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mc:AlternateContent xmlns:mc="http://schemas.openxmlformats.org/markup-compatibility/2006">
    <mc:Choice Requires="x15">
      <x15ac:absPath xmlns:x15ac="http://schemas.microsoft.com/office/spreadsheetml/2010/11/ac" url="S:\bba\Formularwesen\Formularentwicklung\Thorsten\MVN-SEK\3-Veröff\"/>
    </mc:Choice>
  </mc:AlternateContent>
  <workbookProtection workbookAlgorithmName="SHA-512" workbookHashValue="n7FxLa1UjCV5+nLqKKQywXb809Lj0nhhlgF9pVH7N8BXvmEvTLqp4A5xo0vOVbtP2dVqOQvhui+NilHq9k6MZA==" workbookSaltValue="KDI40Zxc27cTv3cPwYHj6g==" workbookSpinCount="100000" lockStructure="1"/>
  <bookViews>
    <workbookView xWindow="0" yWindow="0" windowWidth="30720" windowHeight="14100" tabRatio="660"/>
  </bookViews>
  <sheets>
    <sheet name="Monatsverwendungsnachweis" sheetId="1" r:id="rId1"/>
    <sheet name="Personaleinsatz" sheetId="17" r:id="rId2"/>
    <sheet name="Pauschale Summen" sheetId="7" r:id="rId3"/>
    <sheet name="Summenblatt" sheetId="9" r:id="rId4"/>
    <sheet name="Belegpositionen_csv" sheetId="27" r:id="rId5"/>
    <sheet name="Versionen" sheetId="11" state="hidden" r:id="rId6"/>
    <sheet name="Ermittlung_Pauschale" sheetId="15" state="hidden" r:id="rId7"/>
    <sheet name="Tabelle_Faktoren" sheetId="34" state="hidden" r:id="rId8"/>
    <sheet name="Ermittlung_Kofi" sheetId="35" state="hidden" r:id="rId9"/>
    <sheet name="MKP_csv" sheetId="19" state="hidden" r:id="rId10"/>
    <sheet name="UHG_csv" sheetId="23" state="hidden" r:id="rId11"/>
    <sheet name="UHG_Refi_1_csv" sheetId="24" state="hidden" r:id="rId12"/>
    <sheet name="UHG_Refi_2_csv" sheetId="25" state="hidden" r:id="rId13"/>
    <sheet name="Drop Down" sheetId="12" state="hidden" r:id="rId14"/>
  </sheets>
  <definedNames>
    <definedName name="Alter_Eintritt">'Drop Down'!$L$2:$L$3</definedName>
    <definedName name="_xlnm.Print_Area" localSheetId="4">Belegpositionen_csv!$A$1:$L$606</definedName>
    <definedName name="_xlnm.Print_Area" localSheetId="9">MKP_csv!$A$2:$K$300</definedName>
    <definedName name="_xlnm.Print_Area" localSheetId="0">Monatsverwendungsnachweis!$A$1:$BC$313</definedName>
    <definedName name="_xlnm.Print_Area" localSheetId="2">'Pauschale Summen'!$A$1:$R$78</definedName>
    <definedName name="_xlnm.Print_Area" localSheetId="1">Personaleinsatz!$A$1:$F$82</definedName>
    <definedName name="_xlnm.Print_Area" localSheetId="3">Summenblatt!$A$2:$K$29</definedName>
    <definedName name="_xlnm.Print_Area" localSheetId="10">UHG_csv!$A$2:$K$300</definedName>
    <definedName name="_xlnm.Print_Area" localSheetId="11">UHG_Refi_1_csv!$A$2:$K$300</definedName>
    <definedName name="_xlnm.Print_Area" localSheetId="12">UHG_Refi_2_csv!$A$2:$K$300</definedName>
    <definedName name="_xlnm.Print_Area" localSheetId="5">Versionen!$A$1:$S$192</definedName>
    <definedName name="_xlnm.Print_Titles" localSheetId="4">Belegpositionen_csv!$1:$1</definedName>
    <definedName name="_xlnm.Print_Titles" localSheetId="9">MKP_csv!$A:$G,MKP_csv!#REF!</definedName>
    <definedName name="_xlnm.Print_Titles" localSheetId="0">Monatsverwendungsnachweis!$11:$12</definedName>
    <definedName name="_xlnm.Print_Titles" localSheetId="1">Personaleinsatz!$1:$9</definedName>
    <definedName name="_xlnm.Print_Titles" localSheetId="10">UHG_csv!$A:$G,UHG_csv!#REF!</definedName>
    <definedName name="_xlnm.Print_Titles" localSheetId="11">UHG_Refi_1_csv!$A:$G,UHG_Refi_1_csv!#REF!</definedName>
    <definedName name="_xlnm.Print_Titles" localSheetId="12">UHG_Refi_2_csv!$A:$G,UHG_Refi_2_csv!#REF!</definedName>
    <definedName name="I_oder_C">'Drop Down'!$L$6:$L$8</definedName>
    <definedName name="Intervention">'Drop Down'!$A$2:$A$11</definedName>
    <definedName name="Jahr">'Drop Down'!$P$1:$P$6</definedName>
    <definedName name="Jahr_ab_2020">'Drop Down'!$P$4:$P$6</definedName>
    <definedName name="Jahr_Spalte">'Drop Down'!$Q$1:$Q$8</definedName>
    <definedName name="Jahr_Spalte_Matrix">'Drop Down'!$P$1:$Q$8</definedName>
    <definedName name="Kofi_Abk">'Drop Down'!$B$33:$B$37</definedName>
    <definedName name="Kofi_Abk_tbl">'Drop Down'!$A$40:$D$40</definedName>
    <definedName name="Matrix">'Drop Down'!$A$2:$I$11</definedName>
    <definedName name="MKP_Matrix" comment="Hier wird die Abk_MKP, die sich aufgrund der Auswahl der Intervention ergibt dargestelt.">Monatsverwendungsnachweis!$G$6</definedName>
    <definedName name="Monat">'Drop Down'!$N$1:$N$13</definedName>
    <definedName name="Monatsende" comment="Aufgrund der Auswahl des Zeitraums von Excel best. letzter Tag des Monats -&gt; Übetragung in die csv Dateien ">Monatsverwendungsnachweis!$P$7</definedName>
    <definedName name="Pauschale_Jahr">'Drop Down'!$A$48:$G$54</definedName>
    <definedName name="Positionen">'Drop Down'!$B$33:$L$37</definedName>
    <definedName name="Status">'Drop Down'!$C$15:$C$21</definedName>
    <definedName name="Status_Ausloesung">'Drop Down'!$C$15:$G$21</definedName>
    <definedName name="String_o_Kofi">'Drop Down'!$A$41</definedName>
    <definedName name="TN_ALG_AB">'Drop Down'!$A$41:$A$43</definedName>
    <definedName name="TN_ALG_C1">'Drop Down'!$D$41:$D$43</definedName>
    <definedName name="TN_HK_Land_HB">'Drop Down'!$C$41:$C$43</definedName>
    <definedName name="TN_SVB">'Drop Down'!$B$41:$B$43</definedName>
    <definedName name="TN_UHG_Jahr_Monat">'Drop Down'!$I$25:$O$29</definedName>
    <definedName name="TN_UHG_Jahr_Tag">'Drop Down'!$A$25:$G$29</definedName>
    <definedName name="Traeger">Monatsverwendungsnachweis!$E$3</definedName>
    <definedName name="UHG">Monatsverwendungsnachweis!$O$6</definedName>
    <definedName name="Wert_UHG">'Drop Down'!$A$25:$G$28</definedName>
    <definedName name="Z_0014E57C_FDA2_4E60_847C_4D0594CABBE4_.wvu.PrintArea" localSheetId="4" hidden="1">Belegpositionen_csv!$A$2:$K$299</definedName>
    <definedName name="Z_0014E57C_FDA2_4E60_847C_4D0594CABBE4_.wvu.PrintArea" localSheetId="9" hidden="1">MKP_csv!$A$2:$K$300</definedName>
    <definedName name="Z_0014E57C_FDA2_4E60_847C_4D0594CABBE4_.wvu.PrintArea" localSheetId="10" hidden="1">UHG_csv!$A$2:$K$300</definedName>
    <definedName name="Z_0014E57C_FDA2_4E60_847C_4D0594CABBE4_.wvu.PrintArea" localSheetId="11" hidden="1">UHG_Refi_1_csv!$A$2:$K$300</definedName>
    <definedName name="Z_0014E57C_FDA2_4E60_847C_4D0594CABBE4_.wvu.PrintArea" localSheetId="12" hidden="1">UHG_Refi_2_csv!$A$2:$K$300</definedName>
    <definedName name="Z_0014E57C_FDA2_4E60_847C_4D0594CABBE4_.wvu.PrintTitles" localSheetId="4" hidden="1">Belegpositionen_csv!$A:$G,Belegpositionen_csv!#REF!</definedName>
    <definedName name="Z_0014E57C_FDA2_4E60_847C_4D0594CABBE4_.wvu.PrintTitles" localSheetId="9" hidden="1">MKP_csv!$A:$G,MKP_csv!#REF!</definedName>
    <definedName name="Z_0014E57C_FDA2_4E60_847C_4D0594CABBE4_.wvu.PrintTitles" localSheetId="10" hidden="1">UHG_csv!$A:$G,UHG_csv!#REF!</definedName>
    <definedName name="Z_0014E57C_FDA2_4E60_847C_4D0594CABBE4_.wvu.PrintTitles" localSheetId="11" hidden="1">UHG_Refi_1_csv!$A:$G,UHG_Refi_1_csv!#REF!</definedName>
    <definedName name="Z_0014E57C_FDA2_4E60_847C_4D0594CABBE4_.wvu.PrintTitles" localSheetId="12" hidden="1">UHG_Refi_2_csv!$A:$G,UHG_Refi_2_csv!#REF!</definedName>
  </definedNames>
  <calcPr calcId="162913"/>
</workbook>
</file>

<file path=xl/calcChain.xml><?xml version="1.0" encoding="utf-8"?>
<calcChain xmlns="http://schemas.openxmlformats.org/spreadsheetml/2006/main">
  <c r="M10" i="1" l="1"/>
  <c r="I302" i="35" l="1"/>
  <c r="F302" i="35"/>
  <c r="E302" i="35"/>
  <c r="D302" i="35"/>
  <c r="C302" i="35"/>
  <c r="B302" i="35"/>
  <c r="I301" i="35"/>
  <c r="F301" i="35"/>
  <c r="E301" i="35"/>
  <c r="D301" i="35"/>
  <c r="C301" i="35"/>
  <c r="B301" i="35"/>
  <c r="AA301" i="35" s="1"/>
  <c r="I300" i="35"/>
  <c r="F300" i="35"/>
  <c r="E300" i="35"/>
  <c r="D300" i="35"/>
  <c r="C300" i="35"/>
  <c r="B300" i="35"/>
  <c r="I299" i="35"/>
  <c r="F299" i="35"/>
  <c r="E299" i="35"/>
  <c r="D299" i="35"/>
  <c r="C299" i="35"/>
  <c r="B299" i="35"/>
  <c r="J299" i="35" s="1"/>
  <c r="I298" i="35"/>
  <c r="F298" i="35"/>
  <c r="E298" i="35"/>
  <c r="D298" i="35"/>
  <c r="C298" i="35"/>
  <c r="B298" i="35"/>
  <c r="I297" i="35"/>
  <c r="F297" i="35"/>
  <c r="E297" i="35"/>
  <c r="D297" i="35"/>
  <c r="C297" i="35"/>
  <c r="B297" i="35"/>
  <c r="R297" i="35" s="1"/>
  <c r="I296" i="35"/>
  <c r="F296" i="35"/>
  <c r="E296" i="35"/>
  <c r="D296" i="35"/>
  <c r="C296" i="35"/>
  <c r="B296" i="35"/>
  <c r="I295" i="35"/>
  <c r="F295" i="35"/>
  <c r="E295" i="35"/>
  <c r="D295" i="35"/>
  <c r="C295" i="35"/>
  <c r="B295" i="35"/>
  <c r="S295" i="35" s="1"/>
  <c r="I294" i="35"/>
  <c r="F294" i="35"/>
  <c r="E294" i="35"/>
  <c r="D294" i="35"/>
  <c r="C294" i="35"/>
  <c r="B294" i="35"/>
  <c r="I293" i="35"/>
  <c r="F293" i="35"/>
  <c r="E293" i="35"/>
  <c r="D293" i="35"/>
  <c r="C293" i="35"/>
  <c r="B293" i="35"/>
  <c r="J293" i="35" s="1"/>
  <c r="I292" i="35"/>
  <c r="F292" i="35"/>
  <c r="E292" i="35"/>
  <c r="D292" i="35"/>
  <c r="C292" i="35"/>
  <c r="B292" i="35"/>
  <c r="I291" i="35"/>
  <c r="F291" i="35"/>
  <c r="E291" i="35"/>
  <c r="D291" i="35"/>
  <c r="C291" i="35"/>
  <c r="B291" i="35"/>
  <c r="R291" i="35" s="1"/>
  <c r="I290" i="35"/>
  <c r="F290" i="35"/>
  <c r="E290" i="35"/>
  <c r="D290" i="35"/>
  <c r="C290" i="35"/>
  <c r="B290" i="35"/>
  <c r="I289" i="35"/>
  <c r="F289" i="35"/>
  <c r="E289" i="35"/>
  <c r="D289" i="35"/>
  <c r="C289" i="35"/>
  <c r="B289" i="35"/>
  <c r="S289" i="35" s="1"/>
  <c r="I288" i="35"/>
  <c r="F288" i="35"/>
  <c r="E288" i="35"/>
  <c r="D288" i="35"/>
  <c r="C288" i="35"/>
  <c r="B288" i="35"/>
  <c r="I287" i="35"/>
  <c r="F287" i="35"/>
  <c r="E287" i="35"/>
  <c r="D287" i="35"/>
  <c r="C287" i="35"/>
  <c r="B287" i="35"/>
  <c r="Q287" i="35" s="1"/>
  <c r="I286" i="35"/>
  <c r="F286" i="35"/>
  <c r="E286" i="35"/>
  <c r="D286" i="35"/>
  <c r="C286" i="35"/>
  <c r="B286" i="35"/>
  <c r="I285" i="35"/>
  <c r="F285" i="35"/>
  <c r="E285" i="35"/>
  <c r="D285" i="35"/>
  <c r="C285" i="35"/>
  <c r="B285" i="35"/>
  <c r="R285" i="35" s="1"/>
  <c r="I284" i="35"/>
  <c r="F284" i="35"/>
  <c r="E284" i="35"/>
  <c r="D284" i="35"/>
  <c r="C284" i="35"/>
  <c r="B284" i="35"/>
  <c r="I283" i="35"/>
  <c r="F283" i="35"/>
  <c r="E283" i="35"/>
  <c r="D283" i="35"/>
  <c r="C283" i="35"/>
  <c r="B283" i="35"/>
  <c r="Z283" i="35" s="1"/>
  <c r="I282" i="35"/>
  <c r="F282" i="35"/>
  <c r="E282" i="35"/>
  <c r="D282" i="35"/>
  <c r="C282" i="35"/>
  <c r="B282" i="35"/>
  <c r="I281" i="35"/>
  <c r="F281" i="35"/>
  <c r="E281" i="35"/>
  <c r="D281" i="35"/>
  <c r="C281" i="35"/>
  <c r="B281" i="35"/>
  <c r="I280" i="35"/>
  <c r="F280" i="35"/>
  <c r="E280" i="35"/>
  <c r="D280" i="35"/>
  <c r="C280" i="35"/>
  <c r="B280" i="35"/>
  <c r="I279" i="35"/>
  <c r="F279" i="35"/>
  <c r="E279" i="35"/>
  <c r="D279" i="35"/>
  <c r="C279" i="35"/>
  <c r="B279" i="35"/>
  <c r="R279" i="35" s="1"/>
  <c r="I278" i="35"/>
  <c r="F278" i="35"/>
  <c r="E278" i="35"/>
  <c r="D278" i="35"/>
  <c r="C278" i="35"/>
  <c r="B278" i="35"/>
  <c r="I277" i="35"/>
  <c r="F277" i="35"/>
  <c r="E277" i="35"/>
  <c r="D277" i="35"/>
  <c r="C277" i="35"/>
  <c r="B277" i="35"/>
  <c r="S277" i="35" s="1"/>
  <c r="I276" i="35"/>
  <c r="F276" i="35"/>
  <c r="E276" i="35"/>
  <c r="D276" i="35"/>
  <c r="C276" i="35"/>
  <c r="B276" i="35"/>
  <c r="I275" i="35"/>
  <c r="F275" i="35"/>
  <c r="E275" i="35"/>
  <c r="D275" i="35"/>
  <c r="C275" i="35"/>
  <c r="B275" i="35"/>
  <c r="Q275" i="35" s="1"/>
  <c r="I274" i="35"/>
  <c r="F274" i="35"/>
  <c r="E274" i="35"/>
  <c r="D274" i="35"/>
  <c r="C274" i="35"/>
  <c r="B274" i="35"/>
  <c r="I273" i="35"/>
  <c r="F273" i="35"/>
  <c r="E273" i="35"/>
  <c r="D273" i="35"/>
  <c r="C273" i="35"/>
  <c r="B273" i="35"/>
  <c r="AA273" i="35" s="1"/>
  <c r="I272" i="35"/>
  <c r="F272" i="35"/>
  <c r="E272" i="35"/>
  <c r="D272" i="35"/>
  <c r="C272" i="35"/>
  <c r="B272" i="35"/>
  <c r="I271" i="35"/>
  <c r="F271" i="35"/>
  <c r="E271" i="35"/>
  <c r="D271" i="35"/>
  <c r="C271" i="35"/>
  <c r="B271" i="35"/>
  <c r="J271" i="35" s="1"/>
  <c r="I270" i="35"/>
  <c r="F270" i="35"/>
  <c r="E270" i="35"/>
  <c r="D270" i="35"/>
  <c r="C270" i="35"/>
  <c r="B270" i="35"/>
  <c r="I269" i="35"/>
  <c r="F269" i="35"/>
  <c r="E269" i="35"/>
  <c r="D269" i="35"/>
  <c r="C269" i="35"/>
  <c r="B269" i="35"/>
  <c r="I268" i="35"/>
  <c r="F268" i="35"/>
  <c r="E268" i="35"/>
  <c r="D268" i="35"/>
  <c r="C268" i="35"/>
  <c r="B268" i="35"/>
  <c r="I267" i="35"/>
  <c r="F267" i="35"/>
  <c r="E267" i="35"/>
  <c r="D267" i="35"/>
  <c r="C267" i="35"/>
  <c r="B267" i="35"/>
  <c r="S267" i="35" s="1"/>
  <c r="I266" i="35"/>
  <c r="F266" i="35"/>
  <c r="E266" i="35"/>
  <c r="D266" i="35"/>
  <c r="C266" i="35"/>
  <c r="B266" i="35"/>
  <c r="I265" i="35"/>
  <c r="F265" i="35"/>
  <c r="E265" i="35"/>
  <c r="D265" i="35"/>
  <c r="C265" i="35"/>
  <c r="B265" i="35"/>
  <c r="J265" i="35" s="1"/>
  <c r="I264" i="35"/>
  <c r="F264" i="35"/>
  <c r="E264" i="35"/>
  <c r="D264" i="35"/>
  <c r="C264" i="35"/>
  <c r="B264" i="35"/>
  <c r="I263" i="35"/>
  <c r="F263" i="35"/>
  <c r="E263" i="35"/>
  <c r="D263" i="35"/>
  <c r="C263" i="35"/>
  <c r="B263" i="35"/>
  <c r="R263" i="35" s="1"/>
  <c r="I262" i="35"/>
  <c r="F262" i="35"/>
  <c r="E262" i="35"/>
  <c r="D262" i="35"/>
  <c r="C262" i="35"/>
  <c r="B262" i="35"/>
  <c r="I261" i="35"/>
  <c r="F261" i="35"/>
  <c r="E261" i="35"/>
  <c r="D261" i="35"/>
  <c r="C261" i="35"/>
  <c r="B261" i="35"/>
  <c r="X261" i="35" s="1"/>
  <c r="I260" i="35"/>
  <c r="F260" i="35"/>
  <c r="E260" i="35"/>
  <c r="D260" i="35"/>
  <c r="C260" i="35"/>
  <c r="B260" i="35"/>
  <c r="I259" i="35"/>
  <c r="F259" i="35"/>
  <c r="E259" i="35"/>
  <c r="D259" i="35"/>
  <c r="C259" i="35"/>
  <c r="B259" i="35"/>
  <c r="AA259" i="35" s="1"/>
  <c r="I258" i="35"/>
  <c r="F258" i="35"/>
  <c r="E258" i="35"/>
  <c r="D258" i="35"/>
  <c r="C258" i="35"/>
  <c r="B258" i="35"/>
  <c r="I257" i="35"/>
  <c r="F257" i="35"/>
  <c r="E257" i="35"/>
  <c r="D257" i="35"/>
  <c r="C257" i="35"/>
  <c r="B257" i="35"/>
  <c r="I256" i="35"/>
  <c r="F256" i="35"/>
  <c r="E256" i="35"/>
  <c r="D256" i="35"/>
  <c r="C256" i="35"/>
  <c r="B256" i="35"/>
  <c r="I255" i="35"/>
  <c r="F255" i="35"/>
  <c r="E255" i="35"/>
  <c r="D255" i="35"/>
  <c r="C255" i="35"/>
  <c r="B255" i="35"/>
  <c r="I254" i="35"/>
  <c r="F254" i="35"/>
  <c r="E254" i="35"/>
  <c r="D254" i="35"/>
  <c r="C254" i="35"/>
  <c r="B254" i="35"/>
  <c r="I253" i="35"/>
  <c r="F253" i="35"/>
  <c r="E253" i="35"/>
  <c r="D253" i="35"/>
  <c r="C253" i="35"/>
  <c r="B253" i="35"/>
  <c r="X253" i="35" s="1"/>
  <c r="I252" i="35"/>
  <c r="F252" i="35"/>
  <c r="E252" i="35"/>
  <c r="D252" i="35"/>
  <c r="C252" i="35"/>
  <c r="B252" i="35"/>
  <c r="I251" i="35"/>
  <c r="F251" i="35"/>
  <c r="E251" i="35"/>
  <c r="D251" i="35"/>
  <c r="C251" i="35"/>
  <c r="B251" i="35"/>
  <c r="S251" i="35" s="1"/>
  <c r="I250" i="35"/>
  <c r="F250" i="35"/>
  <c r="E250" i="35"/>
  <c r="D250" i="35"/>
  <c r="C250" i="35"/>
  <c r="B250" i="35"/>
  <c r="I249" i="35"/>
  <c r="F249" i="35"/>
  <c r="E249" i="35"/>
  <c r="D249" i="35"/>
  <c r="C249" i="35"/>
  <c r="B249" i="35"/>
  <c r="R249" i="35" s="1"/>
  <c r="I248" i="35"/>
  <c r="F248" i="35"/>
  <c r="E248" i="35"/>
  <c r="D248" i="35"/>
  <c r="C248" i="35"/>
  <c r="B248" i="35"/>
  <c r="I247" i="35"/>
  <c r="F247" i="35"/>
  <c r="E247" i="35"/>
  <c r="D247" i="35"/>
  <c r="C247" i="35"/>
  <c r="B247" i="35"/>
  <c r="Q247" i="35" s="1"/>
  <c r="I246" i="35"/>
  <c r="F246" i="35"/>
  <c r="E246" i="35"/>
  <c r="D246" i="35"/>
  <c r="C246" i="35"/>
  <c r="B246" i="35"/>
  <c r="I245" i="35"/>
  <c r="F245" i="35"/>
  <c r="E245" i="35"/>
  <c r="D245" i="35"/>
  <c r="C245" i="35"/>
  <c r="B245" i="35"/>
  <c r="Z245" i="35" s="1"/>
  <c r="I244" i="35"/>
  <c r="F244" i="35"/>
  <c r="E244" i="35"/>
  <c r="D244" i="35"/>
  <c r="C244" i="35"/>
  <c r="B244" i="35"/>
  <c r="I243" i="35"/>
  <c r="F243" i="35"/>
  <c r="E243" i="35"/>
  <c r="D243" i="35"/>
  <c r="C243" i="35"/>
  <c r="B243" i="35"/>
  <c r="Y243" i="35" s="1"/>
  <c r="I242" i="35"/>
  <c r="F242" i="35"/>
  <c r="E242" i="35"/>
  <c r="D242" i="35"/>
  <c r="C242" i="35"/>
  <c r="B242" i="35"/>
  <c r="I241" i="35"/>
  <c r="F241" i="35"/>
  <c r="E241" i="35"/>
  <c r="D241" i="35"/>
  <c r="C241" i="35"/>
  <c r="B241" i="35"/>
  <c r="J241" i="35" s="1"/>
  <c r="I240" i="35"/>
  <c r="F240" i="35"/>
  <c r="E240" i="35"/>
  <c r="D240" i="35"/>
  <c r="C240" i="35"/>
  <c r="B240" i="35"/>
  <c r="I239" i="35"/>
  <c r="F239" i="35"/>
  <c r="E239" i="35"/>
  <c r="D239" i="35"/>
  <c r="C239" i="35"/>
  <c r="B239" i="35"/>
  <c r="I238" i="35"/>
  <c r="F238" i="35"/>
  <c r="E238" i="35"/>
  <c r="D238" i="35"/>
  <c r="C238" i="35"/>
  <c r="B238" i="35"/>
  <c r="I237" i="35"/>
  <c r="F237" i="35"/>
  <c r="E237" i="35"/>
  <c r="D237" i="35"/>
  <c r="C237" i="35"/>
  <c r="B237" i="35"/>
  <c r="Y237" i="35" s="1"/>
  <c r="I236" i="35"/>
  <c r="F236" i="35"/>
  <c r="E236" i="35"/>
  <c r="D236" i="35"/>
  <c r="C236" i="35"/>
  <c r="B236" i="35"/>
  <c r="I235" i="35"/>
  <c r="F235" i="35"/>
  <c r="E235" i="35"/>
  <c r="D235" i="35"/>
  <c r="C235" i="35"/>
  <c r="B235" i="35"/>
  <c r="Q235" i="35" s="1"/>
  <c r="I234" i="35"/>
  <c r="F234" i="35"/>
  <c r="E234" i="35"/>
  <c r="D234" i="35"/>
  <c r="C234" i="35"/>
  <c r="B234" i="35"/>
  <c r="I233" i="35"/>
  <c r="F233" i="35"/>
  <c r="E233" i="35"/>
  <c r="D233" i="35"/>
  <c r="C233" i="35"/>
  <c r="B233" i="35"/>
  <c r="I232" i="35"/>
  <c r="F232" i="35"/>
  <c r="E232" i="35"/>
  <c r="D232" i="35"/>
  <c r="C232" i="35"/>
  <c r="B232" i="35"/>
  <c r="I231" i="35"/>
  <c r="F231" i="35"/>
  <c r="E231" i="35"/>
  <c r="D231" i="35"/>
  <c r="C231" i="35"/>
  <c r="B231" i="35"/>
  <c r="J231" i="35" s="1"/>
  <c r="I230" i="35"/>
  <c r="F230" i="35"/>
  <c r="E230" i="35"/>
  <c r="D230" i="35"/>
  <c r="C230" i="35"/>
  <c r="B230" i="35"/>
  <c r="I229" i="35"/>
  <c r="F229" i="35"/>
  <c r="E229" i="35"/>
  <c r="D229" i="35"/>
  <c r="C229" i="35"/>
  <c r="B229" i="35"/>
  <c r="R229" i="35" s="1"/>
  <c r="I228" i="35"/>
  <c r="F228" i="35"/>
  <c r="E228" i="35"/>
  <c r="D228" i="35"/>
  <c r="C228" i="35"/>
  <c r="B228" i="35"/>
  <c r="I227" i="35"/>
  <c r="F227" i="35"/>
  <c r="E227" i="35"/>
  <c r="D227" i="35"/>
  <c r="C227" i="35"/>
  <c r="B227" i="35"/>
  <c r="S227" i="35" s="1"/>
  <c r="I226" i="35"/>
  <c r="F226" i="35"/>
  <c r="E226" i="35"/>
  <c r="D226" i="35"/>
  <c r="C226" i="35"/>
  <c r="B226" i="35"/>
  <c r="I225" i="35"/>
  <c r="F225" i="35"/>
  <c r="E225" i="35"/>
  <c r="D225" i="35"/>
  <c r="C225" i="35"/>
  <c r="B225" i="35"/>
  <c r="J225" i="35" s="1"/>
  <c r="I224" i="35"/>
  <c r="F224" i="35"/>
  <c r="E224" i="35"/>
  <c r="D224" i="35"/>
  <c r="C224" i="35"/>
  <c r="B224" i="35"/>
  <c r="I223" i="35"/>
  <c r="F223" i="35"/>
  <c r="E223" i="35"/>
  <c r="D223" i="35"/>
  <c r="C223" i="35"/>
  <c r="B223" i="35"/>
  <c r="I222" i="35"/>
  <c r="F222" i="35"/>
  <c r="E222" i="35"/>
  <c r="D222" i="35"/>
  <c r="C222" i="35"/>
  <c r="B222" i="35"/>
  <c r="I221" i="35"/>
  <c r="F221" i="35"/>
  <c r="E221" i="35"/>
  <c r="D221" i="35"/>
  <c r="C221" i="35"/>
  <c r="B221" i="35"/>
  <c r="I220" i="35"/>
  <c r="F220" i="35"/>
  <c r="E220" i="35"/>
  <c r="D220" i="35"/>
  <c r="C220" i="35"/>
  <c r="B220" i="35"/>
  <c r="I219" i="35"/>
  <c r="F219" i="35"/>
  <c r="E219" i="35"/>
  <c r="D219" i="35"/>
  <c r="C219" i="35"/>
  <c r="B219" i="35"/>
  <c r="I218" i="35"/>
  <c r="F218" i="35"/>
  <c r="E218" i="35"/>
  <c r="D218" i="35"/>
  <c r="C218" i="35"/>
  <c r="B218" i="35"/>
  <c r="I217" i="35"/>
  <c r="F217" i="35"/>
  <c r="E217" i="35"/>
  <c r="D217" i="35"/>
  <c r="C217" i="35"/>
  <c r="B217" i="35"/>
  <c r="S217" i="35" s="1"/>
  <c r="I216" i="35"/>
  <c r="F216" i="35"/>
  <c r="E216" i="35"/>
  <c r="D216" i="35"/>
  <c r="C216" i="35"/>
  <c r="B216" i="35"/>
  <c r="I215" i="35"/>
  <c r="F215" i="35"/>
  <c r="E215" i="35"/>
  <c r="D215" i="35"/>
  <c r="C215" i="35"/>
  <c r="B215" i="35"/>
  <c r="I214" i="35"/>
  <c r="F214" i="35"/>
  <c r="E214" i="35"/>
  <c r="D214" i="35"/>
  <c r="C214" i="35"/>
  <c r="B214" i="35"/>
  <c r="I213" i="35"/>
  <c r="F213" i="35"/>
  <c r="E213" i="35"/>
  <c r="D213" i="35"/>
  <c r="C213" i="35"/>
  <c r="B213" i="35"/>
  <c r="I212" i="35"/>
  <c r="F212" i="35"/>
  <c r="E212" i="35"/>
  <c r="D212" i="35"/>
  <c r="C212" i="35"/>
  <c r="B212" i="35"/>
  <c r="I211" i="35"/>
  <c r="F211" i="35"/>
  <c r="E211" i="35"/>
  <c r="D211" i="35"/>
  <c r="C211" i="35"/>
  <c r="B211" i="35"/>
  <c r="I210" i="35"/>
  <c r="F210" i="35"/>
  <c r="E210" i="35"/>
  <c r="D210" i="35"/>
  <c r="C210" i="35"/>
  <c r="B210" i="35"/>
  <c r="I209" i="35"/>
  <c r="F209" i="35"/>
  <c r="E209" i="35"/>
  <c r="D209" i="35"/>
  <c r="C209" i="35"/>
  <c r="B209" i="35"/>
  <c r="I208" i="35"/>
  <c r="F208" i="35"/>
  <c r="E208" i="35"/>
  <c r="D208" i="35"/>
  <c r="C208" i="35"/>
  <c r="B208" i="35"/>
  <c r="I207" i="35"/>
  <c r="F207" i="35"/>
  <c r="E207" i="35"/>
  <c r="D207" i="35"/>
  <c r="C207" i="35"/>
  <c r="B207" i="35"/>
  <c r="I206" i="35"/>
  <c r="F206" i="35"/>
  <c r="E206" i="35"/>
  <c r="D206" i="35"/>
  <c r="C206" i="35"/>
  <c r="B206" i="35"/>
  <c r="I205" i="35"/>
  <c r="F205" i="35"/>
  <c r="E205" i="35"/>
  <c r="D205" i="35"/>
  <c r="C205" i="35"/>
  <c r="B205" i="35"/>
  <c r="I204" i="35"/>
  <c r="F204" i="35"/>
  <c r="E204" i="35"/>
  <c r="D204" i="35"/>
  <c r="C204" i="35"/>
  <c r="B204" i="35"/>
  <c r="I203" i="35"/>
  <c r="F203" i="35"/>
  <c r="E203" i="35"/>
  <c r="D203" i="35"/>
  <c r="C203" i="35"/>
  <c r="B203" i="35"/>
  <c r="I202" i="35"/>
  <c r="F202" i="35"/>
  <c r="E202" i="35"/>
  <c r="D202" i="35"/>
  <c r="C202" i="35"/>
  <c r="B202" i="35"/>
  <c r="I201" i="35"/>
  <c r="F201" i="35"/>
  <c r="E201" i="35"/>
  <c r="D201" i="35"/>
  <c r="C201" i="35"/>
  <c r="B201" i="35"/>
  <c r="J201" i="35" s="1"/>
  <c r="I200" i="35"/>
  <c r="F200" i="35"/>
  <c r="E200" i="35"/>
  <c r="D200" i="35"/>
  <c r="C200" i="35"/>
  <c r="B200" i="35"/>
  <c r="I199" i="35"/>
  <c r="F199" i="35"/>
  <c r="E199" i="35"/>
  <c r="D199" i="35"/>
  <c r="C199" i="35"/>
  <c r="B199" i="35"/>
  <c r="I198" i="35"/>
  <c r="F198" i="35"/>
  <c r="E198" i="35"/>
  <c r="D198" i="35"/>
  <c r="C198" i="35"/>
  <c r="B198" i="35"/>
  <c r="I197" i="35"/>
  <c r="F197" i="35"/>
  <c r="E197" i="35"/>
  <c r="D197" i="35"/>
  <c r="C197" i="35"/>
  <c r="B197" i="35"/>
  <c r="I196" i="35"/>
  <c r="F196" i="35"/>
  <c r="E196" i="35"/>
  <c r="D196" i="35"/>
  <c r="C196" i="35"/>
  <c r="B196" i="35"/>
  <c r="I195" i="35"/>
  <c r="F195" i="35"/>
  <c r="E195" i="35"/>
  <c r="D195" i="35"/>
  <c r="C195" i="35"/>
  <c r="B195" i="35"/>
  <c r="I194" i="35"/>
  <c r="F194" i="35"/>
  <c r="E194" i="35"/>
  <c r="D194" i="35"/>
  <c r="C194" i="35"/>
  <c r="B194" i="35"/>
  <c r="I193" i="35"/>
  <c r="F193" i="35"/>
  <c r="E193" i="35"/>
  <c r="D193" i="35"/>
  <c r="C193" i="35"/>
  <c r="B193" i="35"/>
  <c r="I192" i="35"/>
  <c r="F192" i="35"/>
  <c r="E192" i="35"/>
  <c r="D192" i="35"/>
  <c r="C192" i="35"/>
  <c r="B192" i="35"/>
  <c r="I191" i="35"/>
  <c r="F191" i="35"/>
  <c r="E191" i="35"/>
  <c r="D191" i="35"/>
  <c r="C191" i="35"/>
  <c r="B191" i="35"/>
  <c r="I190" i="35"/>
  <c r="F190" i="35"/>
  <c r="E190" i="35"/>
  <c r="D190" i="35"/>
  <c r="C190" i="35"/>
  <c r="B190" i="35"/>
  <c r="I189" i="35"/>
  <c r="F189" i="35"/>
  <c r="E189" i="35"/>
  <c r="D189" i="35"/>
  <c r="C189" i="35"/>
  <c r="B189" i="35"/>
  <c r="I188" i="35"/>
  <c r="F188" i="35"/>
  <c r="E188" i="35"/>
  <c r="D188" i="35"/>
  <c r="C188" i="35"/>
  <c r="B188" i="35"/>
  <c r="I187" i="35"/>
  <c r="F187" i="35"/>
  <c r="E187" i="35"/>
  <c r="D187" i="35"/>
  <c r="C187" i="35"/>
  <c r="B187" i="35"/>
  <c r="I186" i="35"/>
  <c r="F186" i="35"/>
  <c r="E186" i="35"/>
  <c r="D186" i="35"/>
  <c r="C186" i="35"/>
  <c r="B186" i="35"/>
  <c r="I185" i="35"/>
  <c r="F185" i="35"/>
  <c r="E185" i="35"/>
  <c r="D185" i="35"/>
  <c r="C185" i="35"/>
  <c r="B185" i="35"/>
  <c r="I184" i="35"/>
  <c r="F184" i="35"/>
  <c r="E184" i="35"/>
  <c r="D184" i="35"/>
  <c r="C184" i="35"/>
  <c r="B184" i="35"/>
  <c r="I183" i="35"/>
  <c r="F183" i="35"/>
  <c r="E183" i="35"/>
  <c r="D183" i="35"/>
  <c r="C183" i="35"/>
  <c r="B183" i="35"/>
  <c r="Q183" i="35" s="1"/>
  <c r="I182" i="35"/>
  <c r="F182" i="35"/>
  <c r="E182" i="35"/>
  <c r="D182" i="35"/>
  <c r="C182" i="35"/>
  <c r="B182" i="35"/>
  <c r="I181" i="35"/>
  <c r="F181" i="35"/>
  <c r="E181" i="35"/>
  <c r="D181" i="35"/>
  <c r="C181" i="35"/>
  <c r="B181" i="35"/>
  <c r="I180" i="35"/>
  <c r="F180" i="35"/>
  <c r="E180" i="35"/>
  <c r="D180" i="35"/>
  <c r="C180" i="35"/>
  <c r="B180" i="35"/>
  <c r="I179" i="35"/>
  <c r="F179" i="35"/>
  <c r="E179" i="35"/>
  <c r="D179" i="35"/>
  <c r="C179" i="35"/>
  <c r="B179" i="35"/>
  <c r="I178" i="35"/>
  <c r="F178" i="35"/>
  <c r="E178" i="35"/>
  <c r="D178" i="35"/>
  <c r="C178" i="35"/>
  <c r="B178" i="35"/>
  <c r="I177" i="35"/>
  <c r="F177" i="35"/>
  <c r="E177" i="35"/>
  <c r="D177" i="35"/>
  <c r="C177" i="35"/>
  <c r="B177" i="35"/>
  <c r="I176" i="35"/>
  <c r="F176" i="35"/>
  <c r="E176" i="35"/>
  <c r="D176" i="35"/>
  <c r="C176" i="35"/>
  <c r="B176" i="35"/>
  <c r="I175" i="35"/>
  <c r="F175" i="35"/>
  <c r="E175" i="35"/>
  <c r="D175" i="35"/>
  <c r="C175" i="35"/>
  <c r="B175" i="35"/>
  <c r="I174" i="35"/>
  <c r="F174" i="35"/>
  <c r="E174" i="35"/>
  <c r="D174" i="35"/>
  <c r="C174" i="35"/>
  <c r="B174" i="35"/>
  <c r="I173" i="35"/>
  <c r="F173" i="35"/>
  <c r="E173" i="35"/>
  <c r="D173" i="35"/>
  <c r="C173" i="35"/>
  <c r="B173" i="35"/>
  <c r="I172" i="35"/>
  <c r="F172" i="35"/>
  <c r="E172" i="35"/>
  <c r="D172" i="35"/>
  <c r="C172" i="35"/>
  <c r="B172" i="35"/>
  <c r="I171" i="35"/>
  <c r="F171" i="35"/>
  <c r="E171" i="35"/>
  <c r="D171" i="35"/>
  <c r="C171" i="35"/>
  <c r="B171" i="35"/>
  <c r="I170" i="35"/>
  <c r="F170" i="35"/>
  <c r="E170" i="35"/>
  <c r="D170" i="35"/>
  <c r="C170" i="35"/>
  <c r="B170" i="35"/>
  <c r="I169" i="35"/>
  <c r="F169" i="35"/>
  <c r="E169" i="35"/>
  <c r="D169" i="35"/>
  <c r="C169" i="35"/>
  <c r="B169" i="35"/>
  <c r="S169" i="35" s="1"/>
  <c r="I168" i="35"/>
  <c r="F168" i="35"/>
  <c r="E168" i="35"/>
  <c r="D168" i="35"/>
  <c r="C168" i="35"/>
  <c r="B168" i="35"/>
  <c r="I167" i="35"/>
  <c r="F167" i="35"/>
  <c r="E167" i="35"/>
  <c r="D167" i="35"/>
  <c r="C167" i="35"/>
  <c r="B167" i="35"/>
  <c r="I166" i="35"/>
  <c r="F166" i="35"/>
  <c r="E166" i="35"/>
  <c r="D166" i="35"/>
  <c r="C166" i="35"/>
  <c r="B166" i="35"/>
  <c r="I165" i="35"/>
  <c r="F165" i="35"/>
  <c r="E165" i="35"/>
  <c r="D165" i="35"/>
  <c r="C165" i="35"/>
  <c r="B165" i="35"/>
  <c r="I164" i="35"/>
  <c r="F164" i="35"/>
  <c r="E164" i="35"/>
  <c r="D164" i="35"/>
  <c r="C164" i="35"/>
  <c r="B164" i="35"/>
  <c r="I163" i="35"/>
  <c r="F163" i="35"/>
  <c r="E163" i="35"/>
  <c r="D163" i="35"/>
  <c r="C163" i="35"/>
  <c r="B163" i="35"/>
  <c r="I162" i="35"/>
  <c r="F162" i="35"/>
  <c r="E162" i="35"/>
  <c r="D162" i="35"/>
  <c r="C162" i="35"/>
  <c r="B162" i="35"/>
  <c r="I161" i="35"/>
  <c r="F161" i="35"/>
  <c r="E161" i="35"/>
  <c r="D161" i="35"/>
  <c r="C161" i="35"/>
  <c r="B161" i="35"/>
  <c r="I160" i="35"/>
  <c r="F160" i="35"/>
  <c r="E160" i="35"/>
  <c r="D160" i="35"/>
  <c r="C160" i="35"/>
  <c r="B160" i="35"/>
  <c r="I159" i="35"/>
  <c r="F159" i="35"/>
  <c r="E159" i="35"/>
  <c r="D159" i="35"/>
  <c r="C159" i="35"/>
  <c r="B159" i="35"/>
  <c r="I158" i="35"/>
  <c r="F158" i="35"/>
  <c r="E158" i="35"/>
  <c r="D158" i="35"/>
  <c r="C158" i="35"/>
  <c r="B158" i="35"/>
  <c r="I157" i="35"/>
  <c r="F157" i="35"/>
  <c r="E157" i="35"/>
  <c r="D157" i="35"/>
  <c r="C157" i="35"/>
  <c r="B157" i="35"/>
  <c r="S157" i="35" s="1"/>
  <c r="I156" i="35"/>
  <c r="F156" i="35"/>
  <c r="E156" i="35"/>
  <c r="D156" i="35"/>
  <c r="C156" i="35"/>
  <c r="B156" i="35"/>
  <c r="I155" i="35"/>
  <c r="F155" i="35"/>
  <c r="E155" i="35"/>
  <c r="D155" i="35"/>
  <c r="C155" i="35"/>
  <c r="B155" i="35"/>
  <c r="I154" i="35"/>
  <c r="F154" i="35"/>
  <c r="E154" i="35"/>
  <c r="D154" i="35"/>
  <c r="C154" i="35"/>
  <c r="B154" i="35"/>
  <c r="I153" i="35"/>
  <c r="F153" i="35"/>
  <c r="E153" i="35"/>
  <c r="D153" i="35"/>
  <c r="C153" i="35"/>
  <c r="B153" i="35"/>
  <c r="Q153" i="35" s="1"/>
  <c r="I152" i="35"/>
  <c r="F152" i="35"/>
  <c r="E152" i="35"/>
  <c r="D152" i="35"/>
  <c r="C152" i="35"/>
  <c r="B152" i="35"/>
  <c r="I151" i="35"/>
  <c r="F151" i="35"/>
  <c r="E151" i="35"/>
  <c r="D151" i="35"/>
  <c r="C151" i="35"/>
  <c r="B151" i="35"/>
  <c r="I150" i="35"/>
  <c r="F150" i="35"/>
  <c r="E150" i="35"/>
  <c r="D150" i="35"/>
  <c r="C150" i="35"/>
  <c r="B150" i="35"/>
  <c r="I149" i="35"/>
  <c r="F149" i="35"/>
  <c r="E149" i="35"/>
  <c r="D149" i="35"/>
  <c r="C149" i="35"/>
  <c r="B149" i="35"/>
  <c r="I148" i="35"/>
  <c r="F148" i="35"/>
  <c r="E148" i="35"/>
  <c r="D148" i="35"/>
  <c r="C148" i="35"/>
  <c r="B148" i="35"/>
  <c r="I147" i="35"/>
  <c r="F147" i="35"/>
  <c r="E147" i="35"/>
  <c r="D147" i="35"/>
  <c r="C147" i="35"/>
  <c r="B147" i="35"/>
  <c r="I146" i="35"/>
  <c r="F146" i="35"/>
  <c r="E146" i="35"/>
  <c r="D146" i="35"/>
  <c r="C146" i="35"/>
  <c r="B146" i="35"/>
  <c r="I145" i="35"/>
  <c r="F145" i="35"/>
  <c r="E145" i="35"/>
  <c r="D145" i="35"/>
  <c r="C145" i="35"/>
  <c r="B145" i="35"/>
  <c r="T145" i="35" s="1"/>
  <c r="I144" i="35"/>
  <c r="F144" i="35"/>
  <c r="E144" i="35"/>
  <c r="D144" i="35"/>
  <c r="C144" i="35"/>
  <c r="B144" i="35"/>
  <c r="I143" i="35"/>
  <c r="F143" i="35"/>
  <c r="E143" i="35"/>
  <c r="D143" i="35"/>
  <c r="C143" i="35"/>
  <c r="B143" i="35"/>
  <c r="I142" i="35"/>
  <c r="F142" i="35"/>
  <c r="E142" i="35"/>
  <c r="D142" i="35"/>
  <c r="C142" i="35"/>
  <c r="B142" i="35"/>
  <c r="I141" i="35"/>
  <c r="F141" i="35"/>
  <c r="E141" i="35"/>
  <c r="D141" i="35"/>
  <c r="C141" i="35"/>
  <c r="B141" i="35"/>
  <c r="I140" i="35"/>
  <c r="F140" i="35"/>
  <c r="E140" i="35"/>
  <c r="D140" i="35"/>
  <c r="C140" i="35"/>
  <c r="B140" i="35"/>
  <c r="I139" i="35"/>
  <c r="F139" i="35"/>
  <c r="E139" i="35"/>
  <c r="D139" i="35"/>
  <c r="C139" i="35"/>
  <c r="B139" i="35"/>
  <c r="I138" i="35"/>
  <c r="F138" i="35"/>
  <c r="E138" i="35"/>
  <c r="D138" i="35"/>
  <c r="C138" i="35"/>
  <c r="B138" i="35"/>
  <c r="I137" i="35"/>
  <c r="F137" i="35"/>
  <c r="E137" i="35"/>
  <c r="D137" i="35"/>
  <c r="C137" i="35"/>
  <c r="B137" i="35"/>
  <c r="I136" i="35"/>
  <c r="F136" i="35"/>
  <c r="E136" i="35"/>
  <c r="D136" i="35"/>
  <c r="C136" i="35"/>
  <c r="B136" i="35"/>
  <c r="I135" i="35"/>
  <c r="F135" i="35"/>
  <c r="E135" i="35"/>
  <c r="D135" i="35"/>
  <c r="C135" i="35"/>
  <c r="B135" i="35"/>
  <c r="I134" i="35"/>
  <c r="F134" i="35"/>
  <c r="E134" i="35"/>
  <c r="D134" i="35"/>
  <c r="C134" i="35"/>
  <c r="B134" i="35"/>
  <c r="I133" i="35"/>
  <c r="F133" i="35"/>
  <c r="E133" i="35"/>
  <c r="D133" i="35"/>
  <c r="C133" i="35"/>
  <c r="B133" i="35"/>
  <c r="I132" i="35"/>
  <c r="F132" i="35"/>
  <c r="E132" i="35"/>
  <c r="D132" i="35"/>
  <c r="C132" i="35"/>
  <c r="B132" i="35"/>
  <c r="I131" i="35"/>
  <c r="F131" i="35"/>
  <c r="E131" i="35"/>
  <c r="D131" i="35"/>
  <c r="C131" i="35"/>
  <c r="B131" i="35"/>
  <c r="I130" i="35"/>
  <c r="F130" i="35"/>
  <c r="E130" i="35"/>
  <c r="D130" i="35"/>
  <c r="C130" i="35"/>
  <c r="B130" i="35"/>
  <c r="I129" i="35"/>
  <c r="F129" i="35"/>
  <c r="E129" i="35"/>
  <c r="D129" i="35"/>
  <c r="C129" i="35"/>
  <c r="B129" i="35"/>
  <c r="I128" i="35"/>
  <c r="F128" i="35"/>
  <c r="E128" i="35"/>
  <c r="D128" i="35"/>
  <c r="C128" i="35"/>
  <c r="B128" i="35"/>
  <c r="I127" i="35"/>
  <c r="F127" i="35"/>
  <c r="E127" i="35"/>
  <c r="D127" i="35"/>
  <c r="C127" i="35"/>
  <c r="B127" i="35"/>
  <c r="I126" i="35"/>
  <c r="F126" i="35"/>
  <c r="E126" i="35"/>
  <c r="D126" i="35"/>
  <c r="C126" i="35"/>
  <c r="B126" i="35"/>
  <c r="I125" i="35"/>
  <c r="F125" i="35"/>
  <c r="E125" i="35"/>
  <c r="D125" i="35"/>
  <c r="C125" i="35"/>
  <c r="B125" i="35"/>
  <c r="I124" i="35"/>
  <c r="F124" i="35"/>
  <c r="E124" i="35"/>
  <c r="D124" i="35"/>
  <c r="C124" i="35"/>
  <c r="B124" i="35"/>
  <c r="I123" i="35"/>
  <c r="F123" i="35"/>
  <c r="E123" i="35"/>
  <c r="D123" i="35"/>
  <c r="C123" i="35"/>
  <c r="B123" i="35"/>
  <c r="I122" i="35"/>
  <c r="F122" i="35"/>
  <c r="E122" i="35"/>
  <c r="D122" i="35"/>
  <c r="C122" i="35"/>
  <c r="B122" i="35"/>
  <c r="I121" i="35"/>
  <c r="F121" i="35"/>
  <c r="E121" i="35"/>
  <c r="D121" i="35"/>
  <c r="C121" i="35"/>
  <c r="B121" i="35"/>
  <c r="I120" i="35"/>
  <c r="F120" i="35"/>
  <c r="E120" i="35"/>
  <c r="D120" i="35"/>
  <c r="C120" i="35"/>
  <c r="B120" i="35"/>
  <c r="I119" i="35"/>
  <c r="F119" i="35"/>
  <c r="E119" i="35"/>
  <c r="D119" i="35"/>
  <c r="C119" i="35"/>
  <c r="B119" i="35"/>
  <c r="I118" i="35"/>
  <c r="F118" i="35"/>
  <c r="E118" i="35"/>
  <c r="D118" i="35"/>
  <c r="C118" i="35"/>
  <c r="B118" i="35"/>
  <c r="I117" i="35"/>
  <c r="F117" i="35"/>
  <c r="E117" i="35"/>
  <c r="D117" i="35"/>
  <c r="C117" i="35"/>
  <c r="B117" i="35"/>
  <c r="I116" i="35"/>
  <c r="F116" i="35"/>
  <c r="E116" i="35"/>
  <c r="D116" i="35"/>
  <c r="C116" i="35"/>
  <c r="B116" i="35"/>
  <c r="I115" i="35"/>
  <c r="F115" i="35"/>
  <c r="E115" i="35"/>
  <c r="D115" i="35"/>
  <c r="C115" i="35"/>
  <c r="B115" i="35"/>
  <c r="I114" i="35"/>
  <c r="F114" i="35"/>
  <c r="E114" i="35"/>
  <c r="D114" i="35"/>
  <c r="C114" i="35"/>
  <c r="B114" i="35"/>
  <c r="I113" i="35"/>
  <c r="F113" i="35"/>
  <c r="E113" i="35"/>
  <c r="D113" i="35"/>
  <c r="C113" i="35"/>
  <c r="B113" i="35"/>
  <c r="I112" i="35"/>
  <c r="F112" i="35"/>
  <c r="E112" i="35"/>
  <c r="D112" i="35"/>
  <c r="C112" i="35"/>
  <c r="B112" i="35"/>
  <c r="I111" i="35"/>
  <c r="F111" i="35"/>
  <c r="E111" i="35"/>
  <c r="D111" i="35"/>
  <c r="C111" i="35"/>
  <c r="B111" i="35"/>
  <c r="I110" i="35"/>
  <c r="F110" i="35"/>
  <c r="E110" i="35"/>
  <c r="D110" i="35"/>
  <c r="C110" i="35"/>
  <c r="B110" i="35"/>
  <c r="I109" i="35"/>
  <c r="F109" i="35"/>
  <c r="E109" i="35"/>
  <c r="D109" i="35"/>
  <c r="C109" i="35"/>
  <c r="B109" i="35"/>
  <c r="I108" i="35"/>
  <c r="F108" i="35"/>
  <c r="E108" i="35"/>
  <c r="D108" i="35"/>
  <c r="C108" i="35"/>
  <c r="B108" i="35"/>
  <c r="I107" i="35"/>
  <c r="F107" i="35"/>
  <c r="E107" i="35"/>
  <c r="D107" i="35"/>
  <c r="C107" i="35"/>
  <c r="B107" i="35"/>
  <c r="I106" i="35"/>
  <c r="F106" i="35"/>
  <c r="E106" i="35"/>
  <c r="D106" i="35"/>
  <c r="C106" i="35"/>
  <c r="B106" i="35"/>
  <c r="I105" i="35"/>
  <c r="F105" i="35"/>
  <c r="E105" i="35"/>
  <c r="D105" i="35"/>
  <c r="C105" i="35"/>
  <c r="B105" i="35"/>
  <c r="I104" i="35"/>
  <c r="F104" i="35"/>
  <c r="E104" i="35"/>
  <c r="D104" i="35"/>
  <c r="C104" i="35"/>
  <c r="B104" i="35"/>
  <c r="I103" i="35"/>
  <c r="F103" i="35"/>
  <c r="E103" i="35"/>
  <c r="D103" i="35"/>
  <c r="C103" i="35"/>
  <c r="B103" i="35"/>
  <c r="I102" i="35"/>
  <c r="F102" i="35"/>
  <c r="E102" i="35"/>
  <c r="D102" i="35"/>
  <c r="C102" i="35"/>
  <c r="B102" i="35"/>
  <c r="I101" i="35"/>
  <c r="F101" i="35"/>
  <c r="E101" i="35"/>
  <c r="D101" i="35"/>
  <c r="C101" i="35"/>
  <c r="B101" i="35"/>
  <c r="I100" i="35"/>
  <c r="F100" i="35"/>
  <c r="E100" i="35"/>
  <c r="D100" i="35"/>
  <c r="C100" i="35"/>
  <c r="B100" i="35"/>
  <c r="I99" i="35"/>
  <c r="F99" i="35"/>
  <c r="E99" i="35"/>
  <c r="D99" i="35"/>
  <c r="C99" i="35"/>
  <c r="B99" i="35"/>
  <c r="I98" i="35"/>
  <c r="F98" i="35"/>
  <c r="E98" i="35"/>
  <c r="D98" i="35"/>
  <c r="C98" i="35"/>
  <c r="B98" i="35"/>
  <c r="I97" i="35"/>
  <c r="F97" i="35"/>
  <c r="E97" i="35"/>
  <c r="D97" i="35"/>
  <c r="C97" i="35"/>
  <c r="B97" i="35"/>
  <c r="R97" i="35" s="1"/>
  <c r="I96" i="35"/>
  <c r="F96" i="35"/>
  <c r="E96" i="35"/>
  <c r="D96" i="35"/>
  <c r="C96" i="35"/>
  <c r="B96" i="35"/>
  <c r="I95" i="35"/>
  <c r="F95" i="35"/>
  <c r="E95" i="35"/>
  <c r="D95" i="35"/>
  <c r="C95" i="35"/>
  <c r="B95" i="35"/>
  <c r="I94" i="35"/>
  <c r="F94" i="35"/>
  <c r="E94" i="35"/>
  <c r="D94" i="35"/>
  <c r="C94" i="35"/>
  <c r="B94" i="35"/>
  <c r="I93" i="35"/>
  <c r="F93" i="35"/>
  <c r="E93" i="35"/>
  <c r="D93" i="35"/>
  <c r="C93" i="35"/>
  <c r="B93" i="35"/>
  <c r="I92" i="35"/>
  <c r="F92" i="35"/>
  <c r="E92" i="35"/>
  <c r="D92" i="35"/>
  <c r="C92" i="35"/>
  <c r="B92" i="35"/>
  <c r="I91" i="35"/>
  <c r="F91" i="35"/>
  <c r="E91" i="35"/>
  <c r="D91" i="35"/>
  <c r="C91" i="35"/>
  <c r="B91" i="35"/>
  <c r="I90" i="35"/>
  <c r="F90" i="35"/>
  <c r="E90" i="35"/>
  <c r="D90" i="35"/>
  <c r="C90" i="35"/>
  <c r="B90" i="35"/>
  <c r="I89" i="35"/>
  <c r="F89" i="35"/>
  <c r="E89" i="35"/>
  <c r="D89" i="35"/>
  <c r="C89" i="35"/>
  <c r="B89" i="35"/>
  <c r="I88" i="35"/>
  <c r="F88" i="35"/>
  <c r="E88" i="35"/>
  <c r="D88" i="35"/>
  <c r="C88" i="35"/>
  <c r="B88" i="35"/>
  <c r="I87" i="35"/>
  <c r="F87" i="35"/>
  <c r="E87" i="35"/>
  <c r="D87" i="35"/>
  <c r="C87" i="35"/>
  <c r="B87" i="35"/>
  <c r="I86" i="35"/>
  <c r="F86" i="35"/>
  <c r="E86" i="35"/>
  <c r="D86" i="35"/>
  <c r="C86" i="35"/>
  <c r="B86" i="35"/>
  <c r="I85" i="35"/>
  <c r="F85" i="35"/>
  <c r="E85" i="35"/>
  <c r="D85" i="35"/>
  <c r="C85" i="35"/>
  <c r="B85" i="35"/>
  <c r="I84" i="35"/>
  <c r="F84" i="35"/>
  <c r="E84" i="35"/>
  <c r="D84" i="35"/>
  <c r="C84" i="35"/>
  <c r="B84" i="35"/>
  <c r="I83" i="35"/>
  <c r="F83" i="35"/>
  <c r="E83" i="35"/>
  <c r="D83" i="35"/>
  <c r="C83" i="35"/>
  <c r="B83" i="35"/>
  <c r="I82" i="35"/>
  <c r="F82" i="35"/>
  <c r="E82" i="35"/>
  <c r="D82" i="35"/>
  <c r="C82" i="35"/>
  <c r="B82" i="35"/>
  <c r="I81" i="35"/>
  <c r="F81" i="35"/>
  <c r="E81" i="35"/>
  <c r="D81" i="35"/>
  <c r="C81" i="35"/>
  <c r="B81" i="35"/>
  <c r="I80" i="35"/>
  <c r="F80" i="35"/>
  <c r="E80" i="35"/>
  <c r="D80" i="35"/>
  <c r="C80" i="35"/>
  <c r="B80" i="35"/>
  <c r="I79" i="35"/>
  <c r="F79" i="35"/>
  <c r="E79" i="35"/>
  <c r="D79" i="35"/>
  <c r="C79" i="35"/>
  <c r="B79" i="35"/>
  <c r="I78" i="35"/>
  <c r="F78" i="35"/>
  <c r="E78" i="35"/>
  <c r="D78" i="35"/>
  <c r="C78" i="35"/>
  <c r="B78" i="35"/>
  <c r="I77" i="35"/>
  <c r="F77" i="35"/>
  <c r="E77" i="35"/>
  <c r="D77" i="35"/>
  <c r="C77" i="35"/>
  <c r="B77" i="35"/>
  <c r="I76" i="35"/>
  <c r="F76" i="35"/>
  <c r="E76" i="35"/>
  <c r="D76" i="35"/>
  <c r="C76" i="35"/>
  <c r="B76" i="35"/>
  <c r="I75" i="35"/>
  <c r="F75" i="35"/>
  <c r="E75" i="35"/>
  <c r="D75" i="35"/>
  <c r="C75" i="35"/>
  <c r="B75" i="35"/>
  <c r="I74" i="35"/>
  <c r="F74" i="35"/>
  <c r="E74" i="35"/>
  <c r="D74" i="35"/>
  <c r="C74" i="35"/>
  <c r="B74" i="35"/>
  <c r="I73" i="35"/>
  <c r="F73" i="35"/>
  <c r="E73" i="35"/>
  <c r="D73" i="35"/>
  <c r="C73" i="35"/>
  <c r="B73" i="35"/>
  <c r="I72" i="35"/>
  <c r="F72" i="35"/>
  <c r="E72" i="35"/>
  <c r="D72" i="35"/>
  <c r="C72" i="35"/>
  <c r="B72" i="35"/>
  <c r="I71" i="35"/>
  <c r="F71" i="35"/>
  <c r="E71" i="35"/>
  <c r="D71" i="35"/>
  <c r="C71" i="35"/>
  <c r="B71" i="35"/>
  <c r="I70" i="35"/>
  <c r="F70" i="35"/>
  <c r="E70" i="35"/>
  <c r="D70" i="35"/>
  <c r="C70" i="35"/>
  <c r="B70" i="35"/>
  <c r="R70" i="35" s="1"/>
  <c r="I69" i="35"/>
  <c r="F69" i="35"/>
  <c r="E69" i="35"/>
  <c r="D69" i="35"/>
  <c r="C69" i="35"/>
  <c r="B69" i="35"/>
  <c r="I68" i="35"/>
  <c r="F68" i="35"/>
  <c r="E68" i="35"/>
  <c r="D68" i="35"/>
  <c r="C68" i="35"/>
  <c r="B68" i="35"/>
  <c r="J68" i="35" s="1"/>
  <c r="I67" i="35"/>
  <c r="F67" i="35"/>
  <c r="E67" i="35"/>
  <c r="D67" i="35"/>
  <c r="C67" i="35"/>
  <c r="B67" i="35"/>
  <c r="I66" i="35"/>
  <c r="F66" i="35"/>
  <c r="E66" i="35"/>
  <c r="D66" i="35"/>
  <c r="C66" i="35"/>
  <c r="B66" i="35"/>
  <c r="R66" i="35" s="1"/>
  <c r="I65" i="35"/>
  <c r="F65" i="35"/>
  <c r="E65" i="35"/>
  <c r="D65" i="35"/>
  <c r="C65" i="35"/>
  <c r="B65" i="35"/>
  <c r="I64" i="35"/>
  <c r="F64" i="35"/>
  <c r="E64" i="35"/>
  <c r="D64" i="35"/>
  <c r="C64" i="35"/>
  <c r="B64" i="35"/>
  <c r="R64" i="35" s="1"/>
  <c r="I63" i="35"/>
  <c r="F63" i="35"/>
  <c r="E63" i="35"/>
  <c r="D63" i="35"/>
  <c r="C63" i="35"/>
  <c r="B63" i="35"/>
  <c r="I62" i="35"/>
  <c r="F62" i="35"/>
  <c r="E62" i="35"/>
  <c r="D62" i="35"/>
  <c r="C62" i="35"/>
  <c r="B62" i="35"/>
  <c r="T62" i="35" s="1"/>
  <c r="I61" i="35"/>
  <c r="F61" i="35"/>
  <c r="E61" i="35"/>
  <c r="D61" i="35"/>
  <c r="C61" i="35"/>
  <c r="B61" i="35"/>
  <c r="I60" i="35"/>
  <c r="F60" i="35"/>
  <c r="E60" i="35"/>
  <c r="D60" i="35"/>
  <c r="C60" i="35"/>
  <c r="B60" i="35"/>
  <c r="J60" i="35" s="1"/>
  <c r="I59" i="35"/>
  <c r="F59" i="35"/>
  <c r="E59" i="35"/>
  <c r="D59" i="35"/>
  <c r="C59" i="35"/>
  <c r="B59" i="35"/>
  <c r="I58" i="35"/>
  <c r="F58" i="35"/>
  <c r="E58" i="35"/>
  <c r="D58" i="35"/>
  <c r="C58" i="35"/>
  <c r="B58" i="35"/>
  <c r="J58" i="35" s="1"/>
  <c r="I57" i="35"/>
  <c r="F57" i="35"/>
  <c r="E57" i="35"/>
  <c r="D57" i="35"/>
  <c r="C57" i="35"/>
  <c r="B57" i="35"/>
  <c r="I56" i="35"/>
  <c r="F56" i="35"/>
  <c r="E56" i="35"/>
  <c r="D56" i="35"/>
  <c r="C56" i="35"/>
  <c r="B56" i="35"/>
  <c r="R56" i="35" s="1"/>
  <c r="I55" i="35"/>
  <c r="F55" i="35"/>
  <c r="E55" i="35"/>
  <c r="D55" i="35"/>
  <c r="C55" i="35"/>
  <c r="B55" i="35"/>
  <c r="I54" i="35"/>
  <c r="F54" i="35"/>
  <c r="E54" i="35"/>
  <c r="D54" i="35"/>
  <c r="C54" i="35"/>
  <c r="B54" i="35"/>
  <c r="Q54" i="35" s="1"/>
  <c r="I53" i="35"/>
  <c r="F53" i="35"/>
  <c r="E53" i="35"/>
  <c r="D53" i="35"/>
  <c r="C53" i="35"/>
  <c r="B53" i="35"/>
  <c r="I52" i="35"/>
  <c r="F52" i="35"/>
  <c r="E52" i="35"/>
  <c r="D52" i="35"/>
  <c r="C52" i="35"/>
  <c r="B52" i="35"/>
  <c r="I51" i="35"/>
  <c r="F51" i="35"/>
  <c r="E51" i="35"/>
  <c r="D51" i="35"/>
  <c r="C51" i="35"/>
  <c r="B51" i="35"/>
  <c r="I50" i="35"/>
  <c r="F50" i="35"/>
  <c r="E50" i="35"/>
  <c r="D50" i="35"/>
  <c r="C50" i="35"/>
  <c r="B50" i="35"/>
  <c r="I49" i="35"/>
  <c r="F49" i="35"/>
  <c r="E49" i="35"/>
  <c r="D49" i="35"/>
  <c r="C49" i="35"/>
  <c r="B49" i="35"/>
  <c r="I48" i="35"/>
  <c r="F48" i="35"/>
  <c r="E48" i="35"/>
  <c r="D48" i="35"/>
  <c r="C48" i="35"/>
  <c r="B48" i="35"/>
  <c r="I47" i="35"/>
  <c r="F47" i="35"/>
  <c r="E47" i="35"/>
  <c r="D47" i="35"/>
  <c r="C47" i="35"/>
  <c r="B47" i="35"/>
  <c r="X47" i="35" s="1"/>
  <c r="I46" i="35"/>
  <c r="F46" i="35"/>
  <c r="E46" i="35"/>
  <c r="D46" i="35"/>
  <c r="C46" i="35"/>
  <c r="B46" i="35"/>
  <c r="I45" i="35"/>
  <c r="F45" i="35"/>
  <c r="E45" i="35"/>
  <c r="D45" i="35"/>
  <c r="C45" i="35"/>
  <c r="B45" i="35"/>
  <c r="S45" i="35" s="1"/>
  <c r="I44" i="35"/>
  <c r="F44" i="35"/>
  <c r="E44" i="35"/>
  <c r="D44" i="35"/>
  <c r="C44" i="35"/>
  <c r="B44" i="35"/>
  <c r="I43" i="35"/>
  <c r="F43" i="35"/>
  <c r="E43" i="35"/>
  <c r="D43" i="35"/>
  <c r="C43" i="35"/>
  <c r="B43" i="35"/>
  <c r="S43" i="35" s="1"/>
  <c r="I42" i="35"/>
  <c r="F42" i="35"/>
  <c r="E42" i="35"/>
  <c r="D42" i="35"/>
  <c r="C42" i="35"/>
  <c r="B42" i="35"/>
  <c r="I41" i="35"/>
  <c r="F41" i="35"/>
  <c r="E41" i="35"/>
  <c r="D41" i="35"/>
  <c r="C41" i="35"/>
  <c r="B41" i="35"/>
  <c r="S41" i="35" s="1"/>
  <c r="I40" i="35"/>
  <c r="F40" i="35"/>
  <c r="E40" i="35"/>
  <c r="D40" i="35"/>
  <c r="C40" i="35"/>
  <c r="B40" i="35"/>
  <c r="I39" i="35"/>
  <c r="F39" i="35"/>
  <c r="E39" i="35"/>
  <c r="D39" i="35"/>
  <c r="C39" i="35"/>
  <c r="B39" i="35"/>
  <c r="S39" i="35" s="1"/>
  <c r="I38" i="35"/>
  <c r="F38" i="35"/>
  <c r="E38" i="35"/>
  <c r="D38" i="35"/>
  <c r="C38" i="35"/>
  <c r="B38" i="35"/>
  <c r="J38" i="35" s="1"/>
  <c r="I37" i="35"/>
  <c r="F37" i="35"/>
  <c r="E37" i="35"/>
  <c r="D37" i="35"/>
  <c r="C37" i="35"/>
  <c r="B37" i="35"/>
  <c r="I36" i="35"/>
  <c r="F36" i="35"/>
  <c r="E36" i="35"/>
  <c r="D36" i="35"/>
  <c r="C36" i="35"/>
  <c r="B36" i="35"/>
  <c r="I35" i="35"/>
  <c r="F35" i="35"/>
  <c r="E35" i="35"/>
  <c r="D35" i="35"/>
  <c r="C35" i="35"/>
  <c r="B35" i="35"/>
  <c r="I34" i="35"/>
  <c r="F34" i="35"/>
  <c r="E34" i="35"/>
  <c r="D34" i="35"/>
  <c r="C34" i="35"/>
  <c r="B34" i="35"/>
  <c r="I33" i="35"/>
  <c r="F33" i="35"/>
  <c r="E33" i="35"/>
  <c r="D33" i="35"/>
  <c r="C33" i="35"/>
  <c r="B33" i="35"/>
  <c r="I32" i="35"/>
  <c r="F32" i="35"/>
  <c r="E32" i="35"/>
  <c r="D32" i="35"/>
  <c r="C32" i="35"/>
  <c r="B32" i="35"/>
  <c r="I31" i="35"/>
  <c r="F31" i="35"/>
  <c r="E31" i="35"/>
  <c r="D31" i="35"/>
  <c r="C31" i="35"/>
  <c r="B31" i="35"/>
  <c r="I30" i="35"/>
  <c r="F30" i="35"/>
  <c r="E30" i="35"/>
  <c r="D30" i="35"/>
  <c r="C30" i="35"/>
  <c r="B30" i="35"/>
  <c r="I29" i="35"/>
  <c r="F29" i="35"/>
  <c r="E29" i="35"/>
  <c r="D29" i="35"/>
  <c r="C29" i="35"/>
  <c r="B29" i="35"/>
  <c r="J29" i="35" s="1"/>
  <c r="I28" i="35"/>
  <c r="F28" i="35"/>
  <c r="E28" i="35"/>
  <c r="D28" i="35"/>
  <c r="C28" i="35"/>
  <c r="B28" i="35"/>
  <c r="Q28" i="35" s="1"/>
  <c r="I27" i="35"/>
  <c r="F27" i="35"/>
  <c r="E27" i="35"/>
  <c r="D27" i="35"/>
  <c r="C27" i="35"/>
  <c r="B27" i="35"/>
  <c r="I26" i="35"/>
  <c r="F26" i="35"/>
  <c r="E26" i="35"/>
  <c r="D26" i="35"/>
  <c r="C26" i="35"/>
  <c r="B26" i="35"/>
  <c r="Y26" i="35" s="1"/>
  <c r="I25" i="35"/>
  <c r="F25" i="35"/>
  <c r="E25" i="35"/>
  <c r="D25" i="35"/>
  <c r="C25" i="35"/>
  <c r="B25" i="35"/>
  <c r="I24" i="35"/>
  <c r="F24" i="35"/>
  <c r="E24" i="35"/>
  <c r="D24" i="35"/>
  <c r="C24" i="35"/>
  <c r="B24" i="35"/>
  <c r="I23" i="35"/>
  <c r="F23" i="35"/>
  <c r="E23" i="35"/>
  <c r="D23" i="35"/>
  <c r="C23" i="35"/>
  <c r="B23" i="35"/>
  <c r="I22" i="35"/>
  <c r="F22" i="35"/>
  <c r="E22" i="35"/>
  <c r="D22" i="35"/>
  <c r="C22" i="35"/>
  <c r="B22" i="35"/>
  <c r="I21" i="35"/>
  <c r="F21" i="35"/>
  <c r="E21" i="35"/>
  <c r="D21" i="35"/>
  <c r="C21" i="35"/>
  <c r="B21" i="35"/>
  <c r="I20" i="35"/>
  <c r="F20" i="35"/>
  <c r="E20" i="35"/>
  <c r="D20" i="35"/>
  <c r="C20" i="35"/>
  <c r="B20" i="35"/>
  <c r="I19" i="35"/>
  <c r="F19" i="35"/>
  <c r="E19" i="35"/>
  <c r="D19" i="35"/>
  <c r="C19" i="35"/>
  <c r="B19" i="35"/>
  <c r="J19" i="35" s="1"/>
  <c r="I18" i="35"/>
  <c r="F18" i="35"/>
  <c r="E18" i="35"/>
  <c r="D18" i="35"/>
  <c r="C18" i="35"/>
  <c r="B18" i="35"/>
  <c r="I17" i="35"/>
  <c r="F17" i="35"/>
  <c r="E17" i="35"/>
  <c r="D17" i="35"/>
  <c r="C17" i="35"/>
  <c r="B17" i="35"/>
  <c r="I16" i="35"/>
  <c r="F16" i="35"/>
  <c r="E16" i="35"/>
  <c r="D16" i="35"/>
  <c r="C16" i="35"/>
  <c r="B16" i="35"/>
  <c r="I15" i="35"/>
  <c r="F15" i="35"/>
  <c r="E15" i="35"/>
  <c r="D15" i="35"/>
  <c r="C15" i="35"/>
  <c r="B15" i="35"/>
  <c r="I14" i="35"/>
  <c r="F14" i="35"/>
  <c r="E14" i="35"/>
  <c r="D14" i="35"/>
  <c r="C14" i="35"/>
  <c r="B14" i="35"/>
  <c r="I13" i="35"/>
  <c r="F13" i="35"/>
  <c r="E13" i="35"/>
  <c r="D13" i="35"/>
  <c r="C13" i="35"/>
  <c r="B13" i="35"/>
  <c r="I12" i="35"/>
  <c r="F12" i="35"/>
  <c r="E12" i="35"/>
  <c r="D12" i="35"/>
  <c r="C12" i="35"/>
  <c r="B12" i="35"/>
  <c r="I11" i="35"/>
  <c r="F11" i="35"/>
  <c r="E11" i="35"/>
  <c r="D11" i="35"/>
  <c r="C11" i="35"/>
  <c r="B11" i="35"/>
  <c r="I10" i="35"/>
  <c r="F10" i="35"/>
  <c r="E10" i="35"/>
  <c r="D10" i="35"/>
  <c r="C10" i="35"/>
  <c r="B10" i="35"/>
  <c r="I9" i="35"/>
  <c r="F9" i="35"/>
  <c r="E9" i="35"/>
  <c r="D9" i="35"/>
  <c r="C9" i="35"/>
  <c r="B9" i="35"/>
  <c r="R9" i="35" s="1"/>
  <c r="I8" i="35"/>
  <c r="F8" i="35"/>
  <c r="E8" i="35"/>
  <c r="D8" i="35"/>
  <c r="C8" i="35"/>
  <c r="B8" i="35"/>
  <c r="I7" i="35"/>
  <c r="F7" i="35"/>
  <c r="E7" i="35"/>
  <c r="D7" i="35"/>
  <c r="C7" i="35"/>
  <c r="B7" i="35"/>
  <c r="I6" i="35"/>
  <c r="F6" i="35"/>
  <c r="E6" i="35"/>
  <c r="D6" i="35"/>
  <c r="C6" i="35"/>
  <c r="B6" i="35"/>
  <c r="I5" i="35"/>
  <c r="F5" i="35"/>
  <c r="E5" i="35"/>
  <c r="D5" i="35"/>
  <c r="C5" i="35"/>
  <c r="B5" i="35"/>
  <c r="J5" i="35" s="1"/>
  <c r="I4" i="35"/>
  <c r="F4" i="35"/>
  <c r="E4" i="35"/>
  <c r="D4" i="35"/>
  <c r="C4" i="35"/>
  <c r="B4" i="35"/>
  <c r="R4" i="35" s="1"/>
  <c r="I3" i="35"/>
  <c r="F3" i="35"/>
  <c r="E3" i="35"/>
  <c r="D3" i="35"/>
  <c r="C3" i="35"/>
  <c r="B3" i="35"/>
  <c r="A3" i="35"/>
  <c r="Q14" i="35"/>
  <c r="X30" i="35"/>
  <c r="J34" i="35"/>
  <c r="Z34" i="35"/>
  <c r="S36" i="35"/>
  <c r="R38" i="35"/>
  <c r="AA42" i="35"/>
  <c r="J46" i="35"/>
  <c r="Q50" i="35"/>
  <c r="R50" i="35"/>
  <c r="S52" i="35"/>
  <c r="T52" i="35"/>
  <c r="J54" i="35"/>
  <c r="Q56" i="35"/>
  <c r="T56" i="35"/>
  <c r="X56" i="35"/>
  <c r="AA56" i="35"/>
  <c r="Q58" i="35"/>
  <c r="R58" i="35"/>
  <c r="S60" i="35"/>
  <c r="T60" i="35"/>
  <c r="Z60" i="35"/>
  <c r="AA60" i="35"/>
  <c r="J62" i="35"/>
  <c r="R62" i="35"/>
  <c r="S62" i="35"/>
  <c r="Y62" i="35"/>
  <c r="Z62" i="35"/>
  <c r="J64" i="35"/>
  <c r="J66" i="35"/>
  <c r="Q66" i="35"/>
  <c r="T66" i="35"/>
  <c r="X66" i="35"/>
  <c r="AA66" i="35"/>
  <c r="R68" i="35"/>
  <c r="AA68" i="35"/>
  <c r="Q70" i="35"/>
  <c r="T70" i="35"/>
  <c r="X70" i="35"/>
  <c r="AA70" i="35"/>
  <c r="J72" i="35"/>
  <c r="R72" i="35"/>
  <c r="AA72" i="35"/>
  <c r="J74" i="35"/>
  <c r="Q74" i="35"/>
  <c r="R74" i="35"/>
  <c r="S74" i="35"/>
  <c r="T74" i="35"/>
  <c r="X74" i="35"/>
  <c r="Y74" i="35"/>
  <c r="Z74" i="35"/>
  <c r="AA74" i="35"/>
  <c r="J76" i="35"/>
  <c r="R76" i="35"/>
  <c r="AA76" i="35"/>
  <c r="J78" i="35"/>
  <c r="Q78" i="35"/>
  <c r="R78" i="35"/>
  <c r="S78" i="35"/>
  <c r="T78" i="35"/>
  <c r="X78" i="35"/>
  <c r="Y78" i="35"/>
  <c r="Z78" i="35"/>
  <c r="AA78" i="35"/>
  <c r="J80" i="35"/>
  <c r="R80" i="35"/>
  <c r="J82" i="35"/>
  <c r="Q82" i="35"/>
  <c r="R82" i="35"/>
  <c r="S82" i="35"/>
  <c r="T82" i="35"/>
  <c r="X82" i="35"/>
  <c r="Y82" i="35"/>
  <c r="Z82" i="35"/>
  <c r="AA82" i="35"/>
  <c r="J84" i="35"/>
  <c r="R84" i="35"/>
  <c r="AA84" i="35"/>
  <c r="J86" i="35"/>
  <c r="Q86" i="35"/>
  <c r="R86" i="35"/>
  <c r="S86" i="35"/>
  <c r="T86" i="35"/>
  <c r="X86" i="35"/>
  <c r="Y86" i="35"/>
  <c r="Z86" i="35"/>
  <c r="AA86" i="35"/>
  <c r="J88" i="35"/>
  <c r="R88" i="35"/>
  <c r="AA88" i="35"/>
  <c r="J90" i="35"/>
  <c r="Q90" i="35"/>
  <c r="R90" i="35"/>
  <c r="S90" i="35"/>
  <c r="T90" i="35"/>
  <c r="X90" i="35"/>
  <c r="Y90" i="35"/>
  <c r="Z90" i="35"/>
  <c r="AA90" i="35"/>
  <c r="J92" i="35"/>
  <c r="R92" i="35"/>
  <c r="AA92" i="35"/>
  <c r="J94" i="35"/>
  <c r="Q94" i="35"/>
  <c r="R94" i="35"/>
  <c r="S94" i="35"/>
  <c r="T94" i="35"/>
  <c r="X94" i="35"/>
  <c r="Y94" i="35"/>
  <c r="Z94" i="35"/>
  <c r="AA94" i="35"/>
  <c r="J96" i="35"/>
  <c r="J98" i="35"/>
  <c r="Q98" i="35"/>
  <c r="R98" i="35"/>
  <c r="S98" i="35"/>
  <c r="T98" i="35"/>
  <c r="X98" i="35"/>
  <c r="Y98" i="35"/>
  <c r="Z98" i="35"/>
  <c r="AA98" i="35"/>
  <c r="J100" i="35"/>
  <c r="Q100" i="35"/>
  <c r="R100" i="35"/>
  <c r="S100" i="35"/>
  <c r="X100" i="35"/>
  <c r="Z100" i="35"/>
  <c r="AA100" i="35"/>
  <c r="T102" i="35"/>
  <c r="J102" i="35"/>
  <c r="Q102" i="35"/>
  <c r="R102" i="35"/>
  <c r="S102" i="35"/>
  <c r="X102" i="35"/>
  <c r="Z102" i="35"/>
  <c r="AA102" i="35"/>
  <c r="J104" i="35"/>
  <c r="Q104" i="35"/>
  <c r="R104" i="35"/>
  <c r="S104" i="35"/>
  <c r="T104" i="35"/>
  <c r="X104" i="35"/>
  <c r="Y104" i="35"/>
  <c r="Z104" i="35"/>
  <c r="AA104" i="35"/>
  <c r="T106" i="35"/>
  <c r="J106" i="35"/>
  <c r="Q106" i="35"/>
  <c r="R106" i="35"/>
  <c r="S106" i="35"/>
  <c r="X106" i="35"/>
  <c r="Z106" i="35"/>
  <c r="AA106" i="35"/>
  <c r="J108" i="35"/>
  <c r="Q108" i="35"/>
  <c r="R108" i="35"/>
  <c r="S108" i="35"/>
  <c r="T108" i="35"/>
  <c r="X108" i="35"/>
  <c r="Y108" i="35"/>
  <c r="Z108" i="35"/>
  <c r="AA108" i="35"/>
  <c r="T110" i="35"/>
  <c r="J110" i="35"/>
  <c r="Q110" i="35"/>
  <c r="R110" i="35"/>
  <c r="S110" i="35"/>
  <c r="X110" i="35"/>
  <c r="Z110" i="35"/>
  <c r="AA110" i="35"/>
  <c r="J112" i="35"/>
  <c r="Q112" i="35"/>
  <c r="R112" i="35"/>
  <c r="S112" i="35"/>
  <c r="T112" i="35"/>
  <c r="X112" i="35"/>
  <c r="Y112" i="35"/>
  <c r="Z112" i="35"/>
  <c r="AA112" i="35"/>
  <c r="T114" i="35"/>
  <c r="J114" i="35"/>
  <c r="Q114" i="35"/>
  <c r="R114" i="35"/>
  <c r="S114" i="35"/>
  <c r="X114" i="35"/>
  <c r="Z114" i="35"/>
  <c r="AA114" i="35"/>
  <c r="J116" i="35"/>
  <c r="Q116" i="35"/>
  <c r="R116" i="35"/>
  <c r="S116" i="35"/>
  <c r="T116" i="35"/>
  <c r="X116" i="35"/>
  <c r="Y116" i="35"/>
  <c r="Z116" i="35"/>
  <c r="AA116" i="35"/>
  <c r="T118" i="35"/>
  <c r="J118" i="35"/>
  <c r="Q118" i="35"/>
  <c r="R118" i="35"/>
  <c r="S118" i="35"/>
  <c r="X118" i="35"/>
  <c r="Z118" i="35"/>
  <c r="AA118" i="35"/>
  <c r="J120" i="35"/>
  <c r="Q120" i="35"/>
  <c r="R120" i="35"/>
  <c r="S120" i="35"/>
  <c r="T120" i="35"/>
  <c r="X120" i="35"/>
  <c r="Y120" i="35"/>
  <c r="Z120" i="35"/>
  <c r="AA120" i="35"/>
  <c r="T122" i="35"/>
  <c r="J122" i="35"/>
  <c r="Q122" i="35"/>
  <c r="R122" i="35"/>
  <c r="S122" i="35"/>
  <c r="X122" i="35"/>
  <c r="Z122" i="35"/>
  <c r="AA122" i="35"/>
  <c r="J124" i="35"/>
  <c r="Q124" i="35"/>
  <c r="R124" i="35"/>
  <c r="S124" i="35"/>
  <c r="T124" i="35"/>
  <c r="X124" i="35"/>
  <c r="Y124" i="35"/>
  <c r="Z124" i="35"/>
  <c r="AA124" i="35"/>
  <c r="T126" i="35"/>
  <c r="J126" i="35"/>
  <c r="Q126" i="35"/>
  <c r="R126" i="35"/>
  <c r="S126" i="35"/>
  <c r="X126" i="35"/>
  <c r="Z126" i="35"/>
  <c r="AA126" i="35"/>
  <c r="J128" i="35"/>
  <c r="Q128" i="35"/>
  <c r="R128" i="35"/>
  <c r="S128" i="35"/>
  <c r="T128" i="35"/>
  <c r="X128" i="35"/>
  <c r="Y128" i="35"/>
  <c r="Z128" i="35"/>
  <c r="AA128" i="35"/>
  <c r="T130" i="35"/>
  <c r="J130" i="35"/>
  <c r="Q130" i="35"/>
  <c r="R130" i="35"/>
  <c r="S130" i="35"/>
  <c r="X130" i="35"/>
  <c r="Z130" i="35"/>
  <c r="AA130" i="35"/>
  <c r="J132" i="35"/>
  <c r="Q132" i="35"/>
  <c r="R132" i="35"/>
  <c r="S132" i="35"/>
  <c r="T132" i="35"/>
  <c r="X132" i="35"/>
  <c r="Y132" i="35"/>
  <c r="Z132" i="35"/>
  <c r="AA132" i="35"/>
  <c r="T134" i="35"/>
  <c r="J134" i="35"/>
  <c r="Q134" i="35"/>
  <c r="R134" i="35"/>
  <c r="S134" i="35"/>
  <c r="X134" i="35"/>
  <c r="Z134" i="35"/>
  <c r="AA134" i="35"/>
  <c r="J136" i="35"/>
  <c r="Q136" i="35"/>
  <c r="R136" i="35"/>
  <c r="S136" i="35"/>
  <c r="T136" i="35"/>
  <c r="X136" i="35"/>
  <c r="Y136" i="35"/>
  <c r="Z136" i="35"/>
  <c r="AA136" i="35"/>
  <c r="T138" i="35"/>
  <c r="J138" i="35"/>
  <c r="Q138" i="35"/>
  <c r="R138" i="35"/>
  <c r="S138" i="35"/>
  <c r="X138" i="35"/>
  <c r="Z138" i="35"/>
  <c r="AA138" i="35"/>
  <c r="J140" i="35"/>
  <c r="Q140" i="35"/>
  <c r="R140" i="35"/>
  <c r="S140" i="35"/>
  <c r="T140" i="35"/>
  <c r="X140" i="35"/>
  <c r="Y140" i="35"/>
  <c r="Z140" i="35"/>
  <c r="AA140" i="35"/>
  <c r="J142" i="35"/>
  <c r="AA142" i="35"/>
  <c r="J144" i="35"/>
  <c r="Q144" i="35"/>
  <c r="R144" i="35"/>
  <c r="S144" i="35"/>
  <c r="T144" i="35"/>
  <c r="X144" i="35"/>
  <c r="Y144" i="35"/>
  <c r="Z144" i="35"/>
  <c r="AA144" i="35"/>
  <c r="J146" i="35"/>
  <c r="AA146" i="35"/>
  <c r="J148" i="35"/>
  <c r="R148" i="35"/>
  <c r="AA148" i="35"/>
  <c r="J150" i="35"/>
  <c r="Q150" i="35"/>
  <c r="R150" i="35"/>
  <c r="S150" i="35"/>
  <c r="T150" i="35"/>
  <c r="X150" i="35"/>
  <c r="Y150" i="35"/>
  <c r="Z150" i="35"/>
  <c r="AA150" i="35"/>
  <c r="J152" i="35"/>
  <c r="R152" i="35"/>
  <c r="J154" i="35"/>
  <c r="Q154" i="35"/>
  <c r="R154" i="35"/>
  <c r="S154" i="35"/>
  <c r="T154" i="35"/>
  <c r="X154" i="35"/>
  <c r="Y154" i="35"/>
  <c r="Z154" i="35"/>
  <c r="AA154" i="35"/>
  <c r="J156" i="35"/>
  <c r="R156" i="35"/>
  <c r="J158" i="35"/>
  <c r="Q158" i="35"/>
  <c r="R158" i="35"/>
  <c r="S158" i="35"/>
  <c r="T158" i="35"/>
  <c r="X158" i="35"/>
  <c r="Y158" i="35"/>
  <c r="Z158" i="35"/>
  <c r="AA158" i="35"/>
  <c r="J160" i="35"/>
  <c r="R160" i="35"/>
  <c r="AA160" i="35"/>
  <c r="J162" i="35"/>
  <c r="Q162" i="35"/>
  <c r="R162" i="35"/>
  <c r="S162" i="35"/>
  <c r="T162" i="35"/>
  <c r="X162" i="35"/>
  <c r="Y162" i="35"/>
  <c r="Z162" i="35"/>
  <c r="AA162" i="35"/>
  <c r="J164" i="35"/>
  <c r="R164" i="35"/>
  <c r="AA164" i="35"/>
  <c r="J166" i="35"/>
  <c r="Q166" i="35"/>
  <c r="R166" i="35"/>
  <c r="S166" i="35"/>
  <c r="T166" i="35"/>
  <c r="X166" i="35"/>
  <c r="Y166" i="35"/>
  <c r="Z166" i="35"/>
  <c r="AA166" i="35"/>
  <c r="J168" i="35"/>
  <c r="R168" i="35"/>
  <c r="J170" i="35"/>
  <c r="Q170" i="35"/>
  <c r="R170" i="35"/>
  <c r="S170" i="35"/>
  <c r="T170" i="35"/>
  <c r="X170" i="35"/>
  <c r="Y170" i="35"/>
  <c r="Z170" i="35"/>
  <c r="AA170" i="35"/>
  <c r="J172" i="35"/>
  <c r="R172" i="35"/>
  <c r="J174" i="35"/>
  <c r="Q174" i="35"/>
  <c r="R174" i="35"/>
  <c r="S174" i="35"/>
  <c r="T174" i="35"/>
  <c r="X174" i="35"/>
  <c r="Y174" i="35"/>
  <c r="Z174" i="35"/>
  <c r="AA174" i="35"/>
  <c r="J176" i="35"/>
  <c r="R176" i="35"/>
  <c r="AA176" i="35"/>
  <c r="J178" i="35"/>
  <c r="Q178" i="35"/>
  <c r="R178" i="35"/>
  <c r="S178" i="35"/>
  <c r="T178" i="35"/>
  <c r="X178" i="35"/>
  <c r="Y178" i="35"/>
  <c r="Z178" i="35"/>
  <c r="AA178" i="35"/>
  <c r="J180" i="35"/>
  <c r="R180" i="35"/>
  <c r="AA180" i="35"/>
  <c r="J182" i="35"/>
  <c r="Q182" i="35"/>
  <c r="R182" i="35"/>
  <c r="S182" i="35"/>
  <c r="T182" i="35"/>
  <c r="X182" i="35"/>
  <c r="Y182" i="35"/>
  <c r="Z182" i="35"/>
  <c r="AA182" i="35"/>
  <c r="J184" i="35"/>
  <c r="R184" i="35"/>
  <c r="S184" i="35"/>
  <c r="X184" i="35"/>
  <c r="AA184" i="35"/>
  <c r="J186" i="35"/>
  <c r="Q186" i="35"/>
  <c r="R186" i="35"/>
  <c r="S186" i="35"/>
  <c r="T186" i="35"/>
  <c r="X186" i="35"/>
  <c r="Y186" i="35"/>
  <c r="Z186" i="35"/>
  <c r="AA186" i="35"/>
  <c r="R188" i="35"/>
  <c r="J188" i="35"/>
  <c r="S188" i="35"/>
  <c r="X188" i="35"/>
  <c r="J190" i="35"/>
  <c r="Q190" i="35"/>
  <c r="R190" i="35"/>
  <c r="S190" i="35"/>
  <c r="T190" i="35"/>
  <c r="X190" i="35"/>
  <c r="Y190" i="35"/>
  <c r="Z190" i="35"/>
  <c r="AA190" i="35"/>
  <c r="T192" i="35"/>
  <c r="J192" i="35"/>
  <c r="Q192" i="35"/>
  <c r="R192" i="35"/>
  <c r="S192" i="35"/>
  <c r="X192" i="35"/>
  <c r="Z192" i="35"/>
  <c r="AA192" i="35"/>
  <c r="J194" i="35"/>
  <c r="Q194" i="35"/>
  <c r="R194" i="35"/>
  <c r="S194" i="35"/>
  <c r="T194" i="35"/>
  <c r="X194" i="35"/>
  <c r="Y194" i="35"/>
  <c r="Z194" i="35"/>
  <c r="AA194" i="35"/>
  <c r="S196" i="35"/>
  <c r="J196" i="35"/>
  <c r="R196" i="35"/>
  <c r="AA196" i="35"/>
  <c r="J198" i="35"/>
  <c r="Q198" i="35"/>
  <c r="R198" i="35"/>
  <c r="S198" i="35"/>
  <c r="T198" i="35"/>
  <c r="X198" i="35"/>
  <c r="Y198" i="35"/>
  <c r="Z198" i="35"/>
  <c r="AA198" i="35"/>
  <c r="S200" i="35"/>
  <c r="J200" i="35"/>
  <c r="R200" i="35"/>
  <c r="AA200" i="35"/>
  <c r="J202" i="35"/>
  <c r="Q202" i="35"/>
  <c r="R202" i="35"/>
  <c r="S202" i="35"/>
  <c r="T202" i="35"/>
  <c r="X202" i="35"/>
  <c r="Y202" i="35"/>
  <c r="Z202" i="35"/>
  <c r="AA202" i="35"/>
  <c r="S204" i="35"/>
  <c r="J204" i="35"/>
  <c r="R204" i="35"/>
  <c r="AA204" i="35"/>
  <c r="J206" i="35"/>
  <c r="Q206" i="35"/>
  <c r="R206" i="35"/>
  <c r="S206" i="35"/>
  <c r="T206" i="35"/>
  <c r="X206" i="35"/>
  <c r="Y206" i="35"/>
  <c r="Z206" i="35"/>
  <c r="AA206" i="35"/>
  <c r="S208" i="35"/>
  <c r="J208" i="35"/>
  <c r="R208" i="35"/>
  <c r="AA208" i="35"/>
  <c r="J210" i="35"/>
  <c r="Q210" i="35"/>
  <c r="R210" i="35"/>
  <c r="S210" i="35"/>
  <c r="T210" i="35"/>
  <c r="X210" i="35"/>
  <c r="Y210" i="35"/>
  <c r="Z210" i="35"/>
  <c r="AA210" i="35"/>
  <c r="S212" i="35"/>
  <c r="J212" i="35"/>
  <c r="R212" i="35"/>
  <c r="AA212" i="35"/>
  <c r="J214" i="35"/>
  <c r="Q214" i="35"/>
  <c r="R214" i="35"/>
  <c r="S214" i="35"/>
  <c r="T214" i="35"/>
  <c r="X214" i="35"/>
  <c r="Y214" i="35"/>
  <c r="Z214" i="35"/>
  <c r="AA214" i="35"/>
  <c r="S216" i="35"/>
  <c r="J216" i="35"/>
  <c r="R216" i="35"/>
  <c r="AA216" i="35"/>
  <c r="J218" i="35"/>
  <c r="Q218" i="35"/>
  <c r="R218" i="35"/>
  <c r="S218" i="35"/>
  <c r="T218" i="35"/>
  <c r="X218" i="35"/>
  <c r="Y218" i="35"/>
  <c r="Z218" i="35"/>
  <c r="AA218" i="35"/>
  <c r="S220" i="35"/>
  <c r="J220" i="35"/>
  <c r="R220" i="35"/>
  <c r="AA220" i="35"/>
  <c r="J222" i="35"/>
  <c r="Q222" i="35"/>
  <c r="R222" i="35"/>
  <c r="S222" i="35"/>
  <c r="T222" i="35"/>
  <c r="X222" i="35"/>
  <c r="Y222" i="35"/>
  <c r="Z222" i="35"/>
  <c r="AA222" i="35"/>
  <c r="S224" i="35"/>
  <c r="J224" i="35"/>
  <c r="R224" i="35"/>
  <c r="AA224" i="35"/>
  <c r="J226" i="35"/>
  <c r="Q226" i="35"/>
  <c r="R226" i="35"/>
  <c r="S226" i="35"/>
  <c r="T226" i="35"/>
  <c r="X226" i="35"/>
  <c r="Y226" i="35"/>
  <c r="Z226" i="35"/>
  <c r="AA226" i="35"/>
  <c r="S228" i="35"/>
  <c r="J228" i="35"/>
  <c r="R228" i="35"/>
  <c r="AA228" i="35"/>
  <c r="J230" i="35"/>
  <c r="Q230" i="35"/>
  <c r="R230" i="35"/>
  <c r="S230" i="35"/>
  <c r="T230" i="35"/>
  <c r="X230" i="35"/>
  <c r="Y230" i="35"/>
  <c r="Z230" i="35"/>
  <c r="AA230" i="35"/>
  <c r="S232" i="35"/>
  <c r="J232" i="35"/>
  <c r="R232" i="35"/>
  <c r="AA232" i="35"/>
  <c r="J234" i="35"/>
  <c r="Q234" i="35"/>
  <c r="R234" i="35"/>
  <c r="S234" i="35"/>
  <c r="T234" i="35"/>
  <c r="X234" i="35"/>
  <c r="Y234" i="35"/>
  <c r="Z234" i="35"/>
  <c r="AA234" i="35"/>
  <c r="J236" i="35"/>
  <c r="R236" i="35"/>
  <c r="J238" i="35"/>
  <c r="Q238" i="35"/>
  <c r="R238" i="35"/>
  <c r="S238" i="35"/>
  <c r="T238" i="35"/>
  <c r="X238" i="35"/>
  <c r="Y238" i="35"/>
  <c r="Z238" i="35"/>
  <c r="AA238" i="35"/>
  <c r="J240" i="35"/>
  <c r="R240" i="35"/>
  <c r="AA240" i="35"/>
  <c r="J242" i="35"/>
  <c r="Q242" i="35"/>
  <c r="R242" i="35"/>
  <c r="S242" i="35"/>
  <c r="T242" i="35"/>
  <c r="X242" i="35"/>
  <c r="Y242" i="35"/>
  <c r="Z242" i="35"/>
  <c r="AA242" i="35"/>
  <c r="J244" i="35"/>
  <c r="R244" i="35"/>
  <c r="J246" i="35"/>
  <c r="Q246" i="35"/>
  <c r="R246" i="35"/>
  <c r="S246" i="35"/>
  <c r="T246" i="35"/>
  <c r="X246" i="35"/>
  <c r="Y246" i="35"/>
  <c r="Z246" i="35"/>
  <c r="AA246" i="35"/>
  <c r="J248" i="35"/>
  <c r="R248" i="35"/>
  <c r="Q250" i="35"/>
  <c r="J250" i="35"/>
  <c r="R250" i="35"/>
  <c r="T250" i="35"/>
  <c r="Y250" i="35"/>
  <c r="AA250" i="35"/>
  <c r="T252" i="35"/>
  <c r="J252" i="35"/>
  <c r="R252" i="35"/>
  <c r="Y252" i="35"/>
  <c r="AA252" i="35"/>
  <c r="J254" i="35"/>
  <c r="Y254" i="35"/>
  <c r="J256" i="35"/>
  <c r="Y256" i="35"/>
  <c r="J258" i="35"/>
  <c r="Y258" i="35"/>
  <c r="J260" i="35"/>
  <c r="Y260" i="35"/>
  <c r="T262" i="35"/>
  <c r="J262" i="35"/>
  <c r="R262" i="35"/>
  <c r="S262" i="35"/>
  <c r="X262" i="35"/>
  <c r="AA262" i="35"/>
  <c r="S264" i="35"/>
  <c r="J264" i="35"/>
  <c r="Q264" i="35"/>
  <c r="R264" i="35"/>
  <c r="T264" i="35"/>
  <c r="Y264" i="35"/>
  <c r="Z264" i="35"/>
  <c r="AA264" i="35"/>
  <c r="T266" i="35"/>
  <c r="J266" i="35"/>
  <c r="R266" i="35"/>
  <c r="S266" i="35"/>
  <c r="X266" i="35"/>
  <c r="AA266" i="35"/>
  <c r="S268" i="35"/>
  <c r="J268" i="35"/>
  <c r="Q268" i="35"/>
  <c r="R268" i="35"/>
  <c r="T268" i="35"/>
  <c r="Y268" i="35"/>
  <c r="Z268" i="35"/>
  <c r="AA268" i="35"/>
  <c r="T270" i="35"/>
  <c r="J270" i="35"/>
  <c r="R270" i="35"/>
  <c r="S270" i="35"/>
  <c r="X270" i="35"/>
  <c r="AA270" i="35"/>
  <c r="S272" i="35"/>
  <c r="J272" i="35"/>
  <c r="Q272" i="35"/>
  <c r="R272" i="35"/>
  <c r="T272" i="35"/>
  <c r="Y272" i="35"/>
  <c r="Z272" i="35"/>
  <c r="AA272" i="35"/>
  <c r="T274" i="35"/>
  <c r="J274" i="35"/>
  <c r="R274" i="35"/>
  <c r="S274" i="35"/>
  <c r="X274" i="35"/>
  <c r="AA274" i="35"/>
  <c r="S276" i="35"/>
  <c r="J276" i="35"/>
  <c r="Q276" i="35"/>
  <c r="R276" i="35"/>
  <c r="T276" i="35"/>
  <c r="Y276" i="35"/>
  <c r="Z276" i="35"/>
  <c r="AA276" i="35"/>
  <c r="T278" i="35"/>
  <c r="J278" i="35"/>
  <c r="R278" i="35"/>
  <c r="S278" i="35"/>
  <c r="X278" i="35"/>
  <c r="AA278" i="35"/>
  <c r="S280" i="35"/>
  <c r="J280" i="35"/>
  <c r="Q280" i="35"/>
  <c r="R280" i="35"/>
  <c r="T280" i="35"/>
  <c r="Y280" i="35"/>
  <c r="Z280" i="35"/>
  <c r="AA280" i="35"/>
  <c r="T282" i="35"/>
  <c r="J282" i="35"/>
  <c r="R282" i="35"/>
  <c r="S282" i="35"/>
  <c r="X282" i="35"/>
  <c r="AA282" i="35"/>
  <c r="S284" i="35"/>
  <c r="J284" i="35"/>
  <c r="Q284" i="35"/>
  <c r="R284" i="35"/>
  <c r="T284" i="35"/>
  <c r="Y284" i="35"/>
  <c r="Z284" i="35"/>
  <c r="AA284" i="35"/>
  <c r="T286" i="35"/>
  <c r="J286" i="35"/>
  <c r="R286" i="35"/>
  <c r="S286" i="35"/>
  <c r="X286" i="35"/>
  <c r="AA286" i="35"/>
  <c r="S288" i="35"/>
  <c r="J288" i="35"/>
  <c r="Q288" i="35"/>
  <c r="R288" i="35"/>
  <c r="T288" i="35"/>
  <c r="Y288" i="35"/>
  <c r="Z288" i="35"/>
  <c r="AA288" i="35"/>
  <c r="T290" i="35"/>
  <c r="J290" i="35"/>
  <c r="R290" i="35"/>
  <c r="S290" i="35"/>
  <c r="X290" i="35"/>
  <c r="AA290" i="35"/>
  <c r="S292" i="35"/>
  <c r="J292" i="35"/>
  <c r="Q292" i="35"/>
  <c r="R292" i="35"/>
  <c r="T292" i="35"/>
  <c r="Y292" i="35"/>
  <c r="Z292" i="35"/>
  <c r="AA292" i="35"/>
  <c r="T294" i="35"/>
  <c r="J294" i="35"/>
  <c r="R294" i="35"/>
  <c r="S294" i="35"/>
  <c r="X294" i="35"/>
  <c r="AA294" i="35"/>
  <c r="S296" i="35"/>
  <c r="J296" i="35"/>
  <c r="Q296" i="35"/>
  <c r="R296" i="35"/>
  <c r="T296" i="35"/>
  <c r="Y296" i="35"/>
  <c r="Z296" i="35"/>
  <c r="AA296" i="35"/>
  <c r="T298" i="35"/>
  <c r="J298" i="35"/>
  <c r="R298" i="35"/>
  <c r="S298" i="35"/>
  <c r="X298" i="35"/>
  <c r="AA298" i="35"/>
  <c r="S300" i="35"/>
  <c r="J300" i="35"/>
  <c r="Q300" i="35"/>
  <c r="R300" i="35"/>
  <c r="T300" i="35"/>
  <c r="Y300" i="35"/>
  <c r="Z300" i="35"/>
  <c r="AA300" i="35"/>
  <c r="T302" i="35"/>
  <c r="J302" i="35"/>
  <c r="R302" i="35"/>
  <c r="S302" i="35"/>
  <c r="X302" i="35"/>
  <c r="AA302" i="35"/>
  <c r="AA289" i="35" l="1"/>
  <c r="X291" i="35"/>
  <c r="T241" i="35"/>
  <c r="R295" i="35"/>
  <c r="R301" i="35"/>
  <c r="Q291" i="35"/>
  <c r="AA287" i="35"/>
  <c r="Z299" i="35"/>
  <c r="J297" i="35"/>
  <c r="T287" i="35"/>
  <c r="Y279" i="35"/>
  <c r="AA231" i="35"/>
  <c r="X225" i="35"/>
  <c r="S299" i="35"/>
  <c r="Y295" i="35"/>
  <c r="S293" i="35"/>
  <c r="J287" i="35"/>
  <c r="S283" i="35"/>
  <c r="Z267" i="35"/>
  <c r="R49" i="35"/>
  <c r="Z49" i="35"/>
  <c r="S49" i="35"/>
  <c r="X51" i="35"/>
  <c r="AA51" i="35"/>
  <c r="S53" i="35"/>
  <c r="Q53" i="35"/>
  <c r="Y53" i="35"/>
  <c r="Z53" i="35"/>
  <c r="X55" i="35"/>
  <c r="J55" i="35"/>
  <c r="J57" i="35"/>
  <c r="Z57" i="35"/>
  <c r="S57" i="35"/>
  <c r="AA57" i="35"/>
  <c r="Q57" i="35"/>
  <c r="R57" i="35"/>
  <c r="R59" i="35"/>
  <c r="J59" i="35"/>
  <c r="X59" i="35"/>
  <c r="AA59" i="35"/>
  <c r="J61" i="35"/>
  <c r="S61" i="35"/>
  <c r="J67" i="35"/>
  <c r="S67" i="35"/>
  <c r="AA67" i="35"/>
  <c r="Q67" i="35"/>
  <c r="R67" i="35"/>
  <c r="Z67" i="35"/>
  <c r="Q73" i="35"/>
  <c r="T73" i="35"/>
  <c r="J73" i="35"/>
  <c r="X73" i="35"/>
  <c r="R73" i="35"/>
  <c r="Y73" i="35"/>
  <c r="S73" i="35"/>
  <c r="AA73" i="35"/>
  <c r="R75" i="35"/>
  <c r="S75" i="35"/>
  <c r="Z75" i="35"/>
  <c r="J75" i="35"/>
  <c r="AA75" i="35"/>
  <c r="Q75" i="35"/>
  <c r="R77" i="35"/>
  <c r="Y77" i="35"/>
  <c r="S77" i="35"/>
  <c r="AA77" i="35"/>
  <c r="Q77" i="35"/>
  <c r="T77" i="35"/>
  <c r="J77" i="35"/>
  <c r="X77" i="35"/>
  <c r="J79" i="35"/>
  <c r="AA79" i="35"/>
  <c r="Q79" i="35"/>
  <c r="R79" i="35"/>
  <c r="Z79" i="35"/>
  <c r="J81" i="35"/>
  <c r="X81" i="35"/>
  <c r="R81" i="35"/>
  <c r="Y81" i="35"/>
  <c r="S81" i="35"/>
  <c r="AA81" i="35"/>
  <c r="T81" i="35"/>
  <c r="Q81" i="35"/>
  <c r="J89" i="35"/>
  <c r="X89" i="35"/>
  <c r="R89" i="35"/>
  <c r="Y89" i="35"/>
  <c r="S89" i="35"/>
  <c r="AA89" i="35"/>
  <c r="Q89" i="35"/>
  <c r="T89" i="35"/>
  <c r="Z99" i="35"/>
  <c r="J99" i="35"/>
  <c r="Q99" i="35"/>
  <c r="Q101" i="35"/>
  <c r="Y101" i="35"/>
  <c r="J101" i="35"/>
  <c r="Z101" i="35"/>
  <c r="R101" i="35"/>
  <c r="AA101" i="35"/>
  <c r="T101" i="35"/>
  <c r="R103" i="35"/>
  <c r="J103" i="35"/>
  <c r="AA115" i="35"/>
  <c r="J115" i="35"/>
  <c r="R115" i="35"/>
  <c r="Q117" i="35"/>
  <c r="Z117" i="35"/>
  <c r="R117" i="35"/>
  <c r="AA117" i="35"/>
  <c r="S117" i="35"/>
  <c r="T117" i="35"/>
  <c r="J117" i="35"/>
  <c r="Y117" i="35"/>
  <c r="Q163" i="35"/>
  <c r="R163" i="35"/>
  <c r="S163" i="35"/>
  <c r="Z163" i="35"/>
  <c r="J163" i="35"/>
  <c r="AA163" i="35"/>
  <c r="R171" i="35"/>
  <c r="S171" i="35"/>
  <c r="Z171" i="35"/>
  <c r="J171" i="35"/>
  <c r="AA171" i="35"/>
  <c r="Q171" i="35"/>
  <c r="Z187" i="35"/>
  <c r="J187" i="35"/>
  <c r="AA187" i="35"/>
  <c r="Q187" i="35"/>
  <c r="R187" i="35"/>
  <c r="J197" i="35"/>
  <c r="AA197" i="35"/>
  <c r="R197" i="35"/>
  <c r="S197" i="35"/>
  <c r="T197" i="35"/>
  <c r="Q199" i="35"/>
  <c r="Z199" i="35"/>
  <c r="R199" i="35"/>
  <c r="AA199" i="35"/>
  <c r="S199" i="35"/>
  <c r="T199" i="35"/>
  <c r="J199" i="35"/>
  <c r="Y199" i="35"/>
  <c r="S207" i="35"/>
  <c r="T207" i="35"/>
  <c r="J207" i="35"/>
  <c r="Y207" i="35"/>
  <c r="Q207" i="35"/>
  <c r="Z207" i="35"/>
  <c r="AA207" i="35"/>
  <c r="Q209" i="35"/>
  <c r="T209" i="35"/>
  <c r="J209" i="35"/>
  <c r="X209" i="35"/>
  <c r="R209" i="35"/>
  <c r="Y209" i="35"/>
  <c r="S209" i="35"/>
  <c r="AA209" i="35"/>
  <c r="R211" i="35"/>
  <c r="AA211" i="35"/>
  <c r="S211" i="35"/>
  <c r="T211" i="35"/>
  <c r="J211" i="35"/>
  <c r="Y211" i="35"/>
  <c r="Q211" i="35"/>
  <c r="Z211" i="35"/>
  <c r="S213" i="35"/>
  <c r="AA213" i="35"/>
  <c r="Q213" i="35"/>
  <c r="T213" i="35"/>
  <c r="J213" i="35"/>
  <c r="X213" i="35"/>
  <c r="R213" i="35"/>
  <c r="S229" i="35"/>
  <c r="AA229" i="35"/>
  <c r="Q229" i="35"/>
  <c r="T229" i="35"/>
  <c r="J229" i="35"/>
  <c r="X229" i="35"/>
  <c r="Q233" i="35"/>
  <c r="T233" i="35"/>
  <c r="J233" i="35"/>
  <c r="X233" i="35"/>
  <c r="R233" i="35"/>
  <c r="Y233" i="35"/>
  <c r="R235" i="35"/>
  <c r="S235" i="35"/>
  <c r="Z235" i="35"/>
  <c r="J235" i="35"/>
  <c r="AA235" i="35"/>
  <c r="S237" i="35"/>
  <c r="AA237" i="35"/>
  <c r="Q237" i="35"/>
  <c r="T237" i="35"/>
  <c r="J237" i="35"/>
  <c r="X237" i="35"/>
  <c r="Q239" i="35"/>
  <c r="R239" i="35"/>
  <c r="S239" i="35"/>
  <c r="Z239" i="35"/>
  <c r="S243" i="35"/>
  <c r="Z243" i="35"/>
  <c r="J243" i="35"/>
  <c r="T243" i="35"/>
  <c r="AA243" i="35"/>
  <c r="Q243" i="35"/>
  <c r="X243" i="35"/>
  <c r="J245" i="35"/>
  <c r="T245" i="35"/>
  <c r="AA245" i="35"/>
  <c r="Q245" i="35"/>
  <c r="X245" i="35"/>
  <c r="R245" i="35"/>
  <c r="Y245" i="35"/>
  <c r="S255" i="35"/>
  <c r="Z255" i="35"/>
  <c r="J255" i="35"/>
  <c r="T255" i="35"/>
  <c r="AA255" i="35"/>
  <c r="Q255" i="35"/>
  <c r="X255" i="35"/>
  <c r="AA269" i="35"/>
  <c r="S269" i="35"/>
  <c r="J269" i="35"/>
  <c r="R299" i="35"/>
  <c r="X295" i="35"/>
  <c r="T291" i="35"/>
  <c r="Z287" i="35"/>
  <c r="X275" i="35"/>
  <c r="Y263" i="35"/>
  <c r="Z251" i="35"/>
  <c r="Y249" i="35"/>
  <c r="X247" i="35"/>
  <c r="S245" i="35"/>
  <c r="R243" i="35"/>
  <c r="AA239" i="35"/>
  <c r="R237" i="35"/>
  <c r="Z227" i="35"/>
  <c r="R207" i="35"/>
  <c r="Q69" i="35"/>
  <c r="X69" i="35"/>
  <c r="Y69" i="35"/>
  <c r="R69" i="35"/>
  <c r="J71" i="35"/>
  <c r="R71" i="35"/>
  <c r="AA71" i="35"/>
  <c r="T71" i="35"/>
  <c r="S71" i="35"/>
  <c r="Y71" i="35"/>
  <c r="Q71" i="35"/>
  <c r="Z71" i="35"/>
  <c r="S93" i="35"/>
  <c r="AA93" i="35"/>
  <c r="Q93" i="35"/>
  <c r="T93" i="35"/>
  <c r="J93" i="35"/>
  <c r="X93" i="35"/>
  <c r="R93" i="35"/>
  <c r="Y93" i="35"/>
  <c r="Q113" i="35"/>
  <c r="Z113" i="35"/>
  <c r="R113" i="35"/>
  <c r="AA113" i="35"/>
  <c r="S113" i="35"/>
  <c r="T113" i="35"/>
  <c r="J113" i="35"/>
  <c r="Y113" i="35"/>
  <c r="AA119" i="35"/>
  <c r="J119" i="35"/>
  <c r="R119" i="35"/>
  <c r="Q121" i="35"/>
  <c r="Z121" i="35"/>
  <c r="R121" i="35"/>
  <c r="AA121" i="35"/>
  <c r="S121" i="35"/>
  <c r="T121" i="35"/>
  <c r="J121" i="35"/>
  <c r="Y121" i="35"/>
  <c r="AA123" i="35"/>
  <c r="J123" i="35"/>
  <c r="R123" i="35"/>
  <c r="Q125" i="35"/>
  <c r="Z125" i="35"/>
  <c r="R125" i="35"/>
  <c r="AA125" i="35"/>
  <c r="S125" i="35"/>
  <c r="T125" i="35"/>
  <c r="J125" i="35"/>
  <c r="Y125" i="35"/>
  <c r="AA127" i="35"/>
  <c r="J127" i="35"/>
  <c r="R127" i="35"/>
  <c r="Q129" i="35"/>
  <c r="Z129" i="35"/>
  <c r="R129" i="35"/>
  <c r="AA129" i="35"/>
  <c r="S129" i="35"/>
  <c r="T129" i="35"/>
  <c r="J129" i="35"/>
  <c r="Y129" i="35"/>
  <c r="AA131" i="35"/>
  <c r="J131" i="35"/>
  <c r="R131" i="35"/>
  <c r="Q133" i="35"/>
  <c r="Z133" i="35"/>
  <c r="R133" i="35"/>
  <c r="AA133" i="35"/>
  <c r="S133" i="35"/>
  <c r="T133" i="35"/>
  <c r="J133" i="35"/>
  <c r="Y133" i="35"/>
  <c r="AA139" i="35"/>
  <c r="J139" i="35"/>
  <c r="R139" i="35"/>
  <c r="R141" i="35"/>
  <c r="T141" i="35"/>
  <c r="AA141" i="35"/>
  <c r="Y141" i="35"/>
  <c r="J141" i="35"/>
  <c r="Z141" i="35"/>
  <c r="T143" i="35"/>
  <c r="Y143" i="35"/>
  <c r="J143" i="35"/>
  <c r="AA143" i="35"/>
  <c r="S143" i="35"/>
  <c r="Q147" i="35"/>
  <c r="Y147" i="35"/>
  <c r="S147" i="35"/>
  <c r="AA147" i="35"/>
  <c r="T147" i="35"/>
  <c r="Z147" i="35"/>
  <c r="J147" i="35"/>
  <c r="R149" i="35"/>
  <c r="Y149" i="35"/>
  <c r="Q149" i="35"/>
  <c r="T149" i="35"/>
  <c r="AA149" i="35"/>
  <c r="J149" i="35"/>
  <c r="S149" i="35"/>
  <c r="X149" i="35"/>
  <c r="J151" i="35"/>
  <c r="AA151" i="35"/>
  <c r="R151" i="35"/>
  <c r="Z151" i="35"/>
  <c r="S151" i="35"/>
  <c r="Q151" i="35"/>
  <c r="J153" i="35"/>
  <c r="X153" i="35"/>
  <c r="S153" i="35"/>
  <c r="AA153" i="35"/>
  <c r="R153" i="35"/>
  <c r="T153" i="35"/>
  <c r="Y153" i="35"/>
  <c r="S155" i="35"/>
  <c r="Z155" i="35"/>
  <c r="Q155" i="35"/>
  <c r="J155" i="35"/>
  <c r="R155" i="35"/>
  <c r="AA155" i="35"/>
  <c r="Q157" i="35"/>
  <c r="T157" i="35"/>
  <c r="X157" i="35"/>
  <c r="J157" i="35"/>
  <c r="Y157" i="35"/>
  <c r="R157" i="35"/>
  <c r="AA157" i="35"/>
  <c r="S159" i="35"/>
  <c r="Z159" i="35"/>
  <c r="J159" i="35"/>
  <c r="AA159" i="35"/>
  <c r="Q159" i="35"/>
  <c r="R159" i="35"/>
  <c r="S161" i="35"/>
  <c r="AA161" i="35"/>
  <c r="Q161" i="35"/>
  <c r="T161" i="35"/>
  <c r="J161" i="35"/>
  <c r="X161" i="35"/>
  <c r="R161" i="35"/>
  <c r="Y161" i="35"/>
  <c r="J165" i="35"/>
  <c r="X165" i="35"/>
  <c r="R165" i="35"/>
  <c r="Y165" i="35"/>
  <c r="S165" i="35"/>
  <c r="AA165" i="35"/>
  <c r="Q165" i="35"/>
  <c r="T165" i="35"/>
  <c r="S167" i="35"/>
  <c r="Z167" i="35"/>
  <c r="J167" i="35"/>
  <c r="AA167" i="35"/>
  <c r="Q167" i="35"/>
  <c r="R167" i="35"/>
  <c r="Q169" i="35"/>
  <c r="T169" i="35"/>
  <c r="J169" i="35"/>
  <c r="X169" i="35"/>
  <c r="R169" i="35"/>
  <c r="Y169" i="35"/>
  <c r="AA169" i="35"/>
  <c r="Q175" i="35"/>
  <c r="R175" i="35"/>
  <c r="S175" i="35"/>
  <c r="Z175" i="35"/>
  <c r="J175" i="35"/>
  <c r="AA175" i="35"/>
  <c r="J177" i="35"/>
  <c r="X177" i="35"/>
  <c r="R177" i="35"/>
  <c r="Y177" i="35"/>
  <c r="S177" i="35"/>
  <c r="AA177" i="35"/>
  <c r="Q177" i="35"/>
  <c r="T177" i="35"/>
  <c r="S179" i="35"/>
  <c r="Z179" i="35"/>
  <c r="J179" i="35"/>
  <c r="AA179" i="35"/>
  <c r="Q179" i="35"/>
  <c r="R179" i="35"/>
  <c r="S181" i="35"/>
  <c r="AA181" i="35"/>
  <c r="Q181" i="35"/>
  <c r="T181" i="35"/>
  <c r="J181" i="35"/>
  <c r="X181" i="35"/>
  <c r="R181" i="35"/>
  <c r="Y181" i="35"/>
  <c r="R183" i="35"/>
  <c r="Z183" i="35"/>
  <c r="J183" i="35"/>
  <c r="AA183" i="35"/>
  <c r="R189" i="35"/>
  <c r="Y189" i="35"/>
  <c r="S189" i="35"/>
  <c r="AA189" i="35"/>
  <c r="Q189" i="35"/>
  <c r="T189" i="35"/>
  <c r="J189" i="35"/>
  <c r="X189" i="35"/>
  <c r="J191" i="35"/>
  <c r="Q191" i="35"/>
  <c r="Y191" i="35"/>
  <c r="R191" i="35"/>
  <c r="AA191" i="35"/>
  <c r="Q215" i="35"/>
  <c r="R215" i="35"/>
  <c r="S215" i="35"/>
  <c r="Z215" i="35"/>
  <c r="J215" i="35"/>
  <c r="AA215" i="35"/>
  <c r="R219" i="35"/>
  <c r="S219" i="35"/>
  <c r="Z219" i="35"/>
  <c r="J219" i="35"/>
  <c r="AA219" i="35"/>
  <c r="Q219" i="35"/>
  <c r="J221" i="35"/>
  <c r="X221" i="35"/>
  <c r="R221" i="35"/>
  <c r="Y221" i="35"/>
  <c r="S221" i="35"/>
  <c r="T221" i="35"/>
  <c r="AA221" i="35"/>
  <c r="S223" i="35"/>
  <c r="Z223" i="35"/>
  <c r="J223" i="35"/>
  <c r="AA223" i="35"/>
  <c r="Q223" i="35"/>
  <c r="R223" i="35"/>
  <c r="R225" i="35"/>
  <c r="Y225" i="35"/>
  <c r="S225" i="35"/>
  <c r="AA225" i="35"/>
  <c r="Q225" i="35"/>
  <c r="T225" i="35"/>
  <c r="J257" i="35"/>
  <c r="T257" i="35"/>
  <c r="AA257" i="35"/>
  <c r="Q257" i="35"/>
  <c r="X257" i="35"/>
  <c r="R257" i="35"/>
  <c r="Y257" i="35"/>
  <c r="Q259" i="35"/>
  <c r="X259" i="35"/>
  <c r="R259" i="35"/>
  <c r="Y259" i="35"/>
  <c r="S259" i="35"/>
  <c r="Z259" i="35"/>
  <c r="R261" i="35"/>
  <c r="Y261" i="35"/>
  <c r="S261" i="35"/>
  <c r="Z261" i="35"/>
  <c r="J261" i="35"/>
  <c r="T261" i="35"/>
  <c r="AA261" i="35"/>
  <c r="R265" i="35"/>
  <c r="AA265" i="35"/>
  <c r="S265" i="35"/>
  <c r="J267" i="35"/>
  <c r="T267" i="35"/>
  <c r="AA267" i="35"/>
  <c r="Q267" i="35"/>
  <c r="X267" i="35"/>
  <c r="R267" i="35"/>
  <c r="Y267" i="35"/>
  <c r="Q271" i="35"/>
  <c r="X271" i="35"/>
  <c r="R271" i="35"/>
  <c r="Y271" i="35"/>
  <c r="S271" i="35"/>
  <c r="Z271" i="35"/>
  <c r="S273" i="35"/>
  <c r="J273" i="35"/>
  <c r="R273" i="35"/>
  <c r="R281" i="35"/>
  <c r="AA281" i="35"/>
  <c r="S281" i="35"/>
  <c r="S285" i="35"/>
  <c r="J285" i="35"/>
  <c r="J301" i="35"/>
  <c r="Y299" i="35"/>
  <c r="Q295" i="35"/>
  <c r="AA291" i="35"/>
  <c r="J291" i="35"/>
  <c r="AA283" i="35"/>
  <c r="X299" i="35"/>
  <c r="Q299" i="35"/>
  <c r="AA297" i="35"/>
  <c r="AA295" i="35"/>
  <c r="T295" i="35"/>
  <c r="J295" i="35"/>
  <c r="R293" i="35"/>
  <c r="Z291" i="35"/>
  <c r="S291" i="35"/>
  <c r="J289" i="35"/>
  <c r="Y287" i="35"/>
  <c r="R287" i="35"/>
  <c r="AA271" i="35"/>
  <c r="Q261" i="35"/>
  <c r="T259" i="35"/>
  <c r="Z257" i="35"/>
  <c r="Y255" i="35"/>
  <c r="J239" i="35"/>
  <c r="AA233" i="35"/>
  <c r="S79" i="35"/>
  <c r="Y63" i="35"/>
  <c r="AA63" i="35"/>
  <c r="J63" i="35"/>
  <c r="R63" i="35"/>
  <c r="T63" i="35"/>
  <c r="X65" i="35"/>
  <c r="S65" i="35"/>
  <c r="T65" i="35"/>
  <c r="Q65" i="35"/>
  <c r="AA65" i="35"/>
  <c r="J65" i="35"/>
  <c r="S83" i="35"/>
  <c r="Z83" i="35"/>
  <c r="J83" i="35"/>
  <c r="AA83" i="35"/>
  <c r="Q83" i="35"/>
  <c r="R83" i="35"/>
  <c r="S85" i="35"/>
  <c r="AA85" i="35"/>
  <c r="Q85" i="35"/>
  <c r="T85" i="35"/>
  <c r="J85" i="35"/>
  <c r="X85" i="35"/>
  <c r="R85" i="35"/>
  <c r="Q87" i="35"/>
  <c r="R87" i="35"/>
  <c r="S87" i="35"/>
  <c r="Z87" i="35"/>
  <c r="J87" i="35"/>
  <c r="AA87" i="35"/>
  <c r="S91" i="35"/>
  <c r="Z91" i="35"/>
  <c r="J91" i="35"/>
  <c r="AA91" i="35"/>
  <c r="Q91" i="35"/>
  <c r="R91" i="35"/>
  <c r="Q95" i="35"/>
  <c r="R95" i="35"/>
  <c r="S95" i="35"/>
  <c r="Z95" i="35"/>
  <c r="J95" i="35"/>
  <c r="AA95" i="35"/>
  <c r="S97" i="35"/>
  <c r="AA97" i="35"/>
  <c r="Q97" i="35"/>
  <c r="T97" i="35"/>
  <c r="J97" i="35"/>
  <c r="X97" i="35"/>
  <c r="Y97" i="35"/>
  <c r="Q105" i="35"/>
  <c r="Z105" i="35"/>
  <c r="R105" i="35"/>
  <c r="AA105" i="35"/>
  <c r="S105" i="35"/>
  <c r="T105" i="35"/>
  <c r="J105" i="35"/>
  <c r="Y105" i="35"/>
  <c r="AA107" i="35"/>
  <c r="J107" i="35"/>
  <c r="R107" i="35"/>
  <c r="Q109" i="35"/>
  <c r="Z109" i="35"/>
  <c r="R109" i="35"/>
  <c r="AA109" i="35"/>
  <c r="S109" i="35"/>
  <c r="T109" i="35"/>
  <c r="J109" i="35"/>
  <c r="Y109" i="35"/>
  <c r="AA111" i="35"/>
  <c r="J111" i="35"/>
  <c r="R111" i="35"/>
  <c r="AA135" i="35"/>
  <c r="J135" i="35"/>
  <c r="R135" i="35"/>
  <c r="Q137" i="35"/>
  <c r="Z137" i="35"/>
  <c r="R137" i="35"/>
  <c r="AA137" i="35"/>
  <c r="S137" i="35"/>
  <c r="T137" i="35"/>
  <c r="J137" i="35"/>
  <c r="Y137" i="35"/>
  <c r="AA145" i="35"/>
  <c r="Y145" i="35"/>
  <c r="J145" i="35"/>
  <c r="R145" i="35"/>
  <c r="Z145" i="35"/>
  <c r="S173" i="35"/>
  <c r="AA173" i="35"/>
  <c r="Q173" i="35"/>
  <c r="T173" i="35"/>
  <c r="J173" i="35"/>
  <c r="X173" i="35"/>
  <c r="R173" i="35"/>
  <c r="Y173" i="35"/>
  <c r="Q185" i="35"/>
  <c r="T185" i="35"/>
  <c r="J185" i="35"/>
  <c r="X185" i="35"/>
  <c r="R185" i="35"/>
  <c r="Y185" i="35"/>
  <c r="S185" i="35"/>
  <c r="AA185" i="35"/>
  <c r="T193" i="35"/>
  <c r="X193" i="35"/>
  <c r="J193" i="35"/>
  <c r="AA193" i="35"/>
  <c r="R193" i="35"/>
  <c r="S193" i="35"/>
  <c r="J195" i="35"/>
  <c r="Y195" i="35"/>
  <c r="Q195" i="35"/>
  <c r="Z195" i="35"/>
  <c r="R195" i="35"/>
  <c r="AA195" i="35"/>
  <c r="S195" i="35"/>
  <c r="T195" i="35"/>
  <c r="R201" i="35"/>
  <c r="Y201" i="35"/>
  <c r="S201" i="35"/>
  <c r="AA201" i="35"/>
  <c r="Q201" i="35"/>
  <c r="T201" i="35"/>
  <c r="X201" i="35"/>
  <c r="J203" i="35"/>
  <c r="Y203" i="35"/>
  <c r="Q203" i="35"/>
  <c r="Z203" i="35"/>
  <c r="R203" i="35"/>
  <c r="AA203" i="35"/>
  <c r="S203" i="35"/>
  <c r="J205" i="35"/>
  <c r="X205" i="35"/>
  <c r="R205" i="35"/>
  <c r="Y205" i="35"/>
  <c r="S205" i="35"/>
  <c r="AA205" i="35"/>
  <c r="Q205" i="35"/>
  <c r="T205" i="35"/>
  <c r="Q217" i="35"/>
  <c r="T217" i="35"/>
  <c r="J217" i="35"/>
  <c r="X217" i="35"/>
  <c r="R217" i="35"/>
  <c r="Y217" i="35"/>
  <c r="AA217" i="35"/>
  <c r="J227" i="35"/>
  <c r="AA227" i="35"/>
  <c r="Q227" i="35"/>
  <c r="R227" i="35"/>
  <c r="Q231" i="35"/>
  <c r="R231" i="35"/>
  <c r="S231" i="35"/>
  <c r="Z231" i="35"/>
  <c r="Q241" i="35"/>
  <c r="X241" i="35"/>
  <c r="R241" i="35"/>
  <c r="Y241" i="35"/>
  <c r="S241" i="35"/>
  <c r="Z241" i="35"/>
  <c r="R247" i="35"/>
  <c r="Y247" i="35"/>
  <c r="S247" i="35"/>
  <c r="Z247" i="35"/>
  <c r="J247" i="35"/>
  <c r="T247" i="35"/>
  <c r="AA247" i="35"/>
  <c r="S249" i="35"/>
  <c r="Z249" i="35"/>
  <c r="J249" i="35"/>
  <c r="T249" i="35"/>
  <c r="AA249" i="35"/>
  <c r="Q249" i="35"/>
  <c r="X249" i="35"/>
  <c r="J251" i="35"/>
  <c r="T251" i="35"/>
  <c r="AA251" i="35"/>
  <c r="Q251" i="35"/>
  <c r="X251" i="35"/>
  <c r="R251" i="35"/>
  <c r="Y251" i="35"/>
  <c r="R253" i="35"/>
  <c r="Y253" i="35"/>
  <c r="S253" i="35"/>
  <c r="Z253" i="35"/>
  <c r="J253" i="35"/>
  <c r="T253" i="35"/>
  <c r="AA253" i="35"/>
  <c r="S263" i="35"/>
  <c r="Z263" i="35"/>
  <c r="J263" i="35"/>
  <c r="T263" i="35"/>
  <c r="AA263" i="35"/>
  <c r="Q263" i="35"/>
  <c r="X263" i="35"/>
  <c r="R275" i="35"/>
  <c r="Y275" i="35"/>
  <c r="S275" i="35"/>
  <c r="Z275" i="35"/>
  <c r="J275" i="35"/>
  <c r="T275" i="35"/>
  <c r="AA275" i="35"/>
  <c r="J277" i="35"/>
  <c r="R277" i="35"/>
  <c r="AA277" i="35"/>
  <c r="S279" i="35"/>
  <c r="Z279" i="35"/>
  <c r="J279" i="35"/>
  <c r="T279" i="35"/>
  <c r="AA279" i="35"/>
  <c r="Q279" i="35"/>
  <c r="X279" i="35"/>
  <c r="J283" i="35"/>
  <c r="Q283" i="35"/>
  <c r="X283" i="35"/>
  <c r="R283" i="35"/>
  <c r="Y283" i="35"/>
  <c r="S297" i="35"/>
  <c r="AA293" i="35"/>
  <c r="R289" i="35"/>
  <c r="S287" i="35"/>
  <c r="S301" i="35"/>
  <c r="AA299" i="35"/>
  <c r="T299" i="35"/>
  <c r="Z295" i="35"/>
  <c r="Y291" i="35"/>
  <c r="X287" i="35"/>
  <c r="AA285" i="35"/>
  <c r="T283" i="35"/>
  <c r="J281" i="35"/>
  <c r="T271" i="35"/>
  <c r="R269" i="35"/>
  <c r="J259" i="35"/>
  <c r="S257" i="35"/>
  <c r="R255" i="35"/>
  <c r="Q253" i="35"/>
  <c r="AA241" i="35"/>
  <c r="S233" i="35"/>
  <c r="Y229" i="35"/>
  <c r="Q221" i="35"/>
  <c r="Y213" i="35"/>
  <c r="T203" i="35"/>
  <c r="X197" i="35"/>
  <c r="Y85" i="35"/>
  <c r="X31" i="35"/>
  <c r="R5" i="35"/>
  <c r="AB120" i="35"/>
  <c r="AB116" i="35"/>
  <c r="U218" i="35"/>
  <c r="U190" i="35"/>
  <c r="U122" i="35"/>
  <c r="U230" i="35"/>
  <c r="U114" i="35"/>
  <c r="U202" i="35"/>
  <c r="AB124" i="35"/>
  <c r="U124" i="35"/>
  <c r="AB174" i="35"/>
  <c r="U162" i="35"/>
  <c r="AB128" i="35"/>
  <c r="U118" i="35"/>
  <c r="Y4" i="35"/>
  <c r="J4" i="35"/>
  <c r="R10" i="35"/>
  <c r="Y10" i="35"/>
  <c r="J10" i="35"/>
  <c r="J11" i="35"/>
  <c r="Y11" i="35"/>
  <c r="R11" i="35"/>
  <c r="J13" i="35"/>
  <c r="J14" i="35"/>
  <c r="X14" i="35"/>
  <c r="J15" i="35"/>
  <c r="Q15" i="35"/>
  <c r="X15" i="35"/>
  <c r="J17" i="35"/>
  <c r="J18" i="35"/>
  <c r="X18" i="35"/>
  <c r="Q19" i="35"/>
  <c r="X19" i="35"/>
  <c r="Q20" i="35"/>
  <c r="J21" i="35"/>
  <c r="Q22" i="35"/>
  <c r="X22" i="35"/>
  <c r="J22" i="35"/>
  <c r="Q23" i="35"/>
  <c r="X23" i="35"/>
  <c r="J23" i="35"/>
  <c r="J24" i="35"/>
  <c r="Q24" i="35"/>
  <c r="J25" i="35"/>
  <c r="R25" i="35"/>
  <c r="J26" i="35"/>
  <c r="Q26" i="35"/>
  <c r="R26" i="35"/>
  <c r="Q27" i="35"/>
  <c r="X27" i="35"/>
  <c r="R27" i="35"/>
  <c r="Y27" i="35"/>
  <c r="J27" i="35"/>
  <c r="R28" i="35"/>
  <c r="J28" i="35"/>
  <c r="Y28" i="35"/>
  <c r="Q30" i="35"/>
  <c r="J30" i="35"/>
  <c r="R30" i="35"/>
  <c r="R31" i="35"/>
  <c r="Y31" i="35"/>
  <c r="J31" i="35"/>
  <c r="Q31" i="35"/>
  <c r="J32" i="35"/>
  <c r="R32" i="35"/>
  <c r="R33" i="35"/>
  <c r="J33" i="35"/>
  <c r="Q34" i="35"/>
  <c r="X34" i="35"/>
  <c r="R34" i="35"/>
  <c r="Y34" i="35"/>
  <c r="AA34" i="35"/>
  <c r="S34" i="35"/>
  <c r="J35" i="35"/>
  <c r="R35" i="35"/>
  <c r="Y35" i="35"/>
  <c r="S35" i="35"/>
  <c r="Z35" i="35"/>
  <c r="X35" i="35"/>
  <c r="AA35" i="35"/>
  <c r="R36" i="35"/>
  <c r="J36" i="35"/>
  <c r="Z36" i="35"/>
  <c r="Q36" i="35"/>
  <c r="AA36" i="35"/>
  <c r="R37" i="35"/>
  <c r="X37" i="35"/>
  <c r="Z37" i="35"/>
  <c r="J39" i="35"/>
  <c r="X39" i="35"/>
  <c r="AA39" i="35"/>
  <c r="T39" i="35"/>
  <c r="S40" i="35"/>
  <c r="Z40" i="35"/>
  <c r="T40" i="35"/>
  <c r="AA40" i="35"/>
  <c r="J40" i="35"/>
  <c r="R40" i="35"/>
  <c r="X40" i="35"/>
  <c r="Y41" i="35"/>
  <c r="Q41" i="35"/>
  <c r="Z41" i="35"/>
  <c r="J41" i="35"/>
  <c r="AA41" i="35"/>
  <c r="R42" i="35"/>
  <c r="J42" i="35"/>
  <c r="J43" i="35"/>
  <c r="X43" i="35"/>
  <c r="AA43" i="35"/>
  <c r="T43" i="35"/>
  <c r="S44" i="35"/>
  <c r="Z44" i="35"/>
  <c r="T44" i="35"/>
  <c r="AA44" i="35"/>
  <c r="J44" i="35"/>
  <c r="R44" i="35"/>
  <c r="X44" i="35"/>
  <c r="J45" i="35"/>
  <c r="T45" i="35"/>
  <c r="AA45" i="35"/>
  <c r="Y45" i="35"/>
  <c r="Z45" i="35"/>
  <c r="R46" i="35"/>
  <c r="Q46" i="35"/>
  <c r="Z46" i="35"/>
  <c r="Q48" i="35"/>
  <c r="X48" i="35"/>
  <c r="R48" i="35"/>
  <c r="Y48" i="35"/>
  <c r="J48" i="35"/>
  <c r="Z48" i="35"/>
  <c r="AA48" i="35"/>
  <c r="J49" i="35"/>
  <c r="T49" i="35"/>
  <c r="Y49" i="35"/>
  <c r="J50" i="35"/>
  <c r="Z50" i="35"/>
  <c r="AA50" i="35"/>
  <c r="R51" i="35"/>
  <c r="S51" i="35"/>
  <c r="J52" i="35"/>
  <c r="Q52" i="35"/>
  <c r="X52" i="35"/>
  <c r="R52" i="35"/>
  <c r="Y52" i="35"/>
  <c r="U214" i="35"/>
  <c r="U192" i="35"/>
  <c r="U166" i="35"/>
  <c r="U138" i="35"/>
  <c r="AB108" i="35"/>
  <c r="U106" i="35"/>
  <c r="AB104" i="35"/>
  <c r="U98" i="35"/>
  <c r="AB74" i="35"/>
  <c r="J3" i="35"/>
  <c r="R3" i="35"/>
  <c r="Y3" i="35"/>
  <c r="R6" i="35"/>
  <c r="Y6" i="35"/>
  <c r="J6" i="35"/>
  <c r="J7" i="35"/>
  <c r="Y7" i="35"/>
  <c r="R7" i="35"/>
  <c r="R8" i="35"/>
  <c r="R12" i="35"/>
  <c r="J12" i="35"/>
  <c r="J16" i="35"/>
  <c r="U234" i="35"/>
  <c r="U226" i="35"/>
  <c r="AB210" i="35"/>
  <c r="U206" i="35"/>
  <c r="AB198" i="35"/>
  <c r="AB194" i="35"/>
  <c r="U186" i="35"/>
  <c r="U126" i="35"/>
  <c r="AB112" i="35"/>
  <c r="U112" i="35"/>
  <c r="AA52" i="35"/>
  <c r="Q49" i="35"/>
  <c r="T48" i="35"/>
  <c r="J47" i="35"/>
  <c r="R45" i="35"/>
  <c r="Y44" i="35"/>
  <c r="R43" i="35"/>
  <c r="T41" i="35"/>
  <c r="Y40" i="35"/>
  <c r="R39" i="35"/>
  <c r="T35" i="35"/>
  <c r="T34" i="35"/>
  <c r="Q32" i="35"/>
  <c r="R29" i="35"/>
  <c r="X26" i="35"/>
  <c r="Q18" i="35"/>
  <c r="Q16" i="35"/>
  <c r="J8" i="35"/>
  <c r="U222" i="35"/>
  <c r="U154" i="35"/>
  <c r="AB136" i="35"/>
  <c r="U136" i="35"/>
  <c r="AB132" i="35"/>
  <c r="U130" i="35"/>
  <c r="Z52" i="35"/>
  <c r="J51" i="35"/>
  <c r="AA49" i="35"/>
  <c r="S48" i="35"/>
  <c r="Q45" i="35"/>
  <c r="Q44" i="35"/>
  <c r="R41" i="35"/>
  <c r="Q40" i="35"/>
  <c r="J37" i="35"/>
  <c r="Q35" i="35"/>
  <c r="Y30" i="35"/>
  <c r="J20" i="35"/>
  <c r="J9" i="35"/>
  <c r="AB78" i="35"/>
  <c r="Z70" i="35"/>
  <c r="S70" i="35"/>
  <c r="U70" i="35" s="1"/>
  <c r="J70" i="35"/>
  <c r="T69" i="35"/>
  <c r="J69" i="35"/>
  <c r="Y67" i="35"/>
  <c r="Z66" i="35"/>
  <c r="S66" i="35"/>
  <c r="U66" i="35" s="1"/>
  <c r="Y65" i="35"/>
  <c r="R65" i="35"/>
  <c r="Z63" i="35"/>
  <c r="Q63" i="35"/>
  <c r="S63" i="35"/>
  <c r="X62" i="35"/>
  <c r="Q62" i="35"/>
  <c r="U62" i="35" s="1"/>
  <c r="Y60" i="35"/>
  <c r="R60" i="35"/>
  <c r="S59" i="35"/>
  <c r="AA58" i="35"/>
  <c r="Y57" i="35"/>
  <c r="Z56" i="35"/>
  <c r="S56" i="35"/>
  <c r="U56" i="35" s="1"/>
  <c r="J56" i="35"/>
  <c r="Z54" i="35"/>
  <c r="R54" i="35"/>
  <c r="T53" i="35"/>
  <c r="J53" i="35"/>
  <c r="Y70" i="35"/>
  <c r="AA69" i="35"/>
  <c r="S69" i="35"/>
  <c r="T67" i="35"/>
  <c r="Y66" i="35"/>
  <c r="AA62" i="35"/>
  <c r="X60" i="35"/>
  <c r="Q60" i="35"/>
  <c r="Z58" i="35"/>
  <c r="T57" i="35"/>
  <c r="Y56" i="35"/>
  <c r="AA53" i="35"/>
  <c r="R53" i="35"/>
  <c r="AB246" i="35"/>
  <c r="U238" i="35"/>
  <c r="U296" i="35"/>
  <c r="U284" i="35"/>
  <c r="U280" i="35"/>
  <c r="U276" i="35"/>
  <c r="AB234" i="35"/>
  <c r="AB230" i="35"/>
  <c r="AB226" i="35"/>
  <c r="AB222" i="35"/>
  <c r="AB218" i="35"/>
  <c r="AB214" i="35"/>
  <c r="U210" i="35"/>
  <c r="AB206" i="35"/>
  <c r="U300" i="35"/>
  <c r="U292" i="35"/>
  <c r="U288" i="35"/>
  <c r="U272" i="35"/>
  <c r="U268" i="35"/>
  <c r="U264" i="35"/>
  <c r="U242" i="35"/>
  <c r="AB242" i="35"/>
  <c r="AB238" i="35"/>
  <c r="U134" i="35"/>
  <c r="U182" i="35"/>
  <c r="U178" i="35"/>
  <c r="U170" i="35"/>
  <c r="U158" i="35"/>
  <c r="AB150" i="35"/>
  <c r="U128" i="35"/>
  <c r="AB94" i="35"/>
  <c r="AB90" i="35"/>
  <c r="AB86" i="35"/>
  <c r="AB82" i="35"/>
  <c r="AB202" i="35"/>
  <c r="AB190" i="35"/>
  <c r="U174" i="35"/>
  <c r="AB166" i="35"/>
  <c r="AB162" i="35"/>
  <c r="AB154" i="35"/>
  <c r="U144" i="35"/>
  <c r="AB140" i="35"/>
  <c r="U140" i="35"/>
  <c r="U132" i="35"/>
  <c r="U116" i="35"/>
  <c r="U110" i="35"/>
  <c r="AB98" i="35"/>
  <c r="U78" i="35"/>
  <c r="U74" i="35"/>
  <c r="U198" i="35"/>
  <c r="U194" i="35"/>
  <c r="AB178" i="35"/>
  <c r="AB170" i="35"/>
  <c r="AB158" i="35"/>
  <c r="U150" i="35"/>
  <c r="AB144" i="35"/>
  <c r="U120" i="35"/>
  <c r="U108" i="35"/>
  <c r="U104" i="35"/>
  <c r="U102" i="35"/>
  <c r="U94" i="35"/>
  <c r="U90" i="35"/>
  <c r="U86" i="35"/>
  <c r="U82" i="35"/>
  <c r="S248" i="35"/>
  <c r="X248" i="35"/>
  <c r="T248" i="35"/>
  <c r="Y248" i="35"/>
  <c r="Q248" i="35"/>
  <c r="Z248" i="35"/>
  <c r="Z301" i="35"/>
  <c r="Q301" i="35"/>
  <c r="Z297" i="35"/>
  <c r="Q297" i="35"/>
  <c r="Z293" i="35"/>
  <c r="Q293" i="35"/>
  <c r="Z289" i="35"/>
  <c r="Q289" i="35"/>
  <c r="Z285" i="35"/>
  <c r="Q285" i="35"/>
  <c r="Z281" i="35"/>
  <c r="Q281" i="35"/>
  <c r="Z277" i="35"/>
  <c r="Q277" i="35"/>
  <c r="Z273" i="35"/>
  <c r="Q273" i="35"/>
  <c r="Z269" i="35"/>
  <c r="Q269" i="35"/>
  <c r="Z265" i="35"/>
  <c r="Q265" i="35"/>
  <c r="S260" i="35"/>
  <c r="X260" i="35"/>
  <c r="Q260" i="35"/>
  <c r="Z260" i="35"/>
  <c r="Q258" i="35"/>
  <c r="Z258" i="35"/>
  <c r="S258" i="35"/>
  <c r="X258" i="35"/>
  <c r="S256" i="35"/>
  <c r="X256" i="35"/>
  <c r="Q256" i="35"/>
  <c r="Z256" i="35"/>
  <c r="Q254" i="35"/>
  <c r="Z254" i="35"/>
  <c r="S254" i="35"/>
  <c r="X254" i="35"/>
  <c r="S244" i="35"/>
  <c r="X244" i="35"/>
  <c r="T244" i="35"/>
  <c r="Y244" i="35"/>
  <c r="Q244" i="35"/>
  <c r="Z244" i="35"/>
  <c r="S236" i="35"/>
  <c r="X236" i="35"/>
  <c r="T236" i="35"/>
  <c r="Y236" i="35"/>
  <c r="Q236" i="35"/>
  <c r="Z236" i="35"/>
  <c r="Z302" i="35"/>
  <c r="Q302" i="35"/>
  <c r="U302" i="35" s="1"/>
  <c r="Y301" i="35"/>
  <c r="T301" i="35"/>
  <c r="X300" i="35"/>
  <c r="AB300" i="35" s="1"/>
  <c r="Z298" i="35"/>
  <c r="Q298" i="35"/>
  <c r="U298" i="35" s="1"/>
  <c r="Y297" i="35"/>
  <c r="T297" i="35"/>
  <c r="X296" i="35"/>
  <c r="AB296" i="35" s="1"/>
  <c r="Z294" i="35"/>
  <c r="Q294" i="35"/>
  <c r="U294" i="35" s="1"/>
  <c r="Y293" i="35"/>
  <c r="T293" i="35"/>
  <c r="X292" i="35"/>
  <c r="AB292" i="35" s="1"/>
  <c r="Z290" i="35"/>
  <c r="Q290" i="35"/>
  <c r="U290" i="35" s="1"/>
  <c r="Y289" i="35"/>
  <c r="T289" i="35"/>
  <c r="X288" i="35"/>
  <c r="AB288" i="35" s="1"/>
  <c r="Z286" i="35"/>
  <c r="Q286" i="35"/>
  <c r="U286" i="35" s="1"/>
  <c r="Y285" i="35"/>
  <c r="T285" i="35"/>
  <c r="X284" i="35"/>
  <c r="AB284" i="35" s="1"/>
  <c r="Z282" i="35"/>
  <c r="Q282" i="35"/>
  <c r="U282" i="35" s="1"/>
  <c r="Y281" i="35"/>
  <c r="T281" i="35"/>
  <c r="X280" i="35"/>
  <c r="AB280" i="35" s="1"/>
  <c r="Z278" i="35"/>
  <c r="Q278" i="35"/>
  <c r="U278" i="35" s="1"/>
  <c r="Y277" i="35"/>
  <c r="T277" i="35"/>
  <c r="X276" i="35"/>
  <c r="AB276" i="35" s="1"/>
  <c r="Z274" i="35"/>
  <c r="Q274" i="35"/>
  <c r="U274" i="35" s="1"/>
  <c r="Y273" i="35"/>
  <c r="T273" i="35"/>
  <c r="X272" i="35"/>
  <c r="AB272" i="35" s="1"/>
  <c r="Z270" i="35"/>
  <c r="Q270" i="35"/>
  <c r="U270" i="35" s="1"/>
  <c r="Y269" i="35"/>
  <c r="T269" i="35"/>
  <c r="X268" i="35"/>
  <c r="AB268" i="35" s="1"/>
  <c r="Z266" i="35"/>
  <c r="Q266" i="35"/>
  <c r="U266" i="35" s="1"/>
  <c r="Y265" i="35"/>
  <c r="T265" i="35"/>
  <c r="X264" i="35"/>
  <c r="AB264" i="35" s="1"/>
  <c r="Z262" i="35"/>
  <c r="Q262" i="35"/>
  <c r="U262" i="35" s="1"/>
  <c r="T260" i="35"/>
  <c r="T258" i="35"/>
  <c r="T256" i="35"/>
  <c r="T254" i="35"/>
  <c r="AA248" i="35"/>
  <c r="S240" i="35"/>
  <c r="X240" i="35"/>
  <c r="T240" i="35"/>
  <c r="Y240" i="35"/>
  <c r="Q240" i="35"/>
  <c r="Z240" i="35"/>
  <c r="Y302" i="35"/>
  <c r="X301" i="35"/>
  <c r="Y298" i="35"/>
  <c r="X297" i="35"/>
  <c r="Y294" i="35"/>
  <c r="X293" i="35"/>
  <c r="Y290" i="35"/>
  <c r="X289" i="35"/>
  <c r="Y286" i="35"/>
  <c r="X285" i="35"/>
  <c r="Y282" i="35"/>
  <c r="X281" i="35"/>
  <c r="Y278" i="35"/>
  <c r="X277" i="35"/>
  <c r="Y274" i="35"/>
  <c r="X273" i="35"/>
  <c r="Y270" i="35"/>
  <c r="X269" i="35"/>
  <c r="Y266" i="35"/>
  <c r="X265" i="35"/>
  <c r="Y262" i="35"/>
  <c r="AA260" i="35"/>
  <c r="R260" i="35"/>
  <c r="AA258" i="35"/>
  <c r="R258" i="35"/>
  <c r="AA256" i="35"/>
  <c r="R256" i="35"/>
  <c r="AA254" i="35"/>
  <c r="R254" i="35"/>
  <c r="S252" i="35"/>
  <c r="X252" i="35"/>
  <c r="Q252" i="35"/>
  <c r="Z252" i="35"/>
  <c r="U246" i="35"/>
  <c r="AA244" i="35"/>
  <c r="AA236" i="35"/>
  <c r="S168" i="35"/>
  <c r="X168" i="35"/>
  <c r="T168" i="35"/>
  <c r="Y168" i="35"/>
  <c r="Q168" i="35"/>
  <c r="Z168" i="35"/>
  <c r="S152" i="35"/>
  <c r="X152" i="35"/>
  <c r="T152" i="35"/>
  <c r="Y152" i="35"/>
  <c r="Q152" i="35"/>
  <c r="Z152" i="35"/>
  <c r="Y9" i="35"/>
  <c r="X250" i="35"/>
  <c r="S250" i="35"/>
  <c r="U250" i="35" s="1"/>
  <c r="Y239" i="35"/>
  <c r="T239" i="35"/>
  <c r="Y235" i="35"/>
  <c r="T235" i="35"/>
  <c r="Z232" i="35"/>
  <c r="Q232" i="35"/>
  <c r="Y231" i="35"/>
  <c r="T231" i="35"/>
  <c r="Z228" i="35"/>
  <c r="Q228" i="35"/>
  <c r="Y227" i="35"/>
  <c r="T227" i="35"/>
  <c r="Z224" i="35"/>
  <c r="Q224" i="35"/>
  <c r="Y223" i="35"/>
  <c r="T223" i="35"/>
  <c r="Z220" i="35"/>
  <c r="Q220" i="35"/>
  <c r="Y219" i="35"/>
  <c r="T219" i="35"/>
  <c r="Z216" i="35"/>
  <c r="Q216" i="35"/>
  <c r="Y215" i="35"/>
  <c r="T215" i="35"/>
  <c r="Z212" i="35"/>
  <c r="Q212" i="35"/>
  <c r="Z208" i="35"/>
  <c r="Q208" i="35"/>
  <c r="Z204" i="35"/>
  <c r="Q204" i="35"/>
  <c r="Z200" i="35"/>
  <c r="Q200" i="35"/>
  <c r="Z196" i="35"/>
  <c r="Q196" i="35"/>
  <c r="S183" i="35"/>
  <c r="X183" i="35"/>
  <c r="T183" i="35"/>
  <c r="Y183" i="35"/>
  <c r="AB182" i="35"/>
  <c r="S172" i="35"/>
  <c r="X172" i="35"/>
  <c r="T172" i="35"/>
  <c r="Y172" i="35"/>
  <c r="Q172" i="35"/>
  <c r="Z172" i="35"/>
  <c r="S156" i="35"/>
  <c r="X156" i="35"/>
  <c r="T156" i="35"/>
  <c r="Y156" i="35"/>
  <c r="Q156" i="35"/>
  <c r="Z156" i="35"/>
  <c r="S103" i="35"/>
  <c r="X103" i="35"/>
  <c r="T103" i="35"/>
  <c r="Y103" i="35"/>
  <c r="Q103" i="35"/>
  <c r="Z103" i="35"/>
  <c r="AA103" i="35"/>
  <c r="T96" i="35"/>
  <c r="Y96" i="35"/>
  <c r="Q96" i="35"/>
  <c r="Z96" i="35"/>
  <c r="R96" i="35"/>
  <c r="AA96" i="35"/>
  <c r="S96" i="35"/>
  <c r="X96" i="35"/>
  <c r="X239" i="35"/>
  <c r="Z237" i="35"/>
  <c r="X235" i="35"/>
  <c r="Z233" i="35"/>
  <c r="Y232" i="35"/>
  <c r="T232" i="35"/>
  <c r="X231" i="35"/>
  <c r="Z229" i="35"/>
  <c r="Y228" i="35"/>
  <c r="T228" i="35"/>
  <c r="X227" i="35"/>
  <c r="Z225" i="35"/>
  <c r="Y224" i="35"/>
  <c r="T224" i="35"/>
  <c r="X223" i="35"/>
  <c r="Z221" i="35"/>
  <c r="Y220" i="35"/>
  <c r="T220" i="35"/>
  <c r="X219" i="35"/>
  <c r="Z217" i="35"/>
  <c r="Y216" i="35"/>
  <c r="T216" i="35"/>
  <c r="X215" i="35"/>
  <c r="Z213" i="35"/>
  <c r="Y212" i="35"/>
  <c r="T212" i="35"/>
  <c r="X211" i="35"/>
  <c r="Z209" i="35"/>
  <c r="Y208" i="35"/>
  <c r="T208" i="35"/>
  <c r="X207" i="35"/>
  <c r="Z205" i="35"/>
  <c r="Y204" i="35"/>
  <c r="T204" i="35"/>
  <c r="X203" i="35"/>
  <c r="Z201" i="35"/>
  <c r="Y200" i="35"/>
  <c r="T200" i="35"/>
  <c r="X199" i="35"/>
  <c r="Z197" i="35"/>
  <c r="Q197" i="35"/>
  <c r="Y196" i="35"/>
  <c r="T196" i="35"/>
  <c r="X195" i="35"/>
  <c r="Z193" i="35"/>
  <c r="Q193" i="35"/>
  <c r="Y192" i="35"/>
  <c r="AB192" i="35" s="1"/>
  <c r="Z191" i="35"/>
  <c r="AA188" i="35"/>
  <c r="S187" i="35"/>
  <c r="X187" i="35"/>
  <c r="T187" i="35"/>
  <c r="Y187" i="35"/>
  <c r="AB186" i="35"/>
  <c r="T184" i="35"/>
  <c r="Y184" i="35"/>
  <c r="Q184" i="35"/>
  <c r="Z184" i="35"/>
  <c r="S176" i="35"/>
  <c r="X176" i="35"/>
  <c r="T176" i="35"/>
  <c r="Y176" i="35"/>
  <c r="Q176" i="35"/>
  <c r="Z176" i="35"/>
  <c r="AA168" i="35"/>
  <c r="S160" i="35"/>
  <c r="X160" i="35"/>
  <c r="T160" i="35"/>
  <c r="Y160" i="35"/>
  <c r="Q160" i="35"/>
  <c r="Z160" i="35"/>
  <c r="AA152" i="35"/>
  <c r="T146" i="35"/>
  <c r="Y146" i="35"/>
  <c r="Q146" i="35"/>
  <c r="R146" i="35"/>
  <c r="X146" i="35"/>
  <c r="S146" i="35"/>
  <c r="Z146" i="35"/>
  <c r="Z250" i="35"/>
  <c r="X232" i="35"/>
  <c r="X228" i="35"/>
  <c r="X224" i="35"/>
  <c r="X220" i="35"/>
  <c r="X216" i="35"/>
  <c r="X212" i="35"/>
  <c r="X208" i="35"/>
  <c r="X204" i="35"/>
  <c r="X200" i="35"/>
  <c r="Y197" i="35"/>
  <c r="X196" i="35"/>
  <c r="Y193" i="35"/>
  <c r="S191" i="35"/>
  <c r="X191" i="35"/>
  <c r="T191" i="35"/>
  <c r="T188" i="35"/>
  <c r="Y188" i="35"/>
  <c r="Q188" i="35"/>
  <c r="Z188" i="35"/>
  <c r="S180" i="35"/>
  <c r="X180" i="35"/>
  <c r="T180" i="35"/>
  <c r="Y180" i="35"/>
  <c r="Q180" i="35"/>
  <c r="Z180" i="35"/>
  <c r="AA172" i="35"/>
  <c r="S164" i="35"/>
  <c r="X164" i="35"/>
  <c r="T164" i="35"/>
  <c r="Y164" i="35"/>
  <c r="Q164" i="35"/>
  <c r="Z164" i="35"/>
  <c r="AA156" i="35"/>
  <c r="S148" i="35"/>
  <c r="X148" i="35"/>
  <c r="T148" i="35"/>
  <c r="Y148" i="35"/>
  <c r="Q148" i="35"/>
  <c r="Z148" i="35"/>
  <c r="T142" i="35"/>
  <c r="Y142" i="35"/>
  <c r="Q142" i="35"/>
  <c r="R142" i="35"/>
  <c r="X142" i="35"/>
  <c r="S142" i="35"/>
  <c r="Z142" i="35"/>
  <c r="Y179" i="35"/>
  <c r="T179" i="35"/>
  <c r="Y175" i="35"/>
  <c r="T175" i="35"/>
  <c r="Y171" i="35"/>
  <c r="T171" i="35"/>
  <c r="Y167" i="35"/>
  <c r="T167" i="35"/>
  <c r="Y163" i="35"/>
  <c r="T163" i="35"/>
  <c r="Y159" i="35"/>
  <c r="T159" i="35"/>
  <c r="Y155" i="35"/>
  <c r="T155" i="35"/>
  <c r="Y151" i="35"/>
  <c r="T151" i="35"/>
  <c r="Q145" i="35"/>
  <c r="Q143" i="35"/>
  <c r="Z143" i="35"/>
  <c r="Q141" i="35"/>
  <c r="S99" i="35"/>
  <c r="X99" i="35"/>
  <c r="T99" i="35"/>
  <c r="Y99" i="35"/>
  <c r="R99" i="35"/>
  <c r="AA99" i="35"/>
  <c r="Z189" i="35"/>
  <c r="Z185" i="35"/>
  <c r="Z181" i="35"/>
  <c r="X179" i="35"/>
  <c r="Z177" i="35"/>
  <c r="X175" i="35"/>
  <c r="Z173" i="35"/>
  <c r="X171" i="35"/>
  <c r="Z169" i="35"/>
  <c r="X167" i="35"/>
  <c r="Z165" i="35"/>
  <c r="X163" i="35"/>
  <c r="Z161" i="35"/>
  <c r="X159" i="35"/>
  <c r="Z157" i="35"/>
  <c r="X155" i="35"/>
  <c r="Z153" i="35"/>
  <c r="X151" i="35"/>
  <c r="Z149" i="35"/>
  <c r="X147" i="35"/>
  <c r="R147" i="35"/>
  <c r="X143" i="35"/>
  <c r="R143" i="35"/>
  <c r="S139" i="35"/>
  <c r="X139" i="35"/>
  <c r="T139" i="35"/>
  <c r="Y139" i="35"/>
  <c r="Q139" i="35"/>
  <c r="Z139" i="35"/>
  <c r="S135" i="35"/>
  <c r="X135" i="35"/>
  <c r="T135" i="35"/>
  <c r="Y135" i="35"/>
  <c r="Q135" i="35"/>
  <c r="Z135" i="35"/>
  <c r="S131" i="35"/>
  <c r="X131" i="35"/>
  <c r="T131" i="35"/>
  <c r="Y131" i="35"/>
  <c r="Q131" i="35"/>
  <c r="Z131" i="35"/>
  <c r="S127" i="35"/>
  <c r="X127" i="35"/>
  <c r="T127" i="35"/>
  <c r="Y127" i="35"/>
  <c r="Q127" i="35"/>
  <c r="Z127" i="35"/>
  <c r="S123" i="35"/>
  <c r="X123" i="35"/>
  <c r="T123" i="35"/>
  <c r="Y123" i="35"/>
  <c r="Q123" i="35"/>
  <c r="Z123" i="35"/>
  <c r="S119" i="35"/>
  <c r="X119" i="35"/>
  <c r="T119" i="35"/>
  <c r="Y119" i="35"/>
  <c r="Q119" i="35"/>
  <c r="Z119" i="35"/>
  <c r="S115" i="35"/>
  <c r="X115" i="35"/>
  <c r="T115" i="35"/>
  <c r="Y115" i="35"/>
  <c r="Q115" i="35"/>
  <c r="Z115" i="35"/>
  <c r="S111" i="35"/>
  <c r="X111" i="35"/>
  <c r="T111" i="35"/>
  <c r="Y111" i="35"/>
  <c r="Q111" i="35"/>
  <c r="Z111" i="35"/>
  <c r="S80" i="35"/>
  <c r="X80" i="35"/>
  <c r="T80" i="35"/>
  <c r="Y80" i="35"/>
  <c r="Q80" i="35"/>
  <c r="Z80" i="35"/>
  <c r="AA80" i="35"/>
  <c r="S64" i="35"/>
  <c r="X64" i="35"/>
  <c r="T64" i="35"/>
  <c r="Y64" i="35"/>
  <c r="Q64" i="35"/>
  <c r="Z64" i="35"/>
  <c r="AA64" i="35"/>
  <c r="S145" i="35"/>
  <c r="X145" i="35"/>
  <c r="S141" i="35"/>
  <c r="X141" i="35"/>
  <c r="S107" i="35"/>
  <c r="X107" i="35"/>
  <c r="T107" i="35"/>
  <c r="Y107" i="35"/>
  <c r="Q107" i="35"/>
  <c r="Z107" i="35"/>
  <c r="T61" i="35"/>
  <c r="Y61" i="35"/>
  <c r="Q61" i="35"/>
  <c r="Z61" i="35"/>
  <c r="R61" i="35"/>
  <c r="AA61" i="35"/>
  <c r="X61" i="35"/>
  <c r="Y138" i="35"/>
  <c r="AB138" i="35" s="1"/>
  <c r="X137" i="35"/>
  <c r="Y134" i="35"/>
  <c r="AB134" i="35" s="1"/>
  <c r="X133" i="35"/>
  <c r="Y130" i="35"/>
  <c r="AB130" i="35" s="1"/>
  <c r="X129" i="35"/>
  <c r="Y126" i="35"/>
  <c r="AB126" i="35" s="1"/>
  <c r="X125" i="35"/>
  <c r="Y122" i="35"/>
  <c r="AB122" i="35" s="1"/>
  <c r="X121" i="35"/>
  <c r="Y118" i="35"/>
  <c r="AB118" i="35" s="1"/>
  <c r="X117" i="35"/>
  <c r="Y114" i="35"/>
  <c r="AB114" i="35" s="1"/>
  <c r="X113" i="35"/>
  <c r="Y110" i="35"/>
  <c r="AB110" i="35" s="1"/>
  <c r="X109" i="35"/>
  <c r="Y106" i="35"/>
  <c r="AB106" i="35" s="1"/>
  <c r="X105" i="35"/>
  <c r="Y102" i="35"/>
  <c r="AB102" i="35" s="1"/>
  <c r="X101" i="35"/>
  <c r="S101" i="35"/>
  <c r="T100" i="35"/>
  <c r="U100" i="35" s="1"/>
  <c r="Y100" i="35"/>
  <c r="AB100" i="35" s="1"/>
  <c r="S84" i="35"/>
  <c r="X84" i="35"/>
  <c r="T84" i="35"/>
  <c r="Y84" i="35"/>
  <c r="Q84" i="35"/>
  <c r="Z84" i="35"/>
  <c r="T47" i="35"/>
  <c r="Y47" i="35"/>
  <c r="Q47" i="35"/>
  <c r="Z47" i="35"/>
  <c r="R47" i="35"/>
  <c r="AA47" i="35"/>
  <c r="S47" i="35"/>
  <c r="S88" i="35"/>
  <c r="X88" i="35"/>
  <c r="T88" i="35"/>
  <c r="Y88" i="35"/>
  <c r="Q88" i="35"/>
  <c r="Z88" i="35"/>
  <c r="S72" i="35"/>
  <c r="X72" i="35"/>
  <c r="T72" i="35"/>
  <c r="Y72" i="35"/>
  <c r="Q72" i="35"/>
  <c r="Z72" i="35"/>
  <c r="S92" i="35"/>
  <c r="X92" i="35"/>
  <c r="T92" i="35"/>
  <c r="Y92" i="35"/>
  <c r="Q92" i="35"/>
  <c r="Z92" i="35"/>
  <c r="S76" i="35"/>
  <c r="X76" i="35"/>
  <c r="T76" i="35"/>
  <c r="Y76" i="35"/>
  <c r="Q76" i="35"/>
  <c r="Z76" i="35"/>
  <c r="S68" i="35"/>
  <c r="X68" i="35"/>
  <c r="T68" i="35"/>
  <c r="Y68" i="35"/>
  <c r="Q68" i="35"/>
  <c r="Z68" i="35"/>
  <c r="T55" i="35"/>
  <c r="Y55" i="35"/>
  <c r="Q55" i="35"/>
  <c r="Z55" i="35"/>
  <c r="R55" i="35"/>
  <c r="AA55" i="35"/>
  <c r="S55" i="35"/>
  <c r="Y95" i="35"/>
  <c r="T95" i="35"/>
  <c r="Y91" i="35"/>
  <c r="T91" i="35"/>
  <c r="Y87" i="35"/>
  <c r="T87" i="35"/>
  <c r="Y83" i="35"/>
  <c r="T83" i="35"/>
  <c r="Y79" i="35"/>
  <c r="T79" i="35"/>
  <c r="Y75" i="35"/>
  <c r="T75" i="35"/>
  <c r="S58" i="35"/>
  <c r="X58" i="35"/>
  <c r="T58" i="35"/>
  <c r="Y58" i="35"/>
  <c r="S50" i="35"/>
  <c r="X50" i="35"/>
  <c r="T50" i="35"/>
  <c r="Y50" i="35"/>
  <c r="S38" i="35"/>
  <c r="X38" i="35"/>
  <c r="T38" i="35"/>
  <c r="Y38" i="35"/>
  <c r="Q38" i="35"/>
  <c r="Z38" i="35"/>
  <c r="Y5" i="35"/>
  <c r="Z97" i="35"/>
  <c r="X95" i="35"/>
  <c r="Z93" i="35"/>
  <c r="X91" i="35"/>
  <c r="Z89" i="35"/>
  <c r="X87" i="35"/>
  <c r="Z85" i="35"/>
  <c r="X83" i="35"/>
  <c r="Z81" i="35"/>
  <c r="X79" i="35"/>
  <c r="Z77" i="35"/>
  <c r="X75" i="35"/>
  <c r="Z73" i="35"/>
  <c r="X71" i="35"/>
  <c r="Z69" i="35"/>
  <c r="X67" i="35"/>
  <c r="Z65" i="35"/>
  <c r="X63" i="35"/>
  <c r="T59" i="35"/>
  <c r="Y59" i="35"/>
  <c r="Q59" i="35"/>
  <c r="Z59" i="35"/>
  <c r="AA54" i="35"/>
  <c r="T51" i="35"/>
  <c r="Y51" i="35"/>
  <c r="Q51" i="35"/>
  <c r="Z51" i="35"/>
  <c r="AA46" i="35"/>
  <c r="S42" i="35"/>
  <c r="X42" i="35"/>
  <c r="T42" i="35"/>
  <c r="Y42" i="35"/>
  <c r="Q42" i="35"/>
  <c r="Z42" i="35"/>
  <c r="X29" i="35"/>
  <c r="Y29" i="35"/>
  <c r="Q29" i="35"/>
  <c r="S54" i="35"/>
  <c r="X54" i="35"/>
  <c r="T54" i="35"/>
  <c r="Y54" i="35"/>
  <c r="S46" i="35"/>
  <c r="X46" i="35"/>
  <c r="T46" i="35"/>
  <c r="Y46" i="35"/>
  <c r="AA38" i="35"/>
  <c r="X13" i="35"/>
  <c r="Q13" i="35"/>
  <c r="T37" i="35"/>
  <c r="Y37" i="35"/>
  <c r="Q37" i="35"/>
  <c r="S33" i="35"/>
  <c r="X33" i="35"/>
  <c r="T33" i="35"/>
  <c r="Y33" i="35"/>
  <c r="Q33" i="35"/>
  <c r="Z33" i="35"/>
  <c r="X57" i="35"/>
  <c r="X53" i="35"/>
  <c r="X49" i="35"/>
  <c r="X45" i="35"/>
  <c r="Z43" i="35"/>
  <c r="Q43" i="35"/>
  <c r="X41" i="35"/>
  <c r="Z39" i="35"/>
  <c r="Q39" i="35"/>
  <c r="Y43" i="35"/>
  <c r="Y39" i="35"/>
  <c r="AA37" i="35"/>
  <c r="S37" i="35"/>
  <c r="AA33" i="35"/>
  <c r="X25" i="35"/>
  <c r="Y25" i="35"/>
  <c r="Q25" i="35"/>
  <c r="X21" i="35"/>
  <c r="Q21" i="35"/>
  <c r="X17" i="35"/>
  <c r="Q17" i="35"/>
  <c r="Y36" i="35"/>
  <c r="T36" i="35"/>
  <c r="Y32" i="35"/>
  <c r="Y12" i="35"/>
  <c r="Y8" i="35"/>
  <c r="X36" i="35"/>
  <c r="X32" i="35"/>
  <c r="X28" i="35"/>
  <c r="X24" i="35"/>
  <c r="X20" i="35"/>
  <c r="X16" i="35"/>
  <c r="E3"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105" i="15"/>
  <c r="E106" i="15"/>
  <c r="E107" i="15"/>
  <c r="E108" i="15"/>
  <c r="E109" i="15"/>
  <c r="E110" i="15"/>
  <c r="E111" i="15"/>
  <c r="E112" i="15"/>
  <c r="E113" i="15"/>
  <c r="E114" i="15"/>
  <c r="E115" i="15"/>
  <c r="E116" i="15"/>
  <c r="E117" i="15"/>
  <c r="E118" i="15"/>
  <c r="E119" i="15"/>
  <c r="E120" i="15"/>
  <c r="E121" i="15"/>
  <c r="E122" i="15"/>
  <c r="E123" i="15"/>
  <c r="E124" i="15"/>
  <c r="E125" i="15"/>
  <c r="E126" i="15"/>
  <c r="E127" i="15"/>
  <c r="E128" i="15"/>
  <c r="E129" i="15"/>
  <c r="E130" i="15"/>
  <c r="E131" i="15"/>
  <c r="E132" i="15"/>
  <c r="E133" i="15"/>
  <c r="E134" i="15"/>
  <c r="E135" i="15"/>
  <c r="E136" i="15"/>
  <c r="E137" i="15"/>
  <c r="E138" i="15"/>
  <c r="E139" i="15"/>
  <c r="E140" i="15"/>
  <c r="E141" i="15"/>
  <c r="E142" i="15"/>
  <c r="E143" i="15"/>
  <c r="E144" i="15"/>
  <c r="E145" i="15"/>
  <c r="E146" i="15"/>
  <c r="E147" i="15"/>
  <c r="E148" i="15"/>
  <c r="E149" i="15"/>
  <c r="E150" i="15"/>
  <c r="E151" i="15"/>
  <c r="E152" i="15"/>
  <c r="E153" i="15"/>
  <c r="E154" i="15"/>
  <c r="E155" i="15"/>
  <c r="E156" i="15"/>
  <c r="E157" i="15"/>
  <c r="E158" i="15"/>
  <c r="E159" i="15"/>
  <c r="E160" i="15"/>
  <c r="E161" i="15"/>
  <c r="E162" i="15"/>
  <c r="E163" i="15"/>
  <c r="E164" i="15"/>
  <c r="E165" i="15"/>
  <c r="E166" i="15"/>
  <c r="E167" i="15"/>
  <c r="E168" i="15"/>
  <c r="E169" i="15"/>
  <c r="E170" i="15"/>
  <c r="E171" i="15"/>
  <c r="E172" i="15"/>
  <c r="E173" i="15"/>
  <c r="E174" i="15"/>
  <c r="E175" i="15"/>
  <c r="E176" i="15"/>
  <c r="E177" i="15"/>
  <c r="E178" i="15"/>
  <c r="E179" i="15"/>
  <c r="E180" i="15"/>
  <c r="E181" i="15"/>
  <c r="E182" i="15"/>
  <c r="E183" i="15"/>
  <c r="E184" i="15"/>
  <c r="E185" i="15"/>
  <c r="E186" i="15"/>
  <c r="E187" i="15"/>
  <c r="E188" i="15"/>
  <c r="E189" i="15"/>
  <c r="E190" i="15"/>
  <c r="E191" i="15"/>
  <c r="E192" i="15"/>
  <c r="E193" i="15"/>
  <c r="E194" i="15"/>
  <c r="E195" i="15"/>
  <c r="E196" i="15"/>
  <c r="E197" i="15"/>
  <c r="E198" i="15"/>
  <c r="E199" i="15"/>
  <c r="E200" i="15"/>
  <c r="E201" i="15"/>
  <c r="E202" i="15"/>
  <c r="E203" i="15"/>
  <c r="E204" i="15"/>
  <c r="E205" i="15"/>
  <c r="E206" i="15"/>
  <c r="E207" i="15"/>
  <c r="E208" i="15"/>
  <c r="E209" i="15"/>
  <c r="E210" i="15"/>
  <c r="E211" i="15"/>
  <c r="E212" i="15"/>
  <c r="E213" i="15"/>
  <c r="E214" i="15"/>
  <c r="E215" i="15"/>
  <c r="E216" i="15"/>
  <c r="E217" i="15"/>
  <c r="E218" i="15"/>
  <c r="E219" i="15"/>
  <c r="E220" i="15"/>
  <c r="E221" i="15"/>
  <c r="E222" i="15"/>
  <c r="E223" i="15"/>
  <c r="E224" i="15"/>
  <c r="E225" i="15"/>
  <c r="E226" i="15"/>
  <c r="E227" i="15"/>
  <c r="E228" i="15"/>
  <c r="E229" i="15"/>
  <c r="E230" i="15"/>
  <c r="E231" i="15"/>
  <c r="E232" i="15"/>
  <c r="E233" i="15"/>
  <c r="E234" i="15"/>
  <c r="E235" i="15"/>
  <c r="E236" i="15"/>
  <c r="E237" i="15"/>
  <c r="E238" i="15"/>
  <c r="E239" i="15"/>
  <c r="E240" i="15"/>
  <c r="E241" i="15"/>
  <c r="E242" i="15"/>
  <c r="E243" i="15"/>
  <c r="E244" i="15"/>
  <c r="E245" i="15"/>
  <c r="E246" i="15"/>
  <c r="E247" i="15"/>
  <c r="E248" i="15"/>
  <c r="E249" i="15"/>
  <c r="E250" i="15"/>
  <c r="E251" i="15"/>
  <c r="E252" i="15"/>
  <c r="E253" i="15"/>
  <c r="E254" i="15"/>
  <c r="E255" i="15"/>
  <c r="E256" i="15"/>
  <c r="E257" i="15"/>
  <c r="E258" i="15"/>
  <c r="E259" i="15"/>
  <c r="E260" i="15"/>
  <c r="E261" i="15"/>
  <c r="E262" i="15"/>
  <c r="E263" i="15"/>
  <c r="E264" i="15"/>
  <c r="E265" i="15"/>
  <c r="E266" i="15"/>
  <c r="E267" i="15"/>
  <c r="E268" i="15"/>
  <c r="E269" i="15"/>
  <c r="E270" i="15"/>
  <c r="E271" i="15"/>
  <c r="E272" i="15"/>
  <c r="E273" i="15"/>
  <c r="E274" i="15"/>
  <c r="E275" i="15"/>
  <c r="E276" i="15"/>
  <c r="E277" i="15"/>
  <c r="E278" i="15"/>
  <c r="E279" i="15"/>
  <c r="E280" i="15"/>
  <c r="E281" i="15"/>
  <c r="E282" i="15"/>
  <c r="E283" i="15"/>
  <c r="E284" i="15"/>
  <c r="E285" i="15"/>
  <c r="E286" i="15"/>
  <c r="E287" i="15"/>
  <c r="E288" i="15"/>
  <c r="E289" i="15"/>
  <c r="E290" i="15"/>
  <c r="E291" i="15"/>
  <c r="E292" i="15"/>
  <c r="E293" i="15"/>
  <c r="E294" i="15"/>
  <c r="E295" i="15"/>
  <c r="E296" i="15"/>
  <c r="E297" i="15"/>
  <c r="E298" i="15"/>
  <c r="E299" i="15"/>
  <c r="E300" i="15"/>
  <c r="E301" i="15"/>
  <c r="E2" i="15"/>
  <c r="D3" i="15"/>
  <c r="D4" i="15"/>
  <c r="D5"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4" i="15"/>
  <c r="D175"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234" i="15"/>
  <c r="D235" i="15"/>
  <c r="D236" i="15"/>
  <c r="D237" i="15"/>
  <c r="D238" i="15"/>
  <c r="D239" i="15"/>
  <c r="D240" i="15"/>
  <c r="D241" i="15"/>
  <c r="D242" i="15"/>
  <c r="D243" i="15"/>
  <c r="D244" i="15"/>
  <c r="D245" i="15"/>
  <c r="D246" i="15"/>
  <c r="D247" i="15"/>
  <c r="D248" i="15"/>
  <c r="D249" i="15"/>
  <c r="D250" i="15"/>
  <c r="D251" i="15"/>
  <c r="D252" i="15"/>
  <c r="D253" i="15"/>
  <c r="D254" i="15"/>
  <c r="D255" i="15"/>
  <c r="D256" i="15"/>
  <c r="D257" i="15"/>
  <c r="D258" i="15"/>
  <c r="D259" i="15"/>
  <c r="D260" i="15"/>
  <c r="D261" i="15"/>
  <c r="D262" i="15"/>
  <c r="D263" i="15"/>
  <c r="D264" i="15"/>
  <c r="D265" i="15"/>
  <c r="D266" i="15"/>
  <c r="D267" i="15"/>
  <c r="D268" i="15"/>
  <c r="D269" i="15"/>
  <c r="D270" i="15"/>
  <c r="D271" i="15"/>
  <c r="D272" i="15"/>
  <c r="D273" i="15"/>
  <c r="D274" i="15"/>
  <c r="D275" i="15"/>
  <c r="D276" i="15"/>
  <c r="D277" i="15"/>
  <c r="D278" i="15"/>
  <c r="D279" i="15"/>
  <c r="D280" i="15"/>
  <c r="D281" i="15"/>
  <c r="D282" i="15"/>
  <c r="D283" i="15"/>
  <c r="D284" i="15"/>
  <c r="D285" i="15"/>
  <c r="D286" i="15"/>
  <c r="D287" i="15"/>
  <c r="D288" i="15"/>
  <c r="D289" i="15"/>
  <c r="D290" i="15"/>
  <c r="D291" i="15"/>
  <c r="D292" i="15"/>
  <c r="D293" i="15"/>
  <c r="D294" i="15"/>
  <c r="D295" i="15"/>
  <c r="D296" i="15"/>
  <c r="D297" i="15"/>
  <c r="D298" i="15"/>
  <c r="D299" i="15"/>
  <c r="D300" i="15"/>
  <c r="D301" i="15"/>
  <c r="D2" i="15"/>
  <c r="I301" i="15"/>
  <c r="I300" i="15"/>
  <c r="I299" i="15"/>
  <c r="I298" i="15"/>
  <c r="I297" i="15"/>
  <c r="I296" i="15"/>
  <c r="I295" i="15"/>
  <c r="I294" i="15"/>
  <c r="I293" i="15"/>
  <c r="I292" i="15"/>
  <c r="I291" i="15"/>
  <c r="I290" i="15"/>
  <c r="I289" i="15"/>
  <c r="I288" i="15"/>
  <c r="I287" i="15"/>
  <c r="I286" i="15"/>
  <c r="I285" i="15"/>
  <c r="I284" i="15"/>
  <c r="I283" i="15"/>
  <c r="I282" i="15"/>
  <c r="I281" i="15"/>
  <c r="I280" i="15"/>
  <c r="I279" i="15"/>
  <c r="I278" i="15"/>
  <c r="I277" i="15"/>
  <c r="I276" i="15"/>
  <c r="I275" i="15"/>
  <c r="I274" i="15"/>
  <c r="I273" i="15"/>
  <c r="I272" i="15"/>
  <c r="I271" i="15"/>
  <c r="I270" i="15"/>
  <c r="I269" i="15"/>
  <c r="I268" i="15"/>
  <c r="I267" i="15"/>
  <c r="I266" i="15"/>
  <c r="I265" i="15"/>
  <c r="I264" i="15"/>
  <c r="I263" i="15"/>
  <c r="I262" i="15"/>
  <c r="I261" i="15"/>
  <c r="I260" i="15"/>
  <c r="I259" i="15"/>
  <c r="I258" i="15"/>
  <c r="I257" i="15"/>
  <c r="I256" i="15"/>
  <c r="I255" i="15"/>
  <c r="I254" i="15"/>
  <c r="I253" i="15"/>
  <c r="I252" i="15"/>
  <c r="I251" i="15"/>
  <c r="I250" i="15"/>
  <c r="I249" i="15"/>
  <c r="I248" i="15"/>
  <c r="I247" i="15"/>
  <c r="I246" i="15"/>
  <c r="I245" i="15"/>
  <c r="I244" i="15"/>
  <c r="I243" i="15"/>
  <c r="I242" i="15"/>
  <c r="I241" i="15"/>
  <c r="I240" i="15"/>
  <c r="I239" i="15"/>
  <c r="I238" i="15"/>
  <c r="I237" i="15"/>
  <c r="I236" i="15"/>
  <c r="I235" i="15"/>
  <c r="I234" i="15"/>
  <c r="I233" i="15"/>
  <c r="I232" i="15"/>
  <c r="I231" i="15"/>
  <c r="I230" i="15"/>
  <c r="I229" i="15"/>
  <c r="I228" i="15"/>
  <c r="I227" i="15"/>
  <c r="I226" i="15"/>
  <c r="I225" i="15"/>
  <c r="I224" i="15"/>
  <c r="I223" i="15"/>
  <c r="I222" i="15"/>
  <c r="I221" i="15"/>
  <c r="I220" i="15"/>
  <c r="I219" i="15"/>
  <c r="I218" i="15"/>
  <c r="I217" i="15"/>
  <c r="I216" i="15"/>
  <c r="I215" i="15"/>
  <c r="I214" i="15"/>
  <c r="I213" i="15"/>
  <c r="I212" i="15"/>
  <c r="I211" i="15"/>
  <c r="I210" i="15"/>
  <c r="I209" i="15"/>
  <c r="I208" i="15"/>
  <c r="I207" i="15"/>
  <c r="I206" i="15"/>
  <c r="I205" i="15"/>
  <c r="I204" i="15"/>
  <c r="I203" i="15"/>
  <c r="I202" i="15"/>
  <c r="I201" i="15"/>
  <c r="I200" i="15"/>
  <c r="I199" i="15"/>
  <c r="I198" i="15"/>
  <c r="I197" i="15"/>
  <c r="I196" i="15"/>
  <c r="I195" i="15"/>
  <c r="I194" i="15"/>
  <c r="I193" i="15"/>
  <c r="I192" i="15"/>
  <c r="I191" i="15"/>
  <c r="I190" i="15"/>
  <c r="I189" i="15"/>
  <c r="I188" i="15"/>
  <c r="I187" i="15"/>
  <c r="I186" i="15"/>
  <c r="I185" i="15"/>
  <c r="I184" i="15"/>
  <c r="I183" i="15"/>
  <c r="I182" i="15"/>
  <c r="I181" i="15"/>
  <c r="I180" i="15"/>
  <c r="I179" i="15"/>
  <c r="I178" i="15"/>
  <c r="I177" i="15"/>
  <c r="I176" i="15"/>
  <c r="I175" i="15"/>
  <c r="I174" i="15"/>
  <c r="I173" i="15"/>
  <c r="I172" i="15"/>
  <c r="I171" i="15"/>
  <c r="I170" i="15"/>
  <c r="I169" i="15"/>
  <c r="I168" i="15"/>
  <c r="I167" i="15"/>
  <c r="I166" i="15"/>
  <c r="I165" i="15"/>
  <c r="I164" i="15"/>
  <c r="I163" i="15"/>
  <c r="I162" i="15"/>
  <c r="I161" i="15"/>
  <c r="I160" i="15"/>
  <c r="I159" i="15"/>
  <c r="I158" i="15"/>
  <c r="I157" i="15"/>
  <c r="I156" i="15"/>
  <c r="I155" i="15"/>
  <c r="I154" i="15"/>
  <c r="I153" i="15"/>
  <c r="I152" i="15"/>
  <c r="I151" i="15"/>
  <c r="I150" i="15"/>
  <c r="I149" i="15"/>
  <c r="I148" i="15"/>
  <c r="I147" i="15"/>
  <c r="I146" i="15"/>
  <c r="I145" i="15"/>
  <c r="I144" i="15"/>
  <c r="I143" i="15"/>
  <c r="I142" i="15"/>
  <c r="I141" i="15"/>
  <c r="I140" i="15"/>
  <c r="I139" i="15"/>
  <c r="I138" i="15"/>
  <c r="I137" i="15"/>
  <c r="I136" i="15"/>
  <c r="I135" i="15"/>
  <c r="I134" i="15"/>
  <c r="I133" i="15"/>
  <c r="I132" i="15"/>
  <c r="I131" i="15"/>
  <c r="I130" i="15"/>
  <c r="I129" i="15"/>
  <c r="I128" i="15"/>
  <c r="I127" i="15"/>
  <c r="I126" i="15"/>
  <c r="I125" i="15"/>
  <c r="I124" i="15"/>
  <c r="I123" i="15"/>
  <c r="I122" i="15"/>
  <c r="I121" i="15"/>
  <c r="I120" i="15"/>
  <c r="I119" i="15"/>
  <c r="I118" i="15"/>
  <c r="I117" i="15"/>
  <c r="I116" i="15"/>
  <c r="I115" i="15"/>
  <c r="I114" i="15"/>
  <c r="I113" i="15"/>
  <c r="I112" i="15"/>
  <c r="I111" i="15"/>
  <c r="I110" i="15"/>
  <c r="I109" i="15"/>
  <c r="I108" i="15"/>
  <c r="I107" i="15"/>
  <c r="I106" i="15"/>
  <c r="I105" i="15"/>
  <c r="I104" i="15"/>
  <c r="I103" i="15"/>
  <c r="I102" i="15"/>
  <c r="I101" i="15"/>
  <c r="I100" i="15"/>
  <c r="I99" i="15"/>
  <c r="I98" i="15"/>
  <c r="I97" i="15"/>
  <c r="I96" i="15"/>
  <c r="I95" i="15"/>
  <c r="I94" i="15"/>
  <c r="I93" i="15"/>
  <c r="I92" i="15"/>
  <c r="I91" i="15"/>
  <c r="I90" i="15"/>
  <c r="I89" i="15"/>
  <c r="I88" i="15"/>
  <c r="I87" i="15"/>
  <c r="I86" i="15"/>
  <c r="I85" i="15"/>
  <c r="I84" i="15"/>
  <c r="I83" i="15"/>
  <c r="I82" i="15"/>
  <c r="I81" i="15"/>
  <c r="I80" i="15"/>
  <c r="I79" i="15"/>
  <c r="I78" i="15"/>
  <c r="I77" i="15"/>
  <c r="I76" i="15"/>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I8" i="15"/>
  <c r="I7" i="15"/>
  <c r="I6" i="15"/>
  <c r="I5" i="15"/>
  <c r="I4" i="15"/>
  <c r="I3" i="15"/>
  <c r="I2" i="15"/>
  <c r="H301" i="15"/>
  <c r="H300" i="15"/>
  <c r="H299" i="15"/>
  <c r="H298" i="15"/>
  <c r="H297" i="15"/>
  <c r="H296" i="15"/>
  <c r="H295" i="15"/>
  <c r="H294" i="15"/>
  <c r="H293" i="15"/>
  <c r="H292" i="15"/>
  <c r="H291" i="15"/>
  <c r="H290" i="15"/>
  <c r="H289" i="15"/>
  <c r="H288" i="15"/>
  <c r="H287" i="15"/>
  <c r="H286" i="15"/>
  <c r="H285" i="15"/>
  <c r="H284" i="15"/>
  <c r="H283" i="15"/>
  <c r="H282" i="15"/>
  <c r="H281" i="15"/>
  <c r="H280" i="15"/>
  <c r="H279" i="15"/>
  <c r="H278" i="15"/>
  <c r="H277" i="15"/>
  <c r="H276" i="15"/>
  <c r="H275" i="15"/>
  <c r="H274" i="15"/>
  <c r="H273" i="15"/>
  <c r="H272" i="15"/>
  <c r="H271" i="15"/>
  <c r="H270" i="15"/>
  <c r="H269" i="15"/>
  <c r="H268" i="15"/>
  <c r="H267" i="15"/>
  <c r="H266" i="15"/>
  <c r="H265" i="15"/>
  <c r="H264" i="15"/>
  <c r="H263" i="15"/>
  <c r="H262" i="15"/>
  <c r="H261" i="15"/>
  <c r="H260" i="15"/>
  <c r="H259" i="15"/>
  <c r="H258" i="15"/>
  <c r="H257" i="15"/>
  <c r="H256" i="15"/>
  <c r="H255" i="15"/>
  <c r="H254" i="15"/>
  <c r="H253" i="15"/>
  <c r="H252" i="15"/>
  <c r="H251" i="15"/>
  <c r="H250" i="15"/>
  <c r="H249" i="15"/>
  <c r="H248" i="15"/>
  <c r="H247" i="15"/>
  <c r="H246" i="15"/>
  <c r="H245" i="15"/>
  <c r="H244" i="15"/>
  <c r="H243" i="15"/>
  <c r="H242" i="15"/>
  <c r="H241" i="15"/>
  <c r="H240" i="15"/>
  <c r="H239" i="15"/>
  <c r="H238" i="15"/>
  <c r="H237" i="15"/>
  <c r="H236" i="15"/>
  <c r="H235" i="15"/>
  <c r="H234" i="15"/>
  <c r="H233" i="15"/>
  <c r="H232" i="15"/>
  <c r="H231" i="15"/>
  <c r="H230" i="15"/>
  <c r="H229" i="15"/>
  <c r="H228" i="15"/>
  <c r="H227" i="15"/>
  <c r="H226" i="15"/>
  <c r="H225" i="15"/>
  <c r="H224" i="15"/>
  <c r="H223" i="15"/>
  <c r="H222" i="15"/>
  <c r="H221" i="15"/>
  <c r="H220" i="15"/>
  <c r="H219" i="15"/>
  <c r="H218" i="15"/>
  <c r="H217" i="15"/>
  <c r="H216" i="15"/>
  <c r="H215" i="15"/>
  <c r="H214" i="15"/>
  <c r="H213" i="15"/>
  <c r="H212" i="15"/>
  <c r="H211" i="15"/>
  <c r="H210" i="15"/>
  <c r="H209" i="15"/>
  <c r="H208" i="15"/>
  <c r="H207" i="15"/>
  <c r="H206" i="15"/>
  <c r="H205" i="15"/>
  <c r="H204" i="15"/>
  <c r="H203" i="15"/>
  <c r="H202" i="15"/>
  <c r="H201" i="15"/>
  <c r="H200" i="15"/>
  <c r="H199" i="15"/>
  <c r="H198" i="15"/>
  <c r="H197" i="15"/>
  <c r="H196" i="15"/>
  <c r="H195" i="15"/>
  <c r="H194" i="15"/>
  <c r="H193" i="15"/>
  <c r="H192" i="15"/>
  <c r="H191" i="15"/>
  <c r="H190" i="15"/>
  <c r="H189" i="15"/>
  <c r="H188" i="15"/>
  <c r="H187" i="15"/>
  <c r="H186" i="15"/>
  <c r="H185" i="15"/>
  <c r="H184" i="15"/>
  <c r="H183" i="15"/>
  <c r="H182" i="15"/>
  <c r="H181" i="15"/>
  <c r="H180" i="15"/>
  <c r="H179" i="15"/>
  <c r="H178" i="15"/>
  <c r="H177" i="15"/>
  <c r="H176" i="15"/>
  <c r="H175" i="15"/>
  <c r="H174" i="15"/>
  <c r="H173" i="15"/>
  <c r="H172" i="15"/>
  <c r="H171" i="15"/>
  <c r="H170" i="15"/>
  <c r="H169" i="15"/>
  <c r="H168" i="15"/>
  <c r="H167" i="15"/>
  <c r="H166" i="15"/>
  <c r="H165" i="15"/>
  <c r="H164" i="15"/>
  <c r="H163" i="15"/>
  <c r="H162" i="15"/>
  <c r="H161" i="15"/>
  <c r="H160" i="15"/>
  <c r="H159" i="15"/>
  <c r="H158" i="15"/>
  <c r="H157" i="15"/>
  <c r="H156" i="15"/>
  <c r="H155" i="15"/>
  <c r="H154" i="15"/>
  <c r="H153" i="15"/>
  <c r="H152" i="15"/>
  <c r="H151" i="15"/>
  <c r="H150" i="15"/>
  <c r="H149" i="15"/>
  <c r="H148" i="15"/>
  <c r="H147" i="15"/>
  <c r="H146" i="15"/>
  <c r="H145" i="15"/>
  <c r="H144" i="15"/>
  <c r="H143" i="15"/>
  <c r="H142" i="15"/>
  <c r="H141" i="15"/>
  <c r="H140" i="15"/>
  <c r="H139" i="15"/>
  <c r="H138" i="15"/>
  <c r="H137" i="15"/>
  <c r="H136" i="15"/>
  <c r="H135" i="15"/>
  <c r="H134" i="15"/>
  <c r="H133" i="15"/>
  <c r="H132" i="15"/>
  <c r="H131" i="15"/>
  <c r="H130" i="15"/>
  <c r="H129" i="15"/>
  <c r="H128" i="15"/>
  <c r="H127" i="15"/>
  <c r="H126" i="15"/>
  <c r="H125" i="15"/>
  <c r="H124" i="15"/>
  <c r="H123" i="15"/>
  <c r="H122" i="15"/>
  <c r="H121" i="15"/>
  <c r="H120" i="15"/>
  <c r="H119" i="15"/>
  <c r="H118" i="15"/>
  <c r="H117" i="15"/>
  <c r="H116" i="15"/>
  <c r="H115" i="15"/>
  <c r="H114" i="15"/>
  <c r="H113" i="15"/>
  <c r="H112" i="15"/>
  <c r="H111" i="15"/>
  <c r="H110" i="15"/>
  <c r="H109" i="15"/>
  <c r="H108" i="15"/>
  <c r="H107" i="15"/>
  <c r="H106" i="15"/>
  <c r="H105" i="15"/>
  <c r="H104" i="15"/>
  <c r="H103" i="15"/>
  <c r="H102" i="15"/>
  <c r="H101" i="15"/>
  <c r="H100" i="15"/>
  <c r="H99" i="15"/>
  <c r="H98" i="15"/>
  <c r="H97" i="15"/>
  <c r="H96" i="15"/>
  <c r="H95" i="15"/>
  <c r="H94" i="15"/>
  <c r="H93" i="15"/>
  <c r="H92" i="15"/>
  <c r="H91" i="15"/>
  <c r="H90" i="15"/>
  <c r="H89" i="15"/>
  <c r="H88" i="15"/>
  <c r="H87" i="15"/>
  <c r="H86" i="15"/>
  <c r="H85" i="15"/>
  <c r="H84" i="15"/>
  <c r="H83" i="15"/>
  <c r="H82" i="15"/>
  <c r="H81" i="15"/>
  <c r="H80" i="15"/>
  <c r="H79" i="15"/>
  <c r="H78" i="15"/>
  <c r="H77" i="15"/>
  <c r="H7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H6" i="15"/>
  <c r="H5" i="15"/>
  <c r="H4" i="15"/>
  <c r="H3" i="15"/>
  <c r="H2" i="15"/>
  <c r="U299" i="35" l="1"/>
  <c r="U211" i="35"/>
  <c r="U157" i="35"/>
  <c r="U75" i="35"/>
  <c r="U171" i="35"/>
  <c r="U179" i="35"/>
  <c r="AB213" i="35"/>
  <c r="U221" i="35"/>
  <c r="U283" i="35"/>
  <c r="U275" i="35"/>
  <c r="U263" i="35"/>
  <c r="AB249" i="35"/>
  <c r="AB271" i="35"/>
  <c r="U261" i="35"/>
  <c r="U207" i="35"/>
  <c r="AB237" i="35"/>
  <c r="U153" i="35"/>
  <c r="AB267" i="35"/>
  <c r="U295" i="35"/>
  <c r="U227" i="35"/>
  <c r="AB287" i="35"/>
  <c r="AB245" i="35"/>
  <c r="U233" i="35"/>
  <c r="U287" i="35"/>
  <c r="AB295" i="35"/>
  <c r="U257" i="35"/>
  <c r="U291" i="35"/>
  <c r="AB255" i="35"/>
  <c r="U109" i="35"/>
  <c r="U199" i="35"/>
  <c r="U73" i="35"/>
  <c r="U121" i="35"/>
  <c r="AB185" i="35"/>
  <c r="AB65" i="35"/>
  <c r="U219" i="35"/>
  <c r="U247" i="35"/>
  <c r="U43" i="35"/>
  <c r="AB73" i="35"/>
  <c r="AB97" i="35"/>
  <c r="U279" i="35"/>
  <c r="AB275" i="35"/>
  <c r="AB263" i="35"/>
  <c r="AB253" i="35"/>
  <c r="U203" i="35"/>
  <c r="U97" i="35"/>
  <c r="U267" i="35"/>
  <c r="AB261" i="35"/>
  <c r="U225" i="35"/>
  <c r="U181" i="35"/>
  <c r="U133" i="35"/>
  <c r="U113" i="35"/>
  <c r="U229" i="35"/>
  <c r="U165" i="35"/>
  <c r="AB247" i="35"/>
  <c r="U195" i="35"/>
  <c r="U185" i="35"/>
  <c r="AB299" i="35"/>
  <c r="U161" i="35"/>
  <c r="U60" i="35"/>
  <c r="AB241" i="35"/>
  <c r="U217" i="35"/>
  <c r="U85" i="35"/>
  <c r="U169" i="35"/>
  <c r="U149" i="35"/>
  <c r="U209" i="35"/>
  <c r="U137" i="35"/>
  <c r="AB257" i="35"/>
  <c r="U117" i="35"/>
  <c r="AB113" i="35"/>
  <c r="AB137" i="35"/>
  <c r="AB141" i="35"/>
  <c r="U52" i="35"/>
  <c r="AB199" i="35"/>
  <c r="AB203" i="35"/>
  <c r="AB56" i="35"/>
  <c r="AB67" i="35"/>
  <c r="U79" i="35"/>
  <c r="AB177" i="35"/>
  <c r="AB189" i="35"/>
  <c r="U159" i="35"/>
  <c r="U193" i="35"/>
  <c r="U215" i="35"/>
  <c r="U223" i="35"/>
  <c r="U231" i="35"/>
  <c r="U235" i="35"/>
  <c r="U49" i="35"/>
  <c r="U255" i="35"/>
  <c r="U249" i="35"/>
  <c r="AB77" i="35"/>
  <c r="AB85" i="35"/>
  <c r="AB93" i="35"/>
  <c r="AB101" i="35"/>
  <c r="AB109" i="35"/>
  <c r="AB117" i="35"/>
  <c r="AB125" i="35"/>
  <c r="AB133" i="35"/>
  <c r="AB147" i="35"/>
  <c r="U53" i="35"/>
  <c r="AB70" i="35"/>
  <c r="U69" i="35"/>
  <c r="AB291" i="35"/>
  <c r="U253" i="35"/>
  <c r="U251" i="35"/>
  <c r="AB283" i="35"/>
  <c r="AB279" i="35"/>
  <c r="AB251" i="35"/>
  <c r="U241" i="35"/>
  <c r="U205" i="35"/>
  <c r="U201" i="35"/>
  <c r="U173" i="35"/>
  <c r="U105" i="35"/>
  <c r="U65" i="35"/>
  <c r="U259" i="35"/>
  <c r="U271" i="35"/>
  <c r="AB259" i="35"/>
  <c r="U189" i="35"/>
  <c r="U177" i="35"/>
  <c r="U129" i="35"/>
  <c r="U125" i="35"/>
  <c r="U93" i="35"/>
  <c r="U71" i="35"/>
  <c r="U245" i="35"/>
  <c r="U243" i="35"/>
  <c r="AB243" i="35"/>
  <c r="U237" i="35"/>
  <c r="U213" i="35"/>
  <c r="U89" i="35"/>
  <c r="U81" i="35"/>
  <c r="U77" i="35"/>
  <c r="AB41" i="35"/>
  <c r="U83" i="35"/>
  <c r="AB181" i="35"/>
  <c r="AB225" i="35"/>
  <c r="AB71" i="35"/>
  <c r="U91" i="35"/>
  <c r="AB105" i="35"/>
  <c r="AB121" i="35"/>
  <c r="AB129" i="35"/>
  <c r="U147" i="35"/>
  <c r="AB153" i="35"/>
  <c r="AB161" i="35"/>
  <c r="AB169" i="35"/>
  <c r="U151" i="35"/>
  <c r="U167" i="35"/>
  <c r="U175" i="35"/>
  <c r="U197" i="35"/>
  <c r="U67" i="35"/>
  <c r="AB53" i="35"/>
  <c r="AB81" i="35"/>
  <c r="AB89" i="35"/>
  <c r="U101" i="35"/>
  <c r="AB145" i="35"/>
  <c r="AB195" i="35"/>
  <c r="AB201" i="35"/>
  <c r="AB205" i="35"/>
  <c r="AB209" i="35"/>
  <c r="AB217" i="35"/>
  <c r="AB221" i="35"/>
  <c r="AB229" i="35"/>
  <c r="AB233" i="35"/>
  <c r="U239" i="35"/>
  <c r="AB290" i="35"/>
  <c r="AB48" i="35"/>
  <c r="U87" i="35"/>
  <c r="U95" i="35"/>
  <c r="AB149" i="35"/>
  <c r="AB157" i="35"/>
  <c r="AB165" i="35"/>
  <c r="AB173" i="35"/>
  <c r="U155" i="35"/>
  <c r="U163" i="35"/>
  <c r="AB207" i="35"/>
  <c r="AB211" i="35"/>
  <c r="U57" i="35"/>
  <c r="AB57" i="35"/>
  <c r="U35" i="35"/>
  <c r="U248" i="35"/>
  <c r="AB60" i="35"/>
  <c r="AB143" i="35"/>
  <c r="AB274" i="35"/>
  <c r="AB62" i="35"/>
  <c r="U39" i="35"/>
  <c r="U54" i="35"/>
  <c r="U41" i="35"/>
  <c r="AB40" i="35"/>
  <c r="AB34" i="35"/>
  <c r="AB219" i="35"/>
  <c r="U45" i="35"/>
  <c r="AB200" i="35"/>
  <c r="AB232" i="35"/>
  <c r="AB44" i="35"/>
  <c r="U44" i="35"/>
  <c r="U40" i="35"/>
  <c r="AB66" i="35"/>
  <c r="U48" i="35"/>
  <c r="AB35" i="35"/>
  <c r="U34" i="35"/>
  <c r="AB69" i="35"/>
  <c r="U36" i="35"/>
  <c r="AB45" i="35"/>
  <c r="AB63" i="35"/>
  <c r="U61" i="35"/>
  <c r="U139" i="35"/>
  <c r="AB151" i="35"/>
  <c r="AB159" i="35"/>
  <c r="AB167" i="35"/>
  <c r="AB175" i="35"/>
  <c r="AB277" i="35"/>
  <c r="AB293" i="35"/>
  <c r="AB52" i="35"/>
  <c r="AB49" i="35"/>
  <c r="U50" i="35"/>
  <c r="AB216" i="35"/>
  <c r="U103" i="35"/>
  <c r="U183" i="35"/>
  <c r="AB270" i="35"/>
  <c r="AB286" i="35"/>
  <c r="AB302" i="35"/>
  <c r="AB47" i="35"/>
  <c r="U63" i="35"/>
  <c r="AB37" i="35"/>
  <c r="U55" i="35"/>
  <c r="AB39" i="35"/>
  <c r="U33" i="35"/>
  <c r="U92" i="35"/>
  <c r="U72" i="35"/>
  <c r="U99" i="35"/>
  <c r="AB96" i="35"/>
  <c r="U191" i="35"/>
  <c r="AB146" i="35"/>
  <c r="AB46" i="35"/>
  <c r="AB58" i="35"/>
  <c r="AB55" i="35"/>
  <c r="U64" i="35"/>
  <c r="U141" i="35"/>
  <c r="U143" i="35"/>
  <c r="AB148" i="35"/>
  <c r="U188" i="35"/>
  <c r="AB239" i="35"/>
  <c r="U172" i="35"/>
  <c r="U200" i="35"/>
  <c r="U224" i="35"/>
  <c r="U168" i="35"/>
  <c r="U244" i="35"/>
  <c r="AB254" i="35"/>
  <c r="U37" i="35"/>
  <c r="U46" i="35"/>
  <c r="U51" i="35"/>
  <c r="U59" i="35"/>
  <c r="AB79" i="35"/>
  <c r="AB87" i="35"/>
  <c r="AB95" i="35"/>
  <c r="U58" i="35"/>
  <c r="U68" i="35"/>
  <c r="AB99" i="35"/>
  <c r="U148" i="35"/>
  <c r="U184" i="35"/>
  <c r="AB187" i="35"/>
  <c r="AB183" i="35"/>
  <c r="U196" i="35"/>
  <c r="U212" i="35"/>
  <c r="U228" i="35"/>
  <c r="AB269" i="35"/>
  <c r="AB285" i="35"/>
  <c r="AB301" i="35"/>
  <c r="AB258" i="35"/>
  <c r="AB43" i="35"/>
  <c r="AB68" i="35"/>
  <c r="AB72" i="35"/>
  <c r="AB38" i="35"/>
  <c r="AB88" i="35"/>
  <c r="AB84" i="35"/>
  <c r="AB61" i="35"/>
  <c r="AB107" i="35"/>
  <c r="U145" i="35"/>
  <c r="U142" i="35"/>
  <c r="AB164" i="35"/>
  <c r="AB193" i="35"/>
  <c r="AB204" i="35"/>
  <c r="AB220" i="35"/>
  <c r="U96" i="35"/>
  <c r="AB262" i="35"/>
  <c r="AB278" i="35"/>
  <c r="AB294" i="35"/>
  <c r="AB240" i="35"/>
  <c r="U236" i="35"/>
  <c r="U269" i="35"/>
  <c r="U285" i="35"/>
  <c r="U301" i="35"/>
  <c r="AB33" i="35"/>
  <c r="AB168" i="35"/>
  <c r="U273" i="35"/>
  <c r="AB36" i="35"/>
  <c r="AB54" i="35"/>
  <c r="AB42" i="35"/>
  <c r="AB51" i="35"/>
  <c r="AB59" i="35"/>
  <c r="U38" i="35"/>
  <c r="AB50" i="35"/>
  <c r="AB76" i="35"/>
  <c r="U88" i="35"/>
  <c r="U47" i="35"/>
  <c r="U84" i="35"/>
  <c r="U107" i="35"/>
  <c r="AB80" i="35"/>
  <c r="AB111" i="35"/>
  <c r="AB115" i="35"/>
  <c r="AB119" i="35"/>
  <c r="AB123" i="35"/>
  <c r="AB127" i="35"/>
  <c r="AB131" i="35"/>
  <c r="AB135" i="35"/>
  <c r="AB155" i="35"/>
  <c r="AB163" i="35"/>
  <c r="AB171" i="35"/>
  <c r="AB179" i="35"/>
  <c r="U164" i="35"/>
  <c r="AB180" i="35"/>
  <c r="AB188" i="35"/>
  <c r="AB196" i="35"/>
  <c r="AB208" i="35"/>
  <c r="AB224" i="35"/>
  <c r="U146" i="35"/>
  <c r="AB160" i="35"/>
  <c r="AB176" i="35"/>
  <c r="AB184" i="35"/>
  <c r="U187" i="35"/>
  <c r="AB215" i="35"/>
  <c r="AB223" i="35"/>
  <c r="AB227" i="35"/>
  <c r="AB231" i="35"/>
  <c r="AB235" i="35"/>
  <c r="AB156" i="35"/>
  <c r="U208" i="35"/>
  <c r="U216" i="35"/>
  <c r="U232" i="35"/>
  <c r="AB250" i="35"/>
  <c r="AB152" i="35"/>
  <c r="U252" i="35"/>
  <c r="AB265" i="35"/>
  <c r="AB273" i="35"/>
  <c r="AB281" i="35"/>
  <c r="AB289" i="35"/>
  <c r="AB297" i="35"/>
  <c r="U240" i="35"/>
  <c r="AB244" i="35"/>
  <c r="U254" i="35"/>
  <c r="U256" i="35"/>
  <c r="U258" i="35"/>
  <c r="U260" i="35"/>
  <c r="U265" i="35"/>
  <c r="U281" i="35"/>
  <c r="U297" i="35"/>
  <c r="AB236" i="35"/>
  <c r="U289" i="35"/>
  <c r="U42" i="35"/>
  <c r="AB75" i="35"/>
  <c r="AB83" i="35"/>
  <c r="AB91" i="35"/>
  <c r="U76" i="35"/>
  <c r="AB92" i="35"/>
  <c r="AB64" i="35"/>
  <c r="U80" i="35"/>
  <c r="U111" i="35"/>
  <c r="U115" i="35"/>
  <c r="U119" i="35"/>
  <c r="U123" i="35"/>
  <c r="U127" i="35"/>
  <c r="U131" i="35"/>
  <c r="U135" i="35"/>
  <c r="AB139" i="35"/>
  <c r="AB142" i="35"/>
  <c r="U180" i="35"/>
  <c r="AB191" i="35"/>
  <c r="AB197" i="35"/>
  <c r="AB212" i="35"/>
  <c r="AB228" i="35"/>
  <c r="U160" i="35"/>
  <c r="U176" i="35"/>
  <c r="AB103" i="35"/>
  <c r="U156" i="35"/>
  <c r="AB172" i="35"/>
  <c r="U204" i="35"/>
  <c r="U220" i="35"/>
  <c r="U152" i="35"/>
  <c r="AB252" i="35"/>
  <c r="AB266" i="35"/>
  <c r="AB282" i="35"/>
  <c r="AB298" i="35"/>
  <c r="AB256" i="35"/>
  <c r="AB260" i="35"/>
  <c r="U277" i="35"/>
  <c r="U293" i="35"/>
  <c r="AB248" i="35"/>
  <c r="J3" i="15" l="1"/>
  <c r="J4" i="15"/>
  <c r="J5" i="15"/>
  <c r="J6" i="15"/>
  <c r="J7" i="15"/>
  <c r="J8" i="15"/>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J61" i="15"/>
  <c r="J62" i="15"/>
  <c r="J63" i="15"/>
  <c r="J64" i="15"/>
  <c r="J65" i="15"/>
  <c r="J66" i="15"/>
  <c r="J67" i="15"/>
  <c r="J68" i="15"/>
  <c r="J69" i="15"/>
  <c r="J70" i="15"/>
  <c r="J71" i="15"/>
  <c r="J72" i="15"/>
  <c r="J73" i="15"/>
  <c r="J74" i="15"/>
  <c r="J75" i="15"/>
  <c r="J76" i="15"/>
  <c r="J77" i="15"/>
  <c r="J78" i="15"/>
  <c r="J79" i="15"/>
  <c r="J80" i="15"/>
  <c r="J81" i="15"/>
  <c r="J82" i="15"/>
  <c r="J83" i="15"/>
  <c r="J84" i="15"/>
  <c r="J85" i="15"/>
  <c r="J86" i="15"/>
  <c r="J87" i="15"/>
  <c r="J88" i="15"/>
  <c r="J89" i="15"/>
  <c r="J90" i="15"/>
  <c r="J91" i="15"/>
  <c r="J92" i="15"/>
  <c r="J93" i="15"/>
  <c r="J94" i="15"/>
  <c r="J95" i="15"/>
  <c r="J96" i="15"/>
  <c r="J97" i="15"/>
  <c r="J98" i="15"/>
  <c r="J99" i="15"/>
  <c r="J100" i="15"/>
  <c r="J101" i="15"/>
  <c r="J102" i="15"/>
  <c r="J103" i="15"/>
  <c r="J104" i="15"/>
  <c r="J105" i="15"/>
  <c r="J106" i="15"/>
  <c r="J107" i="15"/>
  <c r="J108" i="15"/>
  <c r="J109" i="15"/>
  <c r="J110" i="15"/>
  <c r="J111" i="15"/>
  <c r="J112" i="15"/>
  <c r="J113" i="15"/>
  <c r="J114" i="15"/>
  <c r="J115" i="15"/>
  <c r="J116" i="15"/>
  <c r="J117" i="15"/>
  <c r="J118" i="15"/>
  <c r="J119" i="15"/>
  <c r="J120" i="15"/>
  <c r="J121" i="15"/>
  <c r="J122" i="15"/>
  <c r="J123" i="15"/>
  <c r="J124" i="15"/>
  <c r="J125" i="15"/>
  <c r="J126" i="15"/>
  <c r="J127" i="15"/>
  <c r="J128" i="15"/>
  <c r="J129" i="15"/>
  <c r="J130" i="15"/>
  <c r="J131" i="15"/>
  <c r="J132" i="15"/>
  <c r="J133" i="15"/>
  <c r="J134" i="15"/>
  <c r="J135" i="15"/>
  <c r="J136" i="15"/>
  <c r="J137" i="15"/>
  <c r="J138" i="15"/>
  <c r="J139" i="15"/>
  <c r="J140" i="15"/>
  <c r="J141" i="15"/>
  <c r="J142" i="15"/>
  <c r="J143" i="15"/>
  <c r="J144" i="15"/>
  <c r="J145" i="15"/>
  <c r="J146" i="15"/>
  <c r="J147" i="15"/>
  <c r="J148" i="15"/>
  <c r="J149" i="15"/>
  <c r="J150" i="15"/>
  <c r="J151" i="15"/>
  <c r="J152" i="15"/>
  <c r="J153" i="15"/>
  <c r="J154" i="15"/>
  <c r="J155" i="15"/>
  <c r="J156" i="15"/>
  <c r="J157" i="15"/>
  <c r="J158" i="15"/>
  <c r="J159" i="15"/>
  <c r="J160" i="15"/>
  <c r="J161" i="15"/>
  <c r="J162" i="15"/>
  <c r="J163" i="15"/>
  <c r="J164" i="15"/>
  <c r="J165" i="15"/>
  <c r="J166" i="15"/>
  <c r="J167" i="15"/>
  <c r="J168" i="15"/>
  <c r="J169" i="15"/>
  <c r="J170" i="15"/>
  <c r="J171" i="15"/>
  <c r="J172" i="15"/>
  <c r="J173" i="15"/>
  <c r="J174" i="15"/>
  <c r="J175" i="15"/>
  <c r="J176" i="15"/>
  <c r="J177" i="15"/>
  <c r="J178" i="15"/>
  <c r="J179" i="15"/>
  <c r="J180" i="15"/>
  <c r="J181" i="15"/>
  <c r="J182" i="15"/>
  <c r="J183" i="15"/>
  <c r="J184" i="15"/>
  <c r="J185" i="15"/>
  <c r="J186" i="15"/>
  <c r="J187" i="15"/>
  <c r="J188" i="15"/>
  <c r="J189" i="15"/>
  <c r="J190" i="15"/>
  <c r="J191" i="15"/>
  <c r="J192" i="15"/>
  <c r="J193" i="15"/>
  <c r="J194" i="15"/>
  <c r="J195" i="15"/>
  <c r="J196" i="15"/>
  <c r="J197" i="15"/>
  <c r="J198" i="15"/>
  <c r="J199" i="15"/>
  <c r="J200" i="15"/>
  <c r="J201" i="15"/>
  <c r="J202" i="15"/>
  <c r="J203" i="15"/>
  <c r="J204" i="15"/>
  <c r="J205" i="15"/>
  <c r="J206" i="15"/>
  <c r="J207" i="15"/>
  <c r="J208" i="15"/>
  <c r="J209" i="15"/>
  <c r="J210" i="15"/>
  <c r="J211" i="15"/>
  <c r="J212" i="15"/>
  <c r="J213" i="15"/>
  <c r="J214" i="15"/>
  <c r="J215" i="15"/>
  <c r="J216" i="15"/>
  <c r="J217" i="15"/>
  <c r="J218" i="15"/>
  <c r="J219" i="15"/>
  <c r="J220" i="15"/>
  <c r="J221" i="15"/>
  <c r="J222" i="15"/>
  <c r="J223" i="15"/>
  <c r="J224" i="15"/>
  <c r="J225" i="15"/>
  <c r="J226" i="15"/>
  <c r="J227" i="15"/>
  <c r="J228" i="15"/>
  <c r="J229" i="15"/>
  <c r="J230" i="15"/>
  <c r="J231" i="15"/>
  <c r="J232" i="15"/>
  <c r="J233" i="15"/>
  <c r="J234" i="15"/>
  <c r="J235" i="15"/>
  <c r="J236" i="15"/>
  <c r="J237" i="15"/>
  <c r="J238" i="15"/>
  <c r="J239" i="15"/>
  <c r="J240" i="15"/>
  <c r="J241" i="15"/>
  <c r="J242" i="15"/>
  <c r="J243" i="15"/>
  <c r="J244" i="15"/>
  <c r="J245" i="15"/>
  <c r="J246" i="15"/>
  <c r="J247" i="15"/>
  <c r="J248" i="15"/>
  <c r="J249" i="15"/>
  <c r="J250" i="15"/>
  <c r="J251" i="15"/>
  <c r="J252" i="15"/>
  <c r="J253" i="15"/>
  <c r="J254" i="15"/>
  <c r="J255" i="15"/>
  <c r="J256" i="15"/>
  <c r="J257" i="15"/>
  <c r="J258" i="15"/>
  <c r="J259" i="15"/>
  <c r="J260" i="15"/>
  <c r="J261" i="15"/>
  <c r="J262" i="15"/>
  <c r="J263" i="15"/>
  <c r="J264" i="15"/>
  <c r="J265" i="15"/>
  <c r="J266" i="15"/>
  <c r="J267" i="15"/>
  <c r="J268" i="15"/>
  <c r="J269" i="15"/>
  <c r="J270" i="15"/>
  <c r="J271" i="15"/>
  <c r="J272" i="15"/>
  <c r="J273" i="15"/>
  <c r="J274" i="15"/>
  <c r="J275" i="15"/>
  <c r="J276" i="15"/>
  <c r="J277" i="15"/>
  <c r="J278" i="15"/>
  <c r="J279" i="15"/>
  <c r="J280" i="15"/>
  <c r="J281" i="15"/>
  <c r="J282" i="15"/>
  <c r="J283" i="15"/>
  <c r="J284" i="15"/>
  <c r="J285" i="15"/>
  <c r="J286" i="15"/>
  <c r="J287" i="15"/>
  <c r="J288" i="15"/>
  <c r="J289" i="15"/>
  <c r="J290" i="15"/>
  <c r="J291" i="15"/>
  <c r="J292" i="15"/>
  <c r="J293" i="15"/>
  <c r="J294" i="15"/>
  <c r="J295" i="15"/>
  <c r="J296" i="15"/>
  <c r="J297" i="15"/>
  <c r="J298" i="15"/>
  <c r="J299" i="15"/>
  <c r="J300" i="15"/>
  <c r="J301" i="15"/>
  <c r="J2" i="15"/>
  <c r="R5" i="1" l="1"/>
  <c r="E10" i="1" l="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13" i="1"/>
  <c r="Q14" i="1"/>
  <c r="K3" i="15" s="1"/>
  <c r="L3" i="15" s="1"/>
  <c r="Q15" i="1"/>
  <c r="K4" i="15" s="1"/>
  <c r="L4" i="15" s="1"/>
  <c r="Q16" i="1"/>
  <c r="K5" i="15" s="1"/>
  <c r="L5" i="15" s="1"/>
  <c r="Q17" i="1"/>
  <c r="K6" i="15" s="1"/>
  <c r="L6" i="15" s="1"/>
  <c r="Q18" i="1"/>
  <c r="K7" i="15" s="1"/>
  <c r="L7" i="15" s="1"/>
  <c r="Q19" i="1"/>
  <c r="K8" i="15" s="1"/>
  <c r="L8" i="15" s="1"/>
  <c r="Q20" i="1"/>
  <c r="Q21" i="1"/>
  <c r="K10" i="15" s="1"/>
  <c r="L10" i="15" s="1"/>
  <c r="Q22" i="1"/>
  <c r="Q23" i="1"/>
  <c r="Q24" i="1"/>
  <c r="Q25" i="1"/>
  <c r="Q26" i="1"/>
  <c r="Q27" i="1"/>
  <c r="Q28" i="1"/>
  <c r="Q29" i="1"/>
  <c r="Q30" i="1"/>
  <c r="Q31" i="1"/>
  <c r="Q32" i="1"/>
  <c r="Q33" i="1"/>
  <c r="Q34" i="1"/>
  <c r="Q35" i="1"/>
  <c r="Q36" i="1"/>
  <c r="Q37" i="1"/>
  <c r="Q38" i="1"/>
  <c r="K27" i="15" s="1"/>
  <c r="L27" i="15" s="1"/>
  <c r="Q39" i="1"/>
  <c r="K28" i="15" s="1"/>
  <c r="L28" i="15" s="1"/>
  <c r="Q40" i="1"/>
  <c r="K29" i="15" s="1"/>
  <c r="L29" i="15" s="1"/>
  <c r="Q41" i="1"/>
  <c r="K30" i="15" s="1"/>
  <c r="L30" i="15" s="1"/>
  <c r="Q42" i="1"/>
  <c r="K31" i="15" s="1"/>
  <c r="L31" i="15" s="1"/>
  <c r="Q43" i="1"/>
  <c r="K32" i="15" s="1"/>
  <c r="L32" i="15" s="1"/>
  <c r="Q44" i="1"/>
  <c r="K33" i="15" s="1"/>
  <c r="L33" i="15" s="1"/>
  <c r="Q45" i="1"/>
  <c r="K34" i="15" s="1"/>
  <c r="L34" i="15" s="1"/>
  <c r="Q46" i="1"/>
  <c r="K35" i="15" s="1"/>
  <c r="L35" i="15" s="1"/>
  <c r="Q47" i="1"/>
  <c r="K36" i="15" s="1"/>
  <c r="L36" i="15" s="1"/>
  <c r="Q48" i="1"/>
  <c r="K37" i="15" s="1"/>
  <c r="L37" i="15" s="1"/>
  <c r="Q49" i="1"/>
  <c r="K38" i="15" s="1"/>
  <c r="L38" i="15" s="1"/>
  <c r="Q50" i="1"/>
  <c r="K39" i="15" s="1"/>
  <c r="L39" i="15" s="1"/>
  <c r="Q51" i="1"/>
  <c r="K40" i="15" s="1"/>
  <c r="L40" i="15" s="1"/>
  <c r="Q52" i="1"/>
  <c r="K41" i="15" s="1"/>
  <c r="L41" i="15" s="1"/>
  <c r="Q53" i="1"/>
  <c r="K42" i="15" s="1"/>
  <c r="L42" i="15" s="1"/>
  <c r="Q54" i="1"/>
  <c r="K43" i="15" s="1"/>
  <c r="L43" i="15" s="1"/>
  <c r="Q55" i="1"/>
  <c r="K44" i="15" s="1"/>
  <c r="L44" i="15" s="1"/>
  <c r="Q56" i="1"/>
  <c r="K45" i="15" s="1"/>
  <c r="L45" i="15" s="1"/>
  <c r="Q57" i="1"/>
  <c r="K46" i="15" s="1"/>
  <c r="L46" i="15" s="1"/>
  <c r="Q58" i="1"/>
  <c r="K47" i="15" s="1"/>
  <c r="L47" i="15" s="1"/>
  <c r="Q59" i="1"/>
  <c r="K48" i="15" s="1"/>
  <c r="L48" i="15" s="1"/>
  <c r="Q60" i="1"/>
  <c r="K49" i="15" s="1"/>
  <c r="L49" i="15" s="1"/>
  <c r="Q61" i="1"/>
  <c r="K50" i="15" s="1"/>
  <c r="L50" i="15" s="1"/>
  <c r="Q62" i="1"/>
  <c r="K51" i="15" s="1"/>
  <c r="L51" i="15" s="1"/>
  <c r="Q63" i="1"/>
  <c r="K52" i="15" s="1"/>
  <c r="L52" i="15" s="1"/>
  <c r="Q64" i="1"/>
  <c r="K53" i="15" s="1"/>
  <c r="L53" i="15" s="1"/>
  <c r="Q65" i="1"/>
  <c r="K54" i="15" s="1"/>
  <c r="L54" i="15" s="1"/>
  <c r="Q66" i="1"/>
  <c r="K55" i="15" s="1"/>
  <c r="L55" i="15" s="1"/>
  <c r="Q67" i="1"/>
  <c r="K56" i="15" s="1"/>
  <c r="L56" i="15" s="1"/>
  <c r="Q68" i="1"/>
  <c r="K57" i="15" s="1"/>
  <c r="L57" i="15" s="1"/>
  <c r="Q69" i="1"/>
  <c r="K58" i="15" s="1"/>
  <c r="L58" i="15" s="1"/>
  <c r="Q70" i="1"/>
  <c r="K59" i="15" s="1"/>
  <c r="L59" i="15" s="1"/>
  <c r="Q71" i="1"/>
  <c r="K60" i="15" s="1"/>
  <c r="L60" i="15" s="1"/>
  <c r="Q72" i="1"/>
  <c r="K61" i="15" s="1"/>
  <c r="L61" i="15" s="1"/>
  <c r="Q73" i="1"/>
  <c r="K62" i="15" s="1"/>
  <c r="L62" i="15" s="1"/>
  <c r="Q74" i="1"/>
  <c r="K63" i="15" s="1"/>
  <c r="L63" i="15" s="1"/>
  <c r="Q75" i="1"/>
  <c r="K64" i="15" s="1"/>
  <c r="L64" i="15" s="1"/>
  <c r="Q76" i="1"/>
  <c r="K65" i="15" s="1"/>
  <c r="L65" i="15" s="1"/>
  <c r="Q77" i="1"/>
  <c r="K66" i="15" s="1"/>
  <c r="L66" i="15" s="1"/>
  <c r="Q78" i="1"/>
  <c r="K67" i="15" s="1"/>
  <c r="L67" i="15" s="1"/>
  <c r="Q79" i="1"/>
  <c r="K68" i="15" s="1"/>
  <c r="L68" i="15" s="1"/>
  <c r="Q80" i="1"/>
  <c r="K69" i="15" s="1"/>
  <c r="L69" i="15" s="1"/>
  <c r="Q81" i="1"/>
  <c r="K70" i="15" s="1"/>
  <c r="L70" i="15" s="1"/>
  <c r="Q82" i="1"/>
  <c r="K71" i="15" s="1"/>
  <c r="L71" i="15" s="1"/>
  <c r="Q83" i="1"/>
  <c r="K72" i="15" s="1"/>
  <c r="L72" i="15" s="1"/>
  <c r="Q84" i="1"/>
  <c r="K73" i="15" s="1"/>
  <c r="L73" i="15" s="1"/>
  <c r="Q85" i="1"/>
  <c r="K74" i="15" s="1"/>
  <c r="L74" i="15" s="1"/>
  <c r="Q86" i="1"/>
  <c r="K75" i="15" s="1"/>
  <c r="L75" i="15" s="1"/>
  <c r="Q87" i="1"/>
  <c r="K76" i="15" s="1"/>
  <c r="L76" i="15" s="1"/>
  <c r="Q88" i="1"/>
  <c r="K77" i="15" s="1"/>
  <c r="L77" i="15" s="1"/>
  <c r="Q89" i="1"/>
  <c r="K78" i="15" s="1"/>
  <c r="L78" i="15" s="1"/>
  <c r="Q90" i="1"/>
  <c r="K79" i="15" s="1"/>
  <c r="L79" i="15" s="1"/>
  <c r="Q91" i="1"/>
  <c r="K80" i="15" s="1"/>
  <c r="L80" i="15" s="1"/>
  <c r="Q92" i="1"/>
  <c r="K81" i="15" s="1"/>
  <c r="L81" i="15" s="1"/>
  <c r="Q93" i="1"/>
  <c r="K82" i="15" s="1"/>
  <c r="L82" i="15" s="1"/>
  <c r="Q94" i="1"/>
  <c r="K83" i="15" s="1"/>
  <c r="L83" i="15" s="1"/>
  <c r="Q95" i="1"/>
  <c r="K84" i="15" s="1"/>
  <c r="L84" i="15" s="1"/>
  <c r="Q96" i="1"/>
  <c r="K85" i="15" s="1"/>
  <c r="L85" i="15" s="1"/>
  <c r="Q97" i="1"/>
  <c r="K86" i="15" s="1"/>
  <c r="L86" i="15" s="1"/>
  <c r="Q98" i="1"/>
  <c r="K87" i="15" s="1"/>
  <c r="L87" i="15" s="1"/>
  <c r="Q99" i="1"/>
  <c r="K88" i="15" s="1"/>
  <c r="L88" i="15" s="1"/>
  <c r="Q100" i="1"/>
  <c r="K89" i="15" s="1"/>
  <c r="L89" i="15" s="1"/>
  <c r="Q101" i="1"/>
  <c r="K90" i="15" s="1"/>
  <c r="L90" i="15" s="1"/>
  <c r="Q102" i="1"/>
  <c r="K91" i="15" s="1"/>
  <c r="L91" i="15" s="1"/>
  <c r="Q103" i="1"/>
  <c r="K92" i="15" s="1"/>
  <c r="L92" i="15" s="1"/>
  <c r="Q104" i="1"/>
  <c r="K93" i="15" s="1"/>
  <c r="L93" i="15" s="1"/>
  <c r="Q105" i="1"/>
  <c r="K94" i="15" s="1"/>
  <c r="L94" i="15" s="1"/>
  <c r="Q106" i="1"/>
  <c r="K95" i="15" s="1"/>
  <c r="L95" i="15" s="1"/>
  <c r="Q107" i="1"/>
  <c r="K96" i="15" s="1"/>
  <c r="L96" i="15" s="1"/>
  <c r="Q108" i="1"/>
  <c r="K97" i="15" s="1"/>
  <c r="L97" i="15" s="1"/>
  <c r="Q109" i="1"/>
  <c r="K98" i="15" s="1"/>
  <c r="L98" i="15" s="1"/>
  <c r="Q110" i="1"/>
  <c r="K99" i="15" s="1"/>
  <c r="L99" i="15" s="1"/>
  <c r="Q111" i="1"/>
  <c r="K100" i="15" s="1"/>
  <c r="L100" i="15" s="1"/>
  <c r="Q112" i="1"/>
  <c r="K101" i="15" s="1"/>
  <c r="L101" i="15" s="1"/>
  <c r="Q113" i="1"/>
  <c r="K102" i="15" s="1"/>
  <c r="L102" i="15" s="1"/>
  <c r="Q114" i="1"/>
  <c r="K103" i="15" s="1"/>
  <c r="L103" i="15" s="1"/>
  <c r="Q115" i="1"/>
  <c r="K104" i="15" s="1"/>
  <c r="L104" i="15" s="1"/>
  <c r="Q116" i="1"/>
  <c r="K105" i="15" s="1"/>
  <c r="L105" i="15" s="1"/>
  <c r="Q117" i="1"/>
  <c r="K106" i="15" s="1"/>
  <c r="L106" i="15" s="1"/>
  <c r="Q118" i="1"/>
  <c r="K107" i="15" s="1"/>
  <c r="L107" i="15" s="1"/>
  <c r="Q119" i="1"/>
  <c r="K108" i="15" s="1"/>
  <c r="L108" i="15" s="1"/>
  <c r="Q120" i="1"/>
  <c r="K109" i="15" s="1"/>
  <c r="L109" i="15" s="1"/>
  <c r="Q121" i="1"/>
  <c r="K110" i="15" s="1"/>
  <c r="L110" i="15" s="1"/>
  <c r="Q122" i="1"/>
  <c r="K111" i="15" s="1"/>
  <c r="L111" i="15" s="1"/>
  <c r="Q123" i="1"/>
  <c r="K112" i="15" s="1"/>
  <c r="L112" i="15" s="1"/>
  <c r="Q124" i="1"/>
  <c r="K113" i="15" s="1"/>
  <c r="L113" i="15" s="1"/>
  <c r="Q125" i="1"/>
  <c r="K114" i="15" s="1"/>
  <c r="L114" i="15" s="1"/>
  <c r="Q126" i="1"/>
  <c r="K115" i="15" s="1"/>
  <c r="L115" i="15" s="1"/>
  <c r="Q127" i="1"/>
  <c r="K116" i="15" s="1"/>
  <c r="L116" i="15" s="1"/>
  <c r="Q128" i="1"/>
  <c r="K117" i="15" s="1"/>
  <c r="L117" i="15" s="1"/>
  <c r="Q129" i="1"/>
  <c r="K118" i="15" s="1"/>
  <c r="L118" i="15" s="1"/>
  <c r="Q130" i="1"/>
  <c r="K119" i="15" s="1"/>
  <c r="L119" i="15" s="1"/>
  <c r="Q131" i="1"/>
  <c r="K120" i="15" s="1"/>
  <c r="L120" i="15" s="1"/>
  <c r="Q132" i="1"/>
  <c r="K121" i="15" s="1"/>
  <c r="L121" i="15" s="1"/>
  <c r="Q133" i="1"/>
  <c r="K122" i="15" s="1"/>
  <c r="L122" i="15" s="1"/>
  <c r="Q134" i="1"/>
  <c r="K123" i="15" s="1"/>
  <c r="L123" i="15" s="1"/>
  <c r="Q135" i="1"/>
  <c r="K124" i="15" s="1"/>
  <c r="L124" i="15" s="1"/>
  <c r="Q136" i="1"/>
  <c r="K125" i="15" s="1"/>
  <c r="L125" i="15" s="1"/>
  <c r="Q137" i="1"/>
  <c r="K126" i="15" s="1"/>
  <c r="L126" i="15" s="1"/>
  <c r="Q138" i="1"/>
  <c r="K127" i="15" s="1"/>
  <c r="L127" i="15" s="1"/>
  <c r="Q139" i="1"/>
  <c r="K128" i="15" s="1"/>
  <c r="L128" i="15" s="1"/>
  <c r="Q140" i="1"/>
  <c r="K129" i="15" s="1"/>
  <c r="L129" i="15" s="1"/>
  <c r="Q141" i="1"/>
  <c r="K130" i="15" s="1"/>
  <c r="L130" i="15" s="1"/>
  <c r="Q142" i="1"/>
  <c r="K131" i="15" s="1"/>
  <c r="L131" i="15" s="1"/>
  <c r="Q143" i="1"/>
  <c r="K132" i="15" s="1"/>
  <c r="L132" i="15" s="1"/>
  <c r="Q144" i="1"/>
  <c r="K133" i="15" s="1"/>
  <c r="L133" i="15" s="1"/>
  <c r="Q145" i="1"/>
  <c r="K134" i="15" s="1"/>
  <c r="L134" i="15" s="1"/>
  <c r="Q146" i="1"/>
  <c r="K135" i="15" s="1"/>
  <c r="L135" i="15" s="1"/>
  <c r="Q147" i="1"/>
  <c r="K136" i="15" s="1"/>
  <c r="L136" i="15" s="1"/>
  <c r="Q148" i="1"/>
  <c r="K137" i="15" s="1"/>
  <c r="L137" i="15" s="1"/>
  <c r="Q149" i="1"/>
  <c r="K138" i="15" s="1"/>
  <c r="L138" i="15" s="1"/>
  <c r="Q150" i="1"/>
  <c r="K139" i="15" s="1"/>
  <c r="L139" i="15" s="1"/>
  <c r="Q151" i="1"/>
  <c r="K140" i="15" s="1"/>
  <c r="L140" i="15" s="1"/>
  <c r="Q152" i="1"/>
  <c r="K141" i="15" s="1"/>
  <c r="L141" i="15" s="1"/>
  <c r="Q153" i="1"/>
  <c r="K142" i="15" s="1"/>
  <c r="L142" i="15" s="1"/>
  <c r="Q154" i="1"/>
  <c r="K143" i="15" s="1"/>
  <c r="L143" i="15" s="1"/>
  <c r="Q155" i="1"/>
  <c r="K144" i="15" s="1"/>
  <c r="L144" i="15" s="1"/>
  <c r="Q156" i="1"/>
  <c r="K145" i="15" s="1"/>
  <c r="L145" i="15" s="1"/>
  <c r="Q157" i="1"/>
  <c r="K146" i="15" s="1"/>
  <c r="L146" i="15" s="1"/>
  <c r="Q158" i="1"/>
  <c r="K147" i="15" s="1"/>
  <c r="L147" i="15" s="1"/>
  <c r="Q159" i="1"/>
  <c r="K148" i="15" s="1"/>
  <c r="L148" i="15" s="1"/>
  <c r="Q160" i="1"/>
  <c r="K149" i="15" s="1"/>
  <c r="L149" i="15" s="1"/>
  <c r="Q161" i="1"/>
  <c r="K150" i="15" s="1"/>
  <c r="L150" i="15" s="1"/>
  <c r="Q162" i="1"/>
  <c r="K151" i="15" s="1"/>
  <c r="L151" i="15" s="1"/>
  <c r="Q163" i="1"/>
  <c r="K152" i="15" s="1"/>
  <c r="L152" i="15" s="1"/>
  <c r="Q164" i="1"/>
  <c r="K153" i="15" s="1"/>
  <c r="L153" i="15" s="1"/>
  <c r="Q165" i="1"/>
  <c r="K154" i="15" s="1"/>
  <c r="L154" i="15" s="1"/>
  <c r="Q166" i="1"/>
  <c r="K155" i="15" s="1"/>
  <c r="L155" i="15" s="1"/>
  <c r="Q167" i="1"/>
  <c r="K156" i="15" s="1"/>
  <c r="L156" i="15" s="1"/>
  <c r="Q168" i="1"/>
  <c r="K157" i="15" s="1"/>
  <c r="L157" i="15" s="1"/>
  <c r="Q169" i="1"/>
  <c r="K158" i="15" s="1"/>
  <c r="L158" i="15" s="1"/>
  <c r="Q170" i="1"/>
  <c r="K159" i="15" s="1"/>
  <c r="L159" i="15" s="1"/>
  <c r="Q171" i="1"/>
  <c r="K160" i="15" s="1"/>
  <c r="L160" i="15" s="1"/>
  <c r="Q172" i="1"/>
  <c r="K161" i="15" s="1"/>
  <c r="L161" i="15" s="1"/>
  <c r="Q173" i="1"/>
  <c r="K162" i="15" s="1"/>
  <c r="L162" i="15" s="1"/>
  <c r="Q174" i="1"/>
  <c r="K163" i="15" s="1"/>
  <c r="L163" i="15" s="1"/>
  <c r="Q175" i="1"/>
  <c r="K164" i="15" s="1"/>
  <c r="L164" i="15" s="1"/>
  <c r="Q176" i="1"/>
  <c r="K165" i="15" s="1"/>
  <c r="L165" i="15" s="1"/>
  <c r="Q177" i="1"/>
  <c r="K166" i="15" s="1"/>
  <c r="L166" i="15" s="1"/>
  <c r="Q178" i="1"/>
  <c r="K167" i="15" s="1"/>
  <c r="L167" i="15" s="1"/>
  <c r="Q179" i="1"/>
  <c r="K168" i="15" s="1"/>
  <c r="L168" i="15" s="1"/>
  <c r="Q180" i="1"/>
  <c r="K169" i="15" s="1"/>
  <c r="L169" i="15" s="1"/>
  <c r="Q181" i="1"/>
  <c r="K170" i="15" s="1"/>
  <c r="L170" i="15" s="1"/>
  <c r="Q182" i="1"/>
  <c r="K171" i="15" s="1"/>
  <c r="L171" i="15" s="1"/>
  <c r="Q183" i="1"/>
  <c r="K172" i="15" s="1"/>
  <c r="L172" i="15" s="1"/>
  <c r="Q184" i="1"/>
  <c r="K173" i="15" s="1"/>
  <c r="L173" i="15" s="1"/>
  <c r="Q185" i="1"/>
  <c r="K174" i="15" s="1"/>
  <c r="L174" i="15" s="1"/>
  <c r="Q186" i="1"/>
  <c r="K175" i="15" s="1"/>
  <c r="L175" i="15" s="1"/>
  <c r="Q187" i="1"/>
  <c r="K176" i="15" s="1"/>
  <c r="L176" i="15" s="1"/>
  <c r="Q188" i="1"/>
  <c r="K177" i="15" s="1"/>
  <c r="L177" i="15" s="1"/>
  <c r="Q189" i="1"/>
  <c r="K178" i="15" s="1"/>
  <c r="L178" i="15" s="1"/>
  <c r="Q190" i="1"/>
  <c r="K179" i="15" s="1"/>
  <c r="L179" i="15" s="1"/>
  <c r="Q191" i="1"/>
  <c r="K180" i="15" s="1"/>
  <c r="L180" i="15" s="1"/>
  <c r="Q192" i="1"/>
  <c r="K181" i="15" s="1"/>
  <c r="L181" i="15" s="1"/>
  <c r="Q193" i="1"/>
  <c r="K182" i="15" s="1"/>
  <c r="L182" i="15" s="1"/>
  <c r="Q194" i="1"/>
  <c r="K183" i="15" s="1"/>
  <c r="L183" i="15" s="1"/>
  <c r="Q195" i="1"/>
  <c r="K184" i="15" s="1"/>
  <c r="L184" i="15" s="1"/>
  <c r="Q196" i="1"/>
  <c r="K185" i="15" s="1"/>
  <c r="L185" i="15" s="1"/>
  <c r="Q197" i="1"/>
  <c r="K186" i="15" s="1"/>
  <c r="L186" i="15" s="1"/>
  <c r="Q198" i="1"/>
  <c r="K187" i="15" s="1"/>
  <c r="L187" i="15" s="1"/>
  <c r="Q199" i="1"/>
  <c r="K188" i="15" s="1"/>
  <c r="L188" i="15" s="1"/>
  <c r="Q200" i="1"/>
  <c r="K189" i="15" s="1"/>
  <c r="L189" i="15" s="1"/>
  <c r="Q201" i="1"/>
  <c r="K190" i="15" s="1"/>
  <c r="L190" i="15" s="1"/>
  <c r="Q202" i="1"/>
  <c r="K191" i="15" s="1"/>
  <c r="L191" i="15" s="1"/>
  <c r="Q203" i="1"/>
  <c r="K192" i="15" s="1"/>
  <c r="L192" i="15" s="1"/>
  <c r="Q204" i="1"/>
  <c r="K193" i="15" s="1"/>
  <c r="L193" i="15" s="1"/>
  <c r="Q205" i="1"/>
  <c r="K194" i="15" s="1"/>
  <c r="L194" i="15" s="1"/>
  <c r="Q206" i="1"/>
  <c r="K195" i="15" s="1"/>
  <c r="L195" i="15" s="1"/>
  <c r="Q207" i="1"/>
  <c r="K196" i="15" s="1"/>
  <c r="L196" i="15" s="1"/>
  <c r="Q208" i="1"/>
  <c r="K197" i="15" s="1"/>
  <c r="L197" i="15" s="1"/>
  <c r="Q209" i="1"/>
  <c r="K198" i="15" s="1"/>
  <c r="L198" i="15" s="1"/>
  <c r="Q210" i="1"/>
  <c r="K199" i="15" s="1"/>
  <c r="L199" i="15" s="1"/>
  <c r="Q211" i="1"/>
  <c r="K200" i="15" s="1"/>
  <c r="L200" i="15" s="1"/>
  <c r="Q212" i="1"/>
  <c r="K201" i="15" s="1"/>
  <c r="L201" i="15" s="1"/>
  <c r="Q213" i="1"/>
  <c r="K202" i="15" s="1"/>
  <c r="L202" i="15" s="1"/>
  <c r="Q214" i="1"/>
  <c r="K203" i="15" s="1"/>
  <c r="L203" i="15" s="1"/>
  <c r="Q215" i="1"/>
  <c r="K204" i="15" s="1"/>
  <c r="L204" i="15" s="1"/>
  <c r="Q216" i="1"/>
  <c r="K205" i="15" s="1"/>
  <c r="L205" i="15" s="1"/>
  <c r="Q217" i="1"/>
  <c r="K206" i="15" s="1"/>
  <c r="L206" i="15" s="1"/>
  <c r="Q218" i="1"/>
  <c r="K207" i="15" s="1"/>
  <c r="L207" i="15" s="1"/>
  <c r="Q219" i="1"/>
  <c r="K208" i="15" s="1"/>
  <c r="L208" i="15" s="1"/>
  <c r="Q220" i="1"/>
  <c r="K209" i="15" s="1"/>
  <c r="L209" i="15" s="1"/>
  <c r="Q221" i="1"/>
  <c r="K210" i="15" s="1"/>
  <c r="L210" i="15" s="1"/>
  <c r="Q222" i="1"/>
  <c r="K211" i="15" s="1"/>
  <c r="L211" i="15" s="1"/>
  <c r="Q223" i="1"/>
  <c r="K212" i="15" s="1"/>
  <c r="L212" i="15" s="1"/>
  <c r="Q224" i="1"/>
  <c r="K213" i="15" s="1"/>
  <c r="L213" i="15" s="1"/>
  <c r="Q225" i="1"/>
  <c r="K214" i="15" s="1"/>
  <c r="L214" i="15" s="1"/>
  <c r="Q226" i="1"/>
  <c r="K215" i="15" s="1"/>
  <c r="L215" i="15" s="1"/>
  <c r="Q227" i="1"/>
  <c r="K216" i="15" s="1"/>
  <c r="L216" i="15" s="1"/>
  <c r="Q228" i="1"/>
  <c r="K217" i="15" s="1"/>
  <c r="L217" i="15" s="1"/>
  <c r="Q229" i="1"/>
  <c r="K218" i="15" s="1"/>
  <c r="L218" i="15" s="1"/>
  <c r="Q230" i="1"/>
  <c r="K219" i="15" s="1"/>
  <c r="L219" i="15" s="1"/>
  <c r="Q231" i="1"/>
  <c r="K220" i="15" s="1"/>
  <c r="L220" i="15" s="1"/>
  <c r="Q232" i="1"/>
  <c r="K221" i="15" s="1"/>
  <c r="L221" i="15" s="1"/>
  <c r="Q233" i="1"/>
  <c r="K222" i="15" s="1"/>
  <c r="L222" i="15" s="1"/>
  <c r="Q234" i="1"/>
  <c r="K223" i="15" s="1"/>
  <c r="L223" i="15" s="1"/>
  <c r="Q235" i="1"/>
  <c r="K224" i="15" s="1"/>
  <c r="L224" i="15" s="1"/>
  <c r="Q236" i="1"/>
  <c r="K225" i="15" s="1"/>
  <c r="L225" i="15" s="1"/>
  <c r="Q237" i="1"/>
  <c r="K226" i="15" s="1"/>
  <c r="L226" i="15" s="1"/>
  <c r="Q238" i="1"/>
  <c r="K227" i="15" s="1"/>
  <c r="L227" i="15" s="1"/>
  <c r="Q239" i="1"/>
  <c r="K228" i="15" s="1"/>
  <c r="L228" i="15" s="1"/>
  <c r="Q240" i="1"/>
  <c r="K229" i="15" s="1"/>
  <c r="L229" i="15" s="1"/>
  <c r="Q241" i="1"/>
  <c r="K230" i="15" s="1"/>
  <c r="L230" i="15" s="1"/>
  <c r="Q242" i="1"/>
  <c r="K231" i="15" s="1"/>
  <c r="L231" i="15" s="1"/>
  <c r="Q243" i="1"/>
  <c r="K232" i="15" s="1"/>
  <c r="L232" i="15" s="1"/>
  <c r="Q244" i="1"/>
  <c r="K233" i="15" s="1"/>
  <c r="L233" i="15" s="1"/>
  <c r="Q245" i="1"/>
  <c r="K234" i="15" s="1"/>
  <c r="L234" i="15" s="1"/>
  <c r="Q246" i="1"/>
  <c r="K235" i="15" s="1"/>
  <c r="L235" i="15" s="1"/>
  <c r="Q247" i="1"/>
  <c r="K236" i="15" s="1"/>
  <c r="L236" i="15" s="1"/>
  <c r="Q248" i="1"/>
  <c r="K237" i="15" s="1"/>
  <c r="L237" i="15" s="1"/>
  <c r="Q249" i="1"/>
  <c r="K238" i="15" s="1"/>
  <c r="L238" i="15" s="1"/>
  <c r="Q250" i="1"/>
  <c r="K239" i="15" s="1"/>
  <c r="L239" i="15" s="1"/>
  <c r="Q251" i="1"/>
  <c r="K240" i="15" s="1"/>
  <c r="L240" i="15" s="1"/>
  <c r="Q252" i="1"/>
  <c r="K241" i="15" s="1"/>
  <c r="L241" i="15" s="1"/>
  <c r="Q253" i="1"/>
  <c r="K242" i="15" s="1"/>
  <c r="L242" i="15" s="1"/>
  <c r="Q254" i="1"/>
  <c r="K243" i="15" s="1"/>
  <c r="L243" i="15" s="1"/>
  <c r="Q255" i="1"/>
  <c r="K244" i="15" s="1"/>
  <c r="L244" i="15" s="1"/>
  <c r="Q256" i="1"/>
  <c r="K245" i="15" s="1"/>
  <c r="L245" i="15" s="1"/>
  <c r="Q257" i="1"/>
  <c r="K246" i="15" s="1"/>
  <c r="L246" i="15" s="1"/>
  <c r="Q258" i="1"/>
  <c r="K247" i="15" s="1"/>
  <c r="L247" i="15" s="1"/>
  <c r="Q259" i="1"/>
  <c r="K248" i="15" s="1"/>
  <c r="L248" i="15" s="1"/>
  <c r="Q260" i="1"/>
  <c r="K249" i="15" s="1"/>
  <c r="L249" i="15" s="1"/>
  <c r="Q261" i="1"/>
  <c r="K250" i="15" s="1"/>
  <c r="L250" i="15" s="1"/>
  <c r="Q262" i="1"/>
  <c r="K251" i="15" s="1"/>
  <c r="L251" i="15" s="1"/>
  <c r="Q263" i="1"/>
  <c r="K252" i="15" s="1"/>
  <c r="L252" i="15" s="1"/>
  <c r="Q264" i="1"/>
  <c r="K253" i="15" s="1"/>
  <c r="L253" i="15" s="1"/>
  <c r="Q265" i="1"/>
  <c r="K254" i="15" s="1"/>
  <c r="L254" i="15" s="1"/>
  <c r="Q266" i="1"/>
  <c r="K255" i="15" s="1"/>
  <c r="L255" i="15" s="1"/>
  <c r="Q267" i="1"/>
  <c r="K256" i="15" s="1"/>
  <c r="L256" i="15" s="1"/>
  <c r="Q268" i="1"/>
  <c r="K257" i="15" s="1"/>
  <c r="L257" i="15" s="1"/>
  <c r="Q269" i="1"/>
  <c r="K258" i="15" s="1"/>
  <c r="L258" i="15" s="1"/>
  <c r="Q270" i="1"/>
  <c r="K259" i="15" s="1"/>
  <c r="L259" i="15" s="1"/>
  <c r="Q271" i="1"/>
  <c r="K260" i="15" s="1"/>
  <c r="L260" i="15" s="1"/>
  <c r="Q272" i="1"/>
  <c r="K261" i="15" s="1"/>
  <c r="L261" i="15" s="1"/>
  <c r="Q273" i="1"/>
  <c r="K262" i="15" s="1"/>
  <c r="L262" i="15" s="1"/>
  <c r="Q274" i="1"/>
  <c r="K263" i="15" s="1"/>
  <c r="L263" i="15" s="1"/>
  <c r="Q275" i="1"/>
  <c r="K264" i="15" s="1"/>
  <c r="L264" i="15" s="1"/>
  <c r="Q276" i="1"/>
  <c r="K265" i="15" s="1"/>
  <c r="L265" i="15" s="1"/>
  <c r="Q277" i="1"/>
  <c r="K266" i="15" s="1"/>
  <c r="L266" i="15" s="1"/>
  <c r="Q278" i="1"/>
  <c r="K267" i="15" s="1"/>
  <c r="L267" i="15" s="1"/>
  <c r="Q279" i="1"/>
  <c r="K268" i="15" s="1"/>
  <c r="L268" i="15" s="1"/>
  <c r="Q280" i="1"/>
  <c r="K269" i="15" s="1"/>
  <c r="L269" i="15" s="1"/>
  <c r="Q281" i="1"/>
  <c r="K270" i="15" s="1"/>
  <c r="L270" i="15" s="1"/>
  <c r="Q282" i="1"/>
  <c r="K271" i="15" s="1"/>
  <c r="L271" i="15" s="1"/>
  <c r="Q283" i="1"/>
  <c r="K272" i="15" s="1"/>
  <c r="L272" i="15" s="1"/>
  <c r="Q284" i="1"/>
  <c r="K273" i="15" s="1"/>
  <c r="L273" i="15" s="1"/>
  <c r="Q285" i="1"/>
  <c r="K274" i="15" s="1"/>
  <c r="L274" i="15" s="1"/>
  <c r="Q286" i="1"/>
  <c r="K275" i="15" s="1"/>
  <c r="L275" i="15" s="1"/>
  <c r="Q287" i="1"/>
  <c r="K276" i="15" s="1"/>
  <c r="L276" i="15" s="1"/>
  <c r="Q288" i="1"/>
  <c r="K277" i="15" s="1"/>
  <c r="L277" i="15" s="1"/>
  <c r="Q289" i="1"/>
  <c r="K278" i="15" s="1"/>
  <c r="L278" i="15" s="1"/>
  <c r="Q290" i="1"/>
  <c r="K279" i="15" s="1"/>
  <c r="L279" i="15" s="1"/>
  <c r="Q291" i="1"/>
  <c r="K280" i="15" s="1"/>
  <c r="L280" i="15" s="1"/>
  <c r="Q292" i="1"/>
  <c r="K281" i="15" s="1"/>
  <c r="L281" i="15" s="1"/>
  <c r="Q293" i="1"/>
  <c r="K282" i="15" s="1"/>
  <c r="L282" i="15" s="1"/>
  <c r="Q294" i="1"/>
  <c r="K283" i="15" s="1"/>
  <c r="L283" i="15" s="1"/>
  <c r="Q295" i="1"/>
  <c r="K284" i="15" s="1"/>
  <c r="L284" i="15" s="1"/>
  <c r="Q296" i="1"/>
  <c r="K285" i="15" s="1"/>
  <c r="L285" i="15" s="1"/>
  <c r="Q297" i="1"/>
  <c r="K286" i="15" s="1"/>
  <c r="L286" i="15" s="1"/>
  <c r="Q298" i="1"/>
  <c r="K287" i="15" s="1"/>
  <c r="L287" i="15" s="1"/>
  <c r="Q299" i="1"/>
  <c r="K288" i="15" s="1"/>
  <c r="L288" i="15" s="1"/>
  <c r="Q300" i="1"/>
  <c r="K289" i="15" s="1"/>
  <c r="L289" i="15" s="1"/>
  <c r="Q301" i="1"/>
  <c r="K290" i="15" s="1"/>
  <c r="L290" i="15" s="1"/>
  <c r="Q302" i="1"/>
  <c r="K291" i="15" s="1"/>
  <c r="L291" i="15" s="1"/>
  <c r="Q303" i="1"/>
  <c r="K292" i="15" s="1"/>
  <c r="L292" i="15" s="1"/>
  <c r="Q304" i="1"/>
  <c r="K293" i="15" s="1"/>
  <c r="L293" i="15" s="1"/>
  <c r="Q305" i="1"/>
  <c r="K294" i="15" s="1"/>
  <c r="L294" i="15" s="1"/>
  <c r="Q306" i="1"/>
  <c r="K295" i="15" s="1"/>
  <c r="L295" i="15" s="1"/>
  <c r="Q307" i="1"/>
  <c r="K296" i="15" s="1"/>
  <c r="L296" i="15" s="1"/>
  <c r="Q308" i="1"/>
  <c r="K297" i="15" s="1"/>
  <c r="L297" i="15" s="1"/>
  <c r="Q309" i="1"/>
  <c r="K298" i="15" s="1"/>
  <c r="L298" i="15" s="1"/>
  <c r="Q310" i="1"/>
  <c r="K299" i="15" s="1"/>
  <c r="L299" i="15" s="1"/>
  <c r="Q311" i="1"/>
  <c r="K300" i="15" s="1"/>
  <c r="L300" i="15" s="1"/>
  <c r="Q312" i="1"/>
  <c r="K301" i="15" s="1"/>
  <c r="L301" i="15" s="1"/>
  <c r="Q13" i="1"/>
  <c r="K2" i="15" s="1"/>
  <c r="L2" i="15" l="1"/>
  <c r="K21" i="15"/>
  <c r="K24" i="15"/>
  <c r="K20" i="15"/>
  <c r="K16" i="15"/>
  <c r="K12" i="15"/>
  <c r="K25" i="15"/>
  <c r="K13" i="15"/>
  <c r="K23" i="15"/>
  <c r="K19" i="15"/>
  <c r="K15" i="15"/>
  <c r="K17" i="15"/>
  <c r="K26" i="15"/>
  <c r="K22" i="15"/>
  <c r="K18" i="15"/>
  <c r="K14" i="15"/>
  <c r="K11" i="15"/>
  <c r="K9" i="15"/>
  <c r="Q313" i="1"/>
  <c r="D4" i="12"/>
  <c r="D5" i="12"/>
  <c r="D6" i="12"/>
  <c r="D7" i="12"/>
  <c r="D8" i="12"/>
  <c r="D9" i="12"/>
  <c r="D3" i="12"/>
  <c r="L12" i="15" l="1"/>
  <c r="L11" i="15"/>
  <c r="L9" i="15"/>
  <c r="L13" i="15"/>
  <c r="L26" i="15"/>
  <c r="L23" i="15"/>
  <c r="L14" i="15"/>
  <c r="L17" i="15"/>
  <c r="L16" i="15"/>
  <c r="L20" i="15"/>
  <c r="L18" i="15"/>
  <c r="L15" i="15"/>
  <c r="L25" i="15"/>
  <c r="L22" i="15"/>
  <c r="L19" i="15"/>
  <c r="L24" i="15"/>
  <c r="L21" i="15"/>
  <c r="J9" i="1"/>
  <c r="D7" i="1"/>
  <c r="G17" i="7" l="1"/>
  <c r="B3" i="15" l="1"/>
  <c r="C3" i="15"/>
  <c r="F3" i="15"/>
  <c r="G3" i="15"/>
  <c r="B4" i="15"/>
  <c r="C4" i="15"/>
  <c r="F4" i="15"/>
  <c r="G4" i="15"/>
  <c r="B5" i="15"/>
  <c r="C5" i="15"/>
  <c r="F5" i="15"/>
  <c r="G5" i="15"/>
  <c r="B6" i="15"/>
  <c r="C6" i="15"/>
  <c r="F6" i="15"/>
  <c r="G6" i="15"/>
  <c r="B7" i="15"/>
  <c r="C7" i="15"/>
  <c r="F7" i="15"/>
  <c r="G7" i="15"/>
  <c r="B8" i="15"/>
  <c r="C8" i="15"/>
  <c r="F8" i="15"/>
  <c r="G8" i="15"/>
  <c r="B9" i="15"/>
  <c r="C9" i="15"/>
  <c r="F9" i="15"/>
  <c r="G9" i="15"/>
  <c r="B10" i="15"/>
  <c r="C10" i="15"/>
  <c r="F10" i="15"/>
  <c r="G10" i="15"/>
  <c r="B11" i="15"/>
  <c r="C11" i="15"/>
  <c r="F11" i="15"/>
  <c r="G11" i="15"/>
  <c r="B12" i="15"/>
  <c r="C12" i="15"/>
  <c r="F12" i="15"/>
  <c r="G12" i="15"/>
  <c r="B13" i="15"/>
  <c r="C13" i="15"/>
  <c r="F13" i="15"/>
  <c r="G13" i="15"/>
  <c r="B14" i="15"/>
  <c r="C14" i="15"/>
  <c r="F14" i="15"/>
  <c r="G14" i="15"/>
  <c r="B15" i="15"/>
  <c r="C15" i="15"/>
  <c r="F15" i="15"/>
  <c r="G15" i="15"/>
  <c r="B16" i="15"/>
  <c r="C16" i="15"/>
  <c r="F16" i="15"/>
  <c r="G16" i="15"/>
  <c r="B17" i="15"/>
  <c r="C17" i="15"/>
  <c r="F17" i="15"/>
  <c r="G17" i="15"/>
  <c r="B18" i="15"/>
  <c r="C18" i="15"/>
  <c r="F18" i="15"/>
  <c r="G18" i="15"/>
  <c r="B19" i="15"/>
  <c r="C19" i="15"/>
  <c r="F19" i="15"/>
  <c r="G19" i="15"/>
  <c r="B20" i="15"/>
  <c r="C20" i="15"/>
  <c r="F20" i="15"/>
  <c r="G20" i="15"/>
  <c r="B21" i="15"/>
  <c r="C21" i="15"/>
  <c r="F21" i="15"/>
  <c r="G21" i="15"/>
  <c r="B22" i="15"/>
  <c r="C22" i="15"/>
  <c r="F22" i="15"/>
  <c r="G22" i="15"/>
  <c r="B23" i="15"/>
  <c r="C23" i="15"/>
  <c r="F23" i="15"/>
  <c r="G23" i="15"/>
  <c r="B24" i="15"/>
  <c r="C24" i="15"/>
  <c r="F24" i="15"/>
  <c r="G24" i="15"/>
  <c r="B25" i="15"/>
  <c r="C25" i="15"/>
  <c r="F25" i="15"/>
  <c r="G25" i="15"/>
  <c r="B26" i="15"/>
  <c r="C26" i="15"/>
  <c r="F26" i="15"/>
  <c r="G26" i="15"/>
  <c r="B27" i="15"/>
  <c r="C27" i="15"/>
  <c r="F27" i="15"/>
  <c r="G27" i="15"/>
  <c r="B28" i="15"/>
  <c r="C28" i="15"/>
  <c r="F28" i="15"/>
  <c r="G28" i="15"/>
  <c r="B29" i="15"/>
  <c r="C29" i="15"/>
  <c r="F29" i="15"/>
  <c r="G29" i="15"/>
  <c r="B30" i="15"/>
  <c r="C30" i="15"/>
  <c r="F30" i="15"/>
  <c r="G30" i="15"/>
  <c r="B31" i="15"/>
  <c r="C31" i="15"/>
  <c r="F31" i="15"/>
  <c r="G31" i="15"/>
  <c r="B32" i="15"/>
  <c r="C32" i="15"/>
  <c r="F32" i="15"/>
  <c r="G32" i="15"/>
  <c r="B33" i="15"/>
  <c r="C33" i="15"/>
  <c r="F33" i="15"/>
  <c r="G33" i="15"/>
  <c r="B34" i="15"/>
  <c r="C34" i="15"/>
  <c r="F34" i="15"/>
  <c r="G34" i="15"/>
  <c r="B35" i="15"/>
  <c r="C35" i="15"/>
  <c r="F35" i="15"/>
  <c r="G35" i="15"/>
  <c r="B36" i="15"/>
  <c r="C36" i="15"/>
  <c r="F36" i="15"/>
  <c r="G36" i="15"/>
  <c r="B37" i="15"/>
  <c r="C37" i="15"/>
  <c r="F37" i="15"/>
  <c r="G37" i="15"/>
  <c r="B38" i="15"/>
  <c r="C38" i="15"/>
  <c r="F38" i="15"/>
  <c r="G38" i="15"/>
  <c r="B39" i="15"/>
  <c r="C39" i="15"/>
  <c r="F39" i="15"/>
  <c r="G39" i="15"/>
  <c r="B40" i="15"/>
  <c r="C40" i="15"/>
  <c r="F40" i="15"/>
  <c r="G40" i="15"/>
  <c r="B41" i="15"/>
  <c r="C41" i="15"/>
  <c r="F41" i="15"/>
  <c r="G41" i="15"/>
  <c r="B42" i="15"/>
  <c r="C42" i="15"/>
  <c r="F42" i="15"/>
  <c r="G42" i="15"/>
  <c r="B43" i="15"/>
  <c r="C43" i="15"/>
  <c r="F43" i="15"/>
  <c r="G43" i="15"/>
  <c r="B44" i="15"/>
  <c r="C44" i="15"/>
  <c r="F44" i="15"/>
  <c r="G44" i="15"/>
  <c r="B45" i="15"/>
  <c r="C45" i="15"/>
  <c r="F45" i="15"/>
  <c r="G45" i="15"/>
  <c r="B46" i="15"/>
  <c r="C46" i="15"/>
  <c r="F46" i="15"/>
  <c r="G46" i="15"/>
  <c r="B47" i="15"/>
  <c r="C47" i="15"/>
  <c r="F47" i="15"/>
  <c r="G47" i="15"/>
  <c r="B48" i="15"/>
  <c r="C48" i="15"/>
  <c r="F48" i="15"/>
  <c r="G48" i="15"/>
  <c r="B49" i="15"/>
  <c r="C49" i="15"/>
  <c r="F49" i="15"/>
  <c r="G49" i="15"/>
  <c r="B50" i="15"/>
  <c r="C50" i="15"/>
  <c r="F50" i="15"/>
  <c r="G50" i="15"/>
  <c r="B51" i="15"/>
  <c r="C51" i="15"/>
  <c r="F51" i="15"/>
  <c r="G51" i="15"/>
  <c r="B52" i="15"/>
  <c r="C52" i="15"/>
  <c r="F52" i="15"/>
  <c r="G52" i="15"/>
  <c r="B53" i="15"/>
  <c r="C53" i="15"/>
  <c r="F53" i="15"/>
  <c r="G53" i="15"/>
  <c r="B54" i="15"/>
  <c r="C54" i="15"/>
  <c r="F54" i="15"/>
  <c r="G54" i="15"/>
  <c r="B55" i="15"/>
  <c r="C55" i="15"/>
  <c r="F55" i="15"/>
  <c r="G55" i="15"/>
  <c r="B56" i="15"/>
  <c r="C56" i="15"/>
  <c r="F56" i="15"/>
  <c r="G56" i="15"/>
  <c r="B57" i="15"/>
  <c r="C57" i="15"/>
  <c r="F57" i="15"/>
  <c r="G57" i="15"/>
  <c r="B58" i="15"/>
  <c r="C58" i="15"/>
  <c r="F58" i="15"/>
  <c r="G58" i="15"/>
  <c r="B59" i="15"/>
  <c r="C59" i="15"/>
  <c r="F59" i="15"/>
  <c r="G59" i="15"/>
  <c r="B60" i="15"/>
  <c r="C60" i="15"/>
  <c r="F60" i="15"/>
  <c r="G60" i="15"/>
  <c r="B61" i="15"/>
  <c r="C61" i="15"/>
  <c r="F61" i="15"/>
  <c r="G61" i="15"/>
  <c r="B62" i="15"/>
  <c r="C62" i="15"/>
  <c r="F62" i="15"/>
  <c r="G62" i="15"/>
  <c r="B63" i="15"/>
  <c r="C63" i="15"/>
  <c r="F63" i="15"/>
  <c r="G63" i="15"/>
  <c r="B64" i="15"/>
  <c r="C64" i="15"/>
  <c r="F64" i="15"/>
  <c r="G64" i="15"/>
  <c r="B65" i="15"/>
  <c r="C65" i="15"/>
  <c r="F65" i="15"/>
  <c r="G65" i="15"/>
  <c r="B66" i="15"/>
  <c r="C66" i="15"/>
  <c r="F66" i="15"/>
  <c r="G66" i="15"/>
  <c r="B67" i="15"/>
  <c r="C67" i="15"/>
  <c r="F67" i="15"/>
  <c r="G67" i="15"/>
  <c r="B68" i="15"/>
  <c r="C68" i="15"/>
  <c r="F68" i="15"/>
  <c r="G68" i="15"/>
  <c r="B69" i="15"/>
  <c r="C69" i="15"/>
  <c r="F69" i="15"/>
  <c r="G69" i="15"/>
  <c r="B70" i="15"/>
  <c r="C70" i="15"/>
  <c r="F70" i="15"/>
  <c r="G70" i="15"/>
  <c r="B71" i="15"/>
  <c r="C71" i="15"/>
  <c r="F71" i="15"/>
  <c r="G71" i="15"/>
  <c r="B72" i="15"/>
  <c r="C72" i="15"/>
  <c r="F72" i="15"/>
  <c r="G72" i="15"/>
  <c r="B73" i="15"/>
  <c r="C73" i="15"/>
  <c r="F73" i="15"/>
  <c r="G73" i="15"/>
  <c r="B74" i="15"/>
  <c r="C74" i="15"/>
  <c r="F74" i="15"/>
  <c r="G74" i="15"/>
  <c r="B75" i="15"/>
  <c r="C75" i="15"/>
  <c r="F75" i="15"/>
  <c r="G75" i="15"/>
  <c r="B76" i="15"/>
  <c r="C76" i="15"/>
  <c r="F76" i="15"/>
  <c r="G76" i="15"/>
  <c r="B77" i="15"/>
  <c r="C77" i="15"/>
  <c r="F77" i="15"/>
  <c r="G77" i="15"/>
  <c r="B78" i="15"/>
  <c r="C78" i="15"/>
  <c r="F78" i="15"/>
  <c r="G78" i="15"/>
  <c r="B79" i="15"/>
  <c r="C79" i="15"/>
  <c r="F79" i="15"/>
  <c r="G79" i="15"/>
  <c r="B80" i="15"/>
  <c r="C80" i="15"/>
  <c r="F80" i="15"/>
  <c r="G80" i="15"/>
  <c r="B81" i="15"/>
  <c r="C81" i="15"/>
  <c r="F81" i="15"/>
  <c r="G81" i="15"/>
  <c r="B82" i="15"/>
  <c r="C82" i="15"/>
  <c r="F82" i="15"/>
  <c r="G82" i="15"/>
  <c r="B83" i="15"/>
  <c r="C83" i="15"/>
  <c r="F83" i="15"/>
  <c r="G83" i="15"/>
  <c r="B84" i="15"/>
  <c r="C84" i="15"/>
  <c r="F84" i="15"/>
  <c r="G84" i="15"/>
  <c r="B85" i="15"/>
  <c r="C85" i="15"/>
  <c r="F85" i="15"/>
  <c r="G85" i="15"/>
  <c r="B86" i="15"/>
  <c r="C86" i="15"/>
  <c r="F86" i="15"/>
  <c r="G86" i="15"/>
  <c r="B87" i="15"/>
  <c r="C87" i="15"/>
  <c r="F87" i="15"/>
  <c r="G87" i="15"/>
  <c r="B88" i="15"/>
  <c r="C88" i="15"/>
  <c r="F88" i="15"/>
  <c r="G88" i="15"/>
  <c r="B89" i="15"/>
  <c r="C89" i="15"/>
  <c r="F89" i="15"/>
  <c r="G89" i="15"/>
  <c r="B90" i="15"/>
  <c r="C90" i="15"/>
  <c r="F90" i="15"/>
  <c r="G90" i="15"/>
  <c r="B91" i="15"/>
  <c r="C91" i="15"/>
  <c r="F91" i="15"/>
  <c r="G91" i="15"/>
  <c r="B92" i="15"/>
  <c r="C92" i="15"/>
  <c r="F92" i="15"/>
  <c r="G92" i="15"/>
  <c r="B93" i="15"/>
  <c r="C93" i="15"/>
  <c r="F93" i="15"/>
  <c r="G93" i="15"/>
  <c r="B94" i="15"/>
  <c r="C94" i="15"/>
  <c r="F94" i="15"/>
  <c r="G94" i="15"/>
  <c r="B95" i="15"/>
  <c r="C95" i="15"/>
  <c r="F95" i="15"/>
  <c r="G95" i="15"/>
  <c r="B96" i="15"/>
  <c r="C96" i="15"/>
  <c r="F96" i="15"/>
  <c r="G96" i="15"/>
  <c r="B97" i="15"/>
  <c r="C97" i="15"/>
  <c r="F97" i="15"/>
  <c r="G97" i="15"/>
  <c r="B98" i="15"/>
  <c r="C98" i="15"/>
  <c r="F98" i="15"/>
  <c r="G98" i="15"/>
  <c r="B99" i="15"/>
  <c r="C99" i="15"/>
  <c r="F99" i="15"/>
  <c r="G99" i="15"/>
  <c r="B100" i="15"/>
  <c r="C100" i="15"/>
  <c r="F100" i="15"/>
  <c r="G100" i="15"/>
  <c r="B101" i="15"/>
  <c r="C101" i="15"/>
  <c r="F101" i="15"/>
  <c r="G101" i="15"/>
  <c r="B102" i="15"/>
  <c r="C102" i="15"/>
  <c r="F102" i="15"/>
  <c r="G102" i="15"/>
  <c r="B103" i="15"/>
  <c r="C103" i="15"/>
  <c r="F103" i="15"/>
  <c r="G103" i="15"/>
  <c r="B104" i="15"/>
  <c r="C104" i="15"/>
  <c r="F104" i="15"/>
  <c r="G104" i="15"/>
  <c r="B105" i="15"/>
  <c r="C105" i="15"/>
  <c r="F105" i="15"/>
  <c r="G105" i="15"/>
  <c r="B106" i="15"/>
  <c r="C106" i="15"/>
  <c r="F106" i="15"/>
  <c r="G106" i="15"/>
  <c r="B107" i="15"/>
  <c r="C107" i="15"/>
  <c r="F107" i="15"/>
  <c r="G107" i="15"/>
  <c r="B108" i="15"/>
  <c r="C108" i="15"/>
  <c r="F108" i="15"/>
  <c r="G108" i="15"/>
  <c r="B109" i="15"/>
  <c r="C109" i="15"/>
  <c r="F109" i="15"/>
  <c r="G109" i="15"/>
  <c r="B110" i="15"/>
  <c r="C110" i="15"/>
  <c r="F110" i="15"/>
  <c r="G110" i="15"/>
  <c r="B111" i="15"/>
  <c r="C111" i="15"/>
  <c r="F111" i="15"/>
  <c r="G111" i="15"/>
  <c r="B112" i="15"/>
  <c r="C112" i="15"/>
  <c r="F112" i="15"/>
  <c r="G112" i="15"/>
  <c r="B113" i="15"/>
  <c r="C113" i="15"/>
  <c r="F113" i="15"/>
  <c r="G113" i="15"/>
  <c r="B114" i="15"/>
  <c r="C114" i="15"/>
  <c r="F114" i="15"/>
  <c r="G114" i="15"/>
  <c r="B115" i="15"/>
  <c r="C115" i="15"/>
  <c r="F115" i="15"/>
  <c r="G115" i="15"/>
  <c r="B116" i="15"/>
  <c r="C116" i="15"/>
  <c r="F116" i="15"/>
  <c r="G116" i="15"/>
  <c r="B117" i="15"/>
  <c r="C117" i="15"/>
  <c r="F117" i="15"/>
  <c r="G117" i="15"/>
  <c r="B118" i="15"/>
  <c r="C118" i="15"/>
  <c r="F118" i="15"/>
  <c r="G118" i="15"/>
  <c r="B119" i="15"/>
  <c r="C119" i="15"/>
  <c r="F119" i="15"/>
  <c r="G119" i="15"/>
  <c r="B120" i="15"/>
  <c r="C120" i="15"/>
  <c r="F120" i="15"/>
  <c r="G120" i="15"/>
  <c r="B121" i="15"/>
  <c r="C121" i="15"/>
  <c r="F121" i="15"/>
  <c r="G121" i="15"/>
  <c r="B122" i="15"/>
  <c r="C122" i="15"/>
  <c r="F122" i="15"/>
  <c r="G122" i="15"/>
  <c r="B123" i="15"/>
  <c r="C123" i="15"/>
  <c r="F123" i="15"/>
  <c r="G123" i="15"/>
  <c r="B124" i="15"/>
  <c r="C124" i="15"/>
  <c r="F124" i="15"/>
  <c r="G124" i="15"/>
  <c r="B125" i="15"/>
  <c r="C125" i="15"/>
  <c r="F125" i="15"/>
  <c r="G125" i="15"/>
  <c r="B126" i="15"/>
  <c r="C126" i="15"/>
  <c r="F126" i="15"/>
  <c r="G126" i="15"/>
  <c r="B127" i="15"/>
  <c r="C127" i="15"/>
  <c r="F127" i="15"/>
  <c r="G127" i="15"/>
  <c r="B128" i="15"/>
  <c r="C128" i="15"/>
  <c r="F128" i="15"/>
  <c r="G128" i="15"/>
  <c r="B129" i="15"/>
  <c r="C129" i="15"/>
  <c r="F129" i="15"/>
  <c r="G129" i="15"/>
  <c r="B130" i="15"/>
  <c r="C130" i="15"/>
  <c r="F130" i="15"/>
  <c r="G130" i="15"/>
  <c r="B131" i="15"/>
  <c r="C131" i="15"/>
  <c r="F131" i="15"/>
  <c r="G131" i="15"/>
  <c r="B132" i="15"/>
  <c r="C132" i="15"/>
  <c r="F132" i="15"/>
  <c r="G132" i="15"/>
  <c r="B133" i="15"/>
  <c r="C133" i="15"/>
  <c r="F133" i="15"/>
  <c r="G133" i="15"/>
  <c r="B134" i="15"/>
  <c r="C134" i="15"/>
  <c r="F134" i="15"/>
  <c r="G134" i="15"/>
  <c r="B135" i="15"/>
  <c r="C135" i="15"/>
  <c r="F135" i="15"/>
  <c r="G135" i="15"/>
  <c r="B136" i="15"/>
  <c r="C136" i="15"/>
  <c r="F136" i="15"/>
  <c r="G136" i="15"/>
  <c r="B137" i="15"/>
  <c r="C137" i="15"/>
  <c r="F137" i="15"/>
  <c r="G137" i="15"/>
  <c r="B138" i="15"/>
  <c r="C138" i="15"/>
  <c r="F138" i="15"/>
  <c r="G138" i="15"/>
  <c r="B139" i="15"/>
  <c r="C139" i="15"/>
  <c r="F139" i="15"/>
  <c r="G139" i="15"/>
  <c r="B140" i="15"/>
  <c r="C140" i="15"/>
  <c r="F140" i="15"/>
  <c r="G140" i="15"/>
  <c r="B141" i="15"/>
  <c r="C141" i="15"/>
  <c r="F141" i="15"/>
  <c r="G141" i="15"/>
  <c r="B142" i="15"/>
  <c r="C142" i="15"/>
  <c r="F142" i="15"/>
  <c r="G142" i="15"/>
  <c r="B143" i="15"/>
  <c r="C143" i="15"/>
  <c r="F143" i="15"/>
  <c r="G143" i="15"/>
  <c r="B144" i="15"/>
  <c r="C144" i="15"/>
  <c r="F144" i="15"/>
  <c r="G144" i="15"/>
  <c r="B145" i="15"/>
  <c r="C145" i="15"/>
  <c r="F145" i="15"/>
  <c r="G145" i="15"/>
  <c r="B146" i="15"/>
  <c r="C146" i="15"/>
  <c r="F146" i="15"/>
  <c r="G146" i="15"/>
  <c r="B147" i="15"/>
  <c r="C147" i="15"/>
  <c r="F147" i="15"/>
  <c r="G147" i="15"/>
  <c r="B148" i="15"/>
  <c r="C148" i="15"/>
  <c r="F148" i="15"/>
  <c r="G148" i="15"/>
  <c r="B149" i="15"/>
  <c r="C149" i="15"/>
  <c r="F149" i="15"/>
  <c r="G149" i="15"/>
  <c r="B150" i="15"/>
  <c r="C150" i="15"/>
  <c r="F150" i="15"/>
  <c r="G150" i="15"/>
  <c r="B151" i="15"/>
  <c r="C151" i="15"/>
  <c r="F151" i="15"/>
  <c r="G151" i="15"/>
  <c r="B152" i="15"/>
  <c r="C152" i="15"/>
  <c r="F152" i="15"/>
  <c r="G152" i="15"/>
  <c r="B153" i="15"/>
  <c r="C153" i="15"/>
  <c r="F153" i="15"/>
  <c r="G153" i="15"/>
  <c r="B154" i="15"/>
  <c r="C154" i="15"/>
  <c r="F154" i="15"/>
  <c r="G154" i="15"/>
  <c r="B155" i="15"/>
  <c r="C155" i="15"/>
  <c r="F155" i="15"/>
  <c r="G155" i="15"/>
  <c r="B156" i="15"/>
  <c r="C156" i="15"/>
  <c r="F156" i="15"/>
  <c r="G156" i="15"/>
  <c r="B157" i="15"/>
  <c r="C157" i="15"/>
  <c r="F157" i="15"/>
  <c r="G157" i="15"/>
  <c r="B158" i="15"/>
  <c r="C158" i="15"/>
  <c r="F158" i="15"/>
  <c r="G158" i="15"/>
  <c r="B159" i="15"/>
  <c r="C159" i="15"/>
  <c r="F159" i="15"/>
  <c r="G159" i="15"/>
  <c r="B160" i="15"/>
  <c r="C160" i="15"/>
  <c r="F160" i="15"/>
  <c r="G160" i="15"/>
  <c r="B161" i="15"/>
  <c r="C161" i="15"/>
  <c r="F161" i="15"/>
  <c r="G161" i="15"/>
  <c r="B162" i="15"/>
  <c r="C162" i="15"/>
  <c r="F162" i="15"/>
  <c r="G162" i="15"/>
  <c r="B163" i="15"/>
  <c r="C163" i="15"/>
  <c r="F163" i="15"/>
  <c r="G163" i="15"/>
  <c r="B164" i="15"/>
  <c r="C164" i="15"/>
  <c r="F164" i="15"/>
  <c r="G164" i="15"/>
  <c r="B165" i="15"/>
  <c r="C165" i="15"/>
  <c r="F165" i="15"/>
  <c r="G165" i="15"/>
  <c r="B166" i="15"/>
  <c r="C166" i="15"/>
  <c r="F166" i="15"/>
  <c r="G166" i="15"/>
  <c r="B167" i="15"/>
  <c r="C167" i="15"/>
  <c r="F167" i="15"/>
  <c r="G167" i="15"/>
  <c r="B168" i="15"/>
  <c r="C168" i="15"/>
  <c r="F168" i="15"/>
  <c r="G168" i="15"/>
  <c r="B169" i="15"/>
  <c r="C169" i="15"/>
  <c r="F169" i="15"/>
  <c r="G169" i="15"/>
  <c r="B170" i="15"/>
  <c r="C170" i="15"/>
  <c r="F170" i="15"/>
  <c r="G170" i="15"/>
  <c r="B171" i="15"/>
  <c r="C171" i="15"/>
  <c r="F171" i="15"/>
  <c r="G171" i="15"/>
  <c r="B172" i="15"/>
  <c r="C172" i="15"/>
  <c r="F172" i="15"/>
  <c r="G172" i="15"/>
  <c r="B173" i="15"/>
  <c r="C173" i="15"/>
  <c r="F173" i="15"/>
  <c r="G173" i="15"/>
  <c r="B174" i="15"/>
  <c r="C174" i="15"/>
  <c r="F174" i="15"/>
  <c r="G174" i="15"/>
  <c r="B175" i="15"/>
  <c r="C175" i="15"/>
  <c r="F175" i="15"/>
  <c r="G175" i="15"/>
  <c r="B176" i="15"/>
  <c r="C176" i="15"/>
  <c r="F176" i="15"/>
  <c r="G176" i="15"/>
  <c r="B177" i="15"/>
  <c r="C177" i="15"/>
  <c r="F177" i="15"/>
  <c r="G177" i="15"/>
  <c r="B178" i="15"/>
  <c r="C178" i="15"/>
  <c r="F178" i="15"/>
  <c r="G178" i="15"/>
  <c r="B179" i="15"/>
  <c r="C179" i="15"/>
  <c r="F179" i="15"/>
  <c r="G179" i="15"/>
  <c r="B180" i="15"/>
  <c r="C180" i="15"/>
  <c r="F180" i="15"/>
  <c r="G180" i="15"/>
  <c r="B181" i="15"/>
  <c r="C181" i="15"/>
  <c r="F181" i="15"/>
  <c r="G181" i="15"/>
  <c r="B182" i="15"/>
  <c r="C182" i="15"/>
  <c r="F182" i="15"/>
  <c r="G182" i="15"/>
  <c r="B183" i="15"/>
  <c r="C183" i="15"/>
  <c r="F183" i="15"/>
  <c r="G183" i="15"/>
  <c r="B184" i="15"/>
  <c r="C184" i="15"/>
  <c r="F184" i="15"/>
  <c r="G184" i="15"/>
  <c r="B185" i="15"/>
  <c r="C185" i="15"/>
  <c r="F185" i="15"/>
  <c r="G185" i="15"/>
  <c r="B186" i="15"/>
  <c r="C186" i="15"/>
  <c r="F186" i="15"/>
  <c r="G186" i="15"/>
  <c r="B187" i="15"/>
  <c r="C187" i="15"/>
  <c r="F187" i="15"/>
  <c r="G187" i="15"/>
  <c r="B188" i="15"/>
  <c r="C188" i="15"/>
  <c r="F188" i="15"/>
  <c r="G188" i="15"/>
  <c r="B189" i="15"/>
  <c r="C189" i="15"/>
  <c r="F189" i="15"/>
  <c r="G189" i="15"/>
  <c r="B190" i="15"/>
  <c r="C190" i="15"/>
  <c r="F190" i="15"/>
  <c r="G190" i="15"/>
  <c r="B191" i="15"/>
  <c r="C191" i="15"/>
  <c r="F191" i="15"/>
  <c r="G191" i="15"/>
  <c r="B192" i="15"/>
  <c r="C192" i="15"/>
  <c r="F192" i="15"/>
  <c r="G192" i="15"/>
  <c r="B193" i="15"/>
  <c r="C193" i="15"/>
  <c r="F193" i="15"/>
  <c r="G193" i="15"/>
  <c r="B194" i="15"/>
  <c r="C194" i="15"/>
  <c r="F194" i="15"/>
  <c r="G194" i="15"/>
  <c r="B195" i="15"/>
  <c r="C195" i="15"/>
  <c r="F195" i="15"/>
  <c r="G195" i="15"/>
  <c r="B196" i="15"/>
  <c r="C196" i="15"/>
  <c r="F196" i="15"/>
  <c r="G196" i="15"/>
  <c r="B197" i="15"/>
  <c r="C197" i="15"/>
  <c r="F197" i="15"/>
  <c r="G197" i="15"/>
  <c r="B198" i="15"/>
  <c r="C198" i="15"/>
  <c r="F198" i="15"/>
  <c r="G198" i="15"/>
  <c r="B199" i="15"/>
  <c r="C199" i="15"/>
  <c r="F199" i="15"/>
  <c r="G199" i="15"/>
  <c r="B200" i="15"/>
  <c r="C200" i="15"/>
  <c r="F200" i="15"/>
  <c r="G200" i="15"/>
  <c r="B201" i="15"/>
  <c r="C201" i="15"/>
  <c r="F201" i="15"/>
  <c r="G201" i="15"/>
  <c r="B202" i="15"/>
  <c r="C202" i="15"/>
  <c r="F202" i="15"/>
  <c r="G202" i="15"/>
  <c r="B203" i="15"/>
  <c r="C203" i="15"/>
  <c r="F203" i="15"/>
  <c r="G203" i="15"/>
  <c r="B204" i="15"/>
  <c r="C204" i="15"/>
  <c r="F204" i="15"/>
  <c r="G204" i="15"/>
  <c r="B205" i="15"/>
  <c r="C205" i="15"/>
  <c r="F205" i="15"/>
  <c r="G205" i="15"/>
  <c r="B206" i="15"/>
  <c r="C206" i="15"/>
  <c r="F206" i="15"/>
  <c r="G206" i="15"/>
  <c r="B207" i="15"/>
  <c r="C207" i="15"/>
  <c r="F207" i="15"/>
  <c r="G207" i="15"/>
  <c r="B208" i="15"/>
  <c r="C208" i="15"/>
  <c r="F208" i="15"/>
  <c r="G208" i="15"/>
  <c r="B209" i="15"/>
  <c r="C209" i="15"/>
  <c r="F209" i="15"/>
  <c r="G209" i="15"/>
  <c r="B210" i="15"/>
  <c r="C210" i="15"/>
  <c r="F210" i="15"/>
  <c r="G210" i="15"/>
  <c r="B211" i="15"/>
  <c r="C211" i="15"/>
  <c r="F211" i="15"/>
  <c r="G211" i="15"/>
  <c r="B212" i="15"/>
  <c r="C212" i="15"/>
  <c r="F212" i="15"/>
  <c r="G212" i="15"/>
  <c r="B213" i="15"/>
  <c r="C213" i="15"/>
  <c r="F213" i="15"/>
  <c r="G213" i="15"/>
  <c r="B214" i="15"/>
  <c r="C214" i="15"/>
  <c r="F214" i="15"/>
  <c r="G214" i="15"/>
  <c r="B215" i="15"/>
  <c r="C215" i="15"/>
  <c r="F215" i="15"/>
  <c r="G215" i="15"/>
  <c r="B216" i="15"/>
  <c r="C216" i="15"/>
  <c r="F216" i="15"/>
  <c r="G216" i="15"/>
  <c r="B217" i="15"/>
  <c r="C217" i="15"/>
  <c r="F217" i="15"/>
  <c r="G217" i="15"/>
  <c r="B218" i="15"/>
  <c r="C218" i="15"/>
  <c r="F218" i="15"/>
  <c r="G218" i="15"/>
  <c r="B219" i="15"/>
  <c r="C219" i="15"/>
  <c r="F219" i="15"/>
  <c r="G219" i="15"/>
  <c r="B220" i="15"/>
  <c r="C220" i="15"/>
  <c r="F220" i="15"/>
  <c r="G220" i="15"/>
  <c r="B221" i="15"/>
  <c r="C221" i="15"/>
  <c r="F221" i="15"/>
  <c r="G221" i="15"/>
  <c r="B222" i="15"/>
  <c r="C222" i="15"/>
  <c r="F222" i="15"/>
  <c r="G222" i="15"/>
  <c r="B223" i="15"/>
  <c r="C223" i="15"/>
  <c r="F223" i="15"/>
  <c r="G223" i="15"/>
  <c r="B224" i="15"/>
  <c r="C224" i="15"/>
  <c r="F224" i="15"/>
  <c r="G224" i="15"/>
  <c r="B225" i="15"/>
  <c r="C225" i="15"/>
  <c r="F225" i="15"/>
  <c r="G225" i="15"/>
  <c r="B226" i="15"/>
  <c r="C226" i="15"/>
  <c r="F226" i="15"/>
  <c r="G226" i="15"/>
  <c r="B227" i="15"/>
  <c r="C227" i="15"/>
  <c r="F227" i="15"/>
  <c r="G227" i="15"/>
  <c r="B228" i="15"/>
  <c r="C228" i="15"/>
  <c r="F228" i="15"/>
  <c r="G228" i="15"/>
  <c r="B229" i="15"/>
  <c r="C229" i="15"/>
  <c r="F229" i="15"/>
  <c r="G229" i="15"/>
  <c r="B230" i="15"/>
  <c r="C230" i="15"/>
  <c r="F230" i="15"/>
  <c r="G230" i="15"/>
  <c r="B231" i="15"/>
  <c r="C231" i="15"/>
  <c r="F231" i="15"/>
  <c r="G231" i="15"/>
  <c r="B232" i="15"/>
  <c r="C232" i="15"/>
  <c r="F232" i="15"/>
  <c r="G232" i="15"/>
  <c r="B233" i="15"/>
  <c r="C233" i="15"/>
  <c r="F233" i="15"/>
  <c r="G233" i="15"/>
  <c r="B234" i="15"/>
  <c r="C234" i="15"/>
  <c r="F234" i="15"/>
  <c r="G234" i="15"/>
  <c r="B235" i="15"/>
  <c r="C235" i="15"/>
  <c r="F235" i="15"/>
  <c r="G235" i="15"/>
  <c r="B236" i="15"/>
  <c r="C236" i="15"/>
  <c r="F236" i="15"/>
  <c r="G236" i="15"/>
  <c r="B237" i="15"/>
  <c r="C237" i="15"/>
  <c r="F237" i="15"/>
  <c r="G237" i="15"/>
  <c r="B238" i="15"/>
  <c r="C238" i="15"/>
  <c r="F238" i="15"/>
  <c r="G238" i="15"/>
  <c r="B239" i="15"/>
  <c r="C239" i="15"/>
  <c r="F239" i="15"/>
  <c r="G239" i="15"/>
  <c r="B240" i="15"/>
  <c r="C240" i="15"/>
  <c r="F240" i="15"/>
  <c r="G240" i="15"/>
  <c r="B241" i="15"/>
  <c r="C241" i="15"/>
  <c r="F241" i="15"/>
  <c r="G241" i="15"/>
  <c r="B242" i="15"/>
  <c r="C242" i="15"/>
  <c r="F242" i="15"/>
  <c r="G242" i="15"/>
  <c r="B243" i="15"/>
  <c r="C243" i="15"/>
  <c r="F243" i="15"/>
  <c r="G243" i="15"/>
  <c r="B244" i="15"/>
  <c r="C244" i="15"/>
  <c r="F244" i="15"/>
  <c r="G244" i="15"/>
  <c r="B245" i="15"/>
  <c r="C245" i="15"/>
  <c r="F245" i="15"/>
  <c r="G245" i="15"/>
  <c r="B246" i="15"/>
  <c r="C246" i="15"/>
  <c r="F246" i="15"/>
  <c r="G246" i="15"/>
  <c r="B247" i="15"/>
  <c r="C247" i="15"/>
  <c r="F247" i="15"/>
  <c r="G247" i="15"/>
  <c r="B248" i="15"/>
  <c r="C248" i="15"/>
  <c r="F248" i="15"/>
  <c r="G248" i="15"/>
  <c r="B249" i="15"/>
  <c r="C249" i="15"/>
  <c r="F249" i="15"/>
  <c r="G249" i="15"/>
  <c r="B250" i="15"/>
  <c r="C250" i="15"/>
  <c r="F250" i="15"/>
  <c r="G250" i="15"/>
  <c r="B251" i="15"/>
  <c r="C251" i="15"/>
  <c r="F251" i="15"/>
  <c r="G251" i="15"/>
  <c r="B252" i="15"/>
  <c r="C252" i="15"/>
  <c r="F252" i="15"/>
  <c r="G252" i="15"/>
  <c r="B253" i="15"/>
  <c r="C253" i="15"/>
  <c r="F253" i="15"/>
  <c r="G253" i="15"/>
  <c r="B254" i="15"/>
  <c r="C254" i="15"/>
  <c r="F254" i="15"/>
  <c r="G254" i="15"/>
  <c r="B255" i="15"/>
  <c r="C255" i="15"/>
  <c r="F255" i="15"/>
  <c r="G255" i="15"/>
  <c r="B256" i="15"/>
  <c r="C256" i="15"/>
  <c r="F256" i="15"/>
  <c r="G256" i="15"/>
  <c r="B257" i="15"/>
  <c r="C257" i="15"/>
  <c r="F257" i="15"/>
  <c r="G257" i="15"/>
  <c r="B258" i="15"/>
  <c r="C258" i="15"/>
  <c r="F258" i="15"/>
  <c r="G258" i="15"/>
  <c r="B259" i="15"/>
  <c r="C259" i="15"/>
  <c r="F259" i="15"/>
  <c r="G259" i="15"/>
  <c r="B260" i="15"/>
  <c r="C260" i="15"/>
  <c r="F260" i="15"/>
  <c r="G260" i="15"/>
  <c r="B261" i="15"/>
  <c r="C261" i="15"/>
  <c r="F261" i="15"/>
  <c r="G261" i="15"/>
  <c r="B262" i="15"/>
  <c r="C262" i="15"/>
  <c r="F262" i="15"/>
  <c r="G262" i="15"/>
  <c r="B263" i="15"/>
  <c r="C263" i="15"/>
  <c r="F263" i="15"/>
  <c r="G263" i="15"/>
  <c r="B264" i="15"/>
  <c r="C264" i="15"/>
  <c r="F264" i="15"/>
  <c r="G264" i="15"/>
  <c r="B265" i="15"/>
  <c r="C265" i="15"/>
  <c r="F265" i="15"/>
  <c r="G265" i="15"/>
  <c r="B266" i="15"/>
  <c r="C266" i="15"/>
  <c r="F266" i="15"/>
  <c r="G266" i="15"/>
  <c r="B267" i="15"/>
  <c r="C267" i="15"/>
  <c r="F267" i="15"/>
  <c r="G267" i="15"/>
  <c r="B268" i="15"/>
  <c r="C268" i="15"/>
  <c r="F268" i="15"/>
  <c r="G268" i="15"/>
  <c r="B269" i="15"/>
  <c r="C269" i="15"/>
  <c r="F269" i="15"/>
  <c r="G269" i="15"/>
  <c r="B270" i="15"/>
  <c r="C270" i="15"/>
  <c r="F270" i="15"/>
  <c r="G270" i="15"/>
  <c r="B271" i="15"/>
  <c r="C271" i="15"/>
  <c r="F271" i="15"/>
  <c r="G271" i="15"/>
  <c r="B272" i="15"/>
  <c r="C272" i="15"/>
  <c r="F272" i="15"/>
  <c r="G272" i="15"/>
  <c r="B273" i="15"/>
  <c r="C273" i="15"/>
  <c r="F273" i="15"/>
  <c r="G273" i="15"/>
  <c r="B274" i="15"/>
  <c r="C274" i="15"/>
  <c r="F274" i="15"/>
  <c r="G274" i="15"/>
  <c r="B275" i="15"/>
  <c r="C275" i="15"/>
  <c r="F275" i="15"/>
  <c r="G275" i="15"/>
  <c r="B276" i="15"/>
  <c r="C276" i="15"/>
  <c r="F276" i="15"/>
  <c r="G276" i="15"/>
  <c r="B277" i="15"/>
  <c r="C277" i="15"/>
  <c r="F277" i="15"/>
  <c r="G277" i="15"/>
  <c r="B278" i="15"/>
  <c r="C278" i="15"/>
  <c r="F278" i="15"/>
  <c r="G278" i="15"/>
  <c r="B279" i="15"/>
  <c r="C279" i="15"/>
  <c r="F279" i="15"/>
  <c r="G279" i="15"/>
  <c r="B280" i="15"/>
  <c r="C280" i="15"/>
  <c r="F280" i="15"/>
  <c r="G280" i="15"/>
  <c r="B281" i="15"/>
  <c r="C281" i="15"/>
  <c r="F281" i="15"/>
  <c r="G281" i="15"/>
  <c r="B282" i="15"/>
  <c r="C282" i="15"/>
  <c r="F282" i="15"/>
  <c r="G282" i="15"/>
  <c r="B283" i="15"/>
  <c r="C283" i="15"/>
  <c r="F283" i="15"/>
  <c r="G283" i="15"/>
  <c r="B284" i="15"/>
  <c r="C284" i="15"/>
  <c r="F284" i="15"/>
  <c r="G284" i="15"/>
  <c r="B285" i="15"/>
  <c r="C285" i="15"/>
  <c r="F285" i="15"/>
  <c r="G285" i="15"/>
  <c r="B286" i="15"/>
  <c r="C286" i="15"/>
  <c r="F286" i="15"/>
  <c r="G286" i="15"/>
  <c r="B287" i="15"/>
  <c r="C287" i="15"/>
  <c r="F287" i="15"/>
  <c r="G287" i="15"/>
  <c r="B288" i="15"/>
  <c r="C288" i="15"/>
  <c r="F288" i="15"/>
  <c r="G288" i="15"/>
  <c r="B289" i="15"/>
  <c r="C289" i="15"/>
  <c r="F289" i="15"/>
  <c r="G289" i="15"/>
  <c r="B290" i="15"/>
  <c r="C290" i="15"/>
  <c r="F290" i="15"/>
  <c r="G290" i="15"/>
  <c r="B291" i="15"/>
  <c r="C291" i="15"/>
  <c r="F291" i="15"/>
  <c r="G291" i="15"/>
  <c r="B292" i="15"/>
  <c r="C292" i="15"/>
  <c r="F292" i="15"/>
  <c r="G292" i="15"/>
  <c r="B293" i="15"/>
  <c r="C293" i="15"/>
  <c r="F293" i="15"/>
  <c r="G293" i="15"/>
  <c r="B294" i="15"/>
  <c r="C294" i="15"/>
  <c r="F294" i="15"/>
  <c r="G294" i="15"/>
  <c r="B295" i="15"/>
  <c r="C295" i="15"/>
  <c r="F295" i="15"/>
  <c r="G295" i="15"/>
  <c r="B296" i="15"/>
  <c r="C296" i="15"/>
  <c r="F296" i="15"/>
  <c r="G296" i="15"/>
  <c r="B297" i="15"/>
  <c r="C297" i="15"/>
  <c r="F297" i="15"/>
  <c r="G297" i="15"/>
  <c r="B298" i="15"/>
  <c r="C298" i="15"/>
  <c r="F298" i="15"/>
  <c r="G298" i="15"/>
  <c r="B299" i="15"/>
  <c r="C299" i="15"/>
  <c r="F299" i="15"/>
  <c r="G299" i="15"/>
  <c r="B300" i="15"/>
  <c r="C300" i="15"/>
  <c r="F300" i="15"/>
  <c r="G300" i="15"/>
  <c r="B301" i="15"/>
  <c r="C301" i="15"/>
  <c r="F301" i="15"/>
  <c r="G301" i="15"/>
  <c r="L273" i="25"/>
  <c r="L274" i="25"/>
  <c r="L275" i="25"/>
  <c r="L276" i="25"/>
  <c r="L277" i="25"/>
  <c r="L278" i="25"/>
  <c r="L279" i="25"/>
  <c r="L280" i="25"/>
  <c r="L281" i="25"/>
  <c r="L282" i="25"/>
  <c r="L102" i="25" l="1"/>
  <c r="L103" i="25"/>
  <c r="L104" i="25"/>
  <c r="L105" i="25"/>
  <c r="L106" i="25"/>
  <c r="L107" i="25"/>
  <c r="L108" i="25"/>
  <c r="L109" i="25"/>
  <c r="L110" i="25"/>
  <c r="L111" i="25"/>
  <c r="L112" i="25"/>
  <c r="L113" i="25"/>
  <c r="L114" i="25"/>
  <c r="L115" i="25"/>
  <c r="L116" i="25"/>
  <c r="L117" i="25"/>
  <c r="L118" i="25"/>
  <c r="L119" i="25"/>
  <c r="L120" i="25"/>
  <c r="L121" i="25"/>
  <c r="L122" i="25"/>
  <c r="L123" i="25"/>
  <c r="L124" i="25"/>
  <c r="L125" i="25"/>
  <c r="L126" i="25"/>
  <c r="L127" i="25"/>
  <c r="L128" i="25"/>
  <c r="L129" i="25"/>
  <c r="L130" i="25"/>
  <c r="L131" i="25"/>
  <c r="L132" i="25"/>
  <c r="L133" i="25"/>
  <c r="L134" i="25"/>
  <c r="L135" i="25"/>
  <c r="L136" i="25"/>
  <c r="L137" i="25"/>
  <c r="L138" i="25"/>
  <c r="L139" i="25"/>
  <c r="L140" i="25"/>
  <c r="L141" i="25"/>
  <c r="L142" i="25"/>
  <c r="L143" i="25"/>
  <c r="L144" i="25"/>
  <c r="L145" i="25"/>
  <c r="L146" i="25"/>
  <c r="L147" i="25"/>
  <c r="L148" i="25"/>
  <c r="L149" i="25"/>
  <c r="L150" i="25"/>
  <c r="L151" i="25"/>
  <c r="L152" i="25"/>
  <c r="L153" i="25"/>
  <c r="L154" i="25"/>
  <c r="L155" i="25"/>
  <c r="L156" i="25"/>
  <c r="L157" i="25"/>
  <c r="L158" i="25"/>
  <c r="L159" i="25"/>
  <c r="L160" i="25"/>
  <c r="L161" i="25"/>
  <c r="L162" i="25"/>
  <c r="L163" i="25"/>
  <c r="L164" i="25"/>
  <c r="L165" i="25"/>
  <c r="L166" i="25"/>
  <c r="L167" i="25"/>
  <c r="L168" i="25"/>
  <c r="L169" i="25"/>
  <c r="L170" i="25"/>
  <c r="L171" i="25"/>
  <c r="L172" i="25"/>
  <c r="L173" i="25"/>
  <c r="L174" i="25"/>
  <c r="L175" i="25"/>
  <c r="L176" i="25"/>
  <c r="L177" i="25"/>
  <c r="L178" i="25"/>
  <c r="L179" i="25"/>
  <c r="L180" i="25"/>
  <c r="L181" i="25"/>
  <c r="L182" i="25"/>
  <c r="L183" i="25"/>
  <c r="L184" i="25"/>
  <c r="L185" i="25"/>
  <c r="L186" i="25"/>
  <c r="L187" i="25"/>
  <c r="L188" i="25"/>
  <c r="L189" i="25"/>
  <c r="L190" i="25"/>
  <c r="L191" i="25"/>
  <c r="L192" i="25"/>
  <c r="L193" i="25"/>
  <c r="L194" i="25"/>
  <c r="L195" i="25"/>
  <c r="L196" i="25"/>
  <c r="L197" i="25"/>
  <c r="L198" i="25"/>
  <c r="L199" i="25"/>
  <c r="L200" i="25"/>
  <c r="L201" i="25"/>
  <c r="L202" i="25"/>
  <c r="L203" i="25"/>
  <c r="L204" i="25"/>
  <c r="L205" i="25"/>
  <c r="L206" i="25"/>
  <c r="L207" i="25"/>
  <c r="L208" i="25"/>
  <c r="L209" i="25"/>
  <c r="L210" i="25"/>
  <c r="L211" i="25"/>
  <c r="L212" i="25"/>
  <c r="L213" i="25"/>
  <c r="L214" i="25"/>
  <c r="L215" i="25"/>
  <c r="L216" i="25"/>
  <c r="L217" i="25"/>
  <c r="L218" i="25"/>
  <c r="L219" i="25"/>
  <c r="L220" i="25"/>
  <c r="L221" i="25"/>
  <c r="L222" i="25"/>
  <c r="L223" i="25"/>
  <c r="L224" i="25"/>
  <c r="L225" i="25"/>
  <c r="L226" i="25"/>
  <c r="L227" i="25"/>
  <c r="L228" i="25"/>
  <c r="L229" i="25"/>
  <c r="L230" i="25"/>
  <c r="L231" i="25"/>
  <c r="L232" i="25"/>
  <c r="L233" i="25"/>
  <c r="L234" i="25"/>
  <c r="L235" i="25"/>
  <c r="L236" i="25"/>
  <c r="L237" i="25"/>
  <c r="L238" i="25"/>
  <c r="L239" i="25"/>
  <c r="L240" i="25"/>
  <c r="L241" i="25"/>
  <c r="L242" i="25"/>
  <c r="L243" i="25"/>
  <c r="L244" i="25"/>
  <c r="L245" i="25"/>
  <c r="L246" i="25"/>
  <c r="L247" i="25"/>
  <c r="L248" i="25"/>
  <c r="L249" i="25"/>
  <c r="L250" i="25"/>
  <c r="L251" i="25"/>
  <c r="L252" i="25"/>
  <c r="L253" i="25"/>
  <c r="L254" i="25"/>
  <c r="L255" i="25"/>
  <c r="L256" i="25"/>
  <c r="L257" i="25"/>
  <c r="L258" i="25"/>
  <c r="L259" i="25"/>
  <c r="L260" i="25"/>
  <c r="L261" i="25"/>
  <c r="L262" i="25"/>
  <c r="L263" i="25"/>
  <c r="L264" i="25"/>
  <c r="L265" i="25"/>
  <c r="L266" i="25"/>
  <c r="L267" i="25"/>
  <c r="L268" i="25"/>
  <c r="L269" i="25"/>
  <c r="L270" i="25"/>
  <c r="L271" i="25"/>
  <c r="L272" i="25"/>
  <c r="L283" i="25"/>
  <c r="L284" i="25"/>
  <c r="L285" i="25"/>
  <c r="L286" i="25"/>
  <c r="L287" i="25"/>
  <c r="L288" i="25"/>
  <c r="L289" i="25"/>
  <c r="L290" i="25"/>
  <c r="L291" i="25"/>
  <c r="L292" i="25"/>
  <c r="L293" i="25"/>
  <c r="L294" i="25"/>
  <c r="L295" i="25"/>
  <c r="L296" i="25"/>
  <c r="L297" i="25"/>
  <c r="L298" i="25"/>
  <c r="L299" i="25"/>
  <c r="L300" i="25"/>
  <c r="L301" i="25"/>
  <c r="L102" i="24"/>
  <c r="L103" i="24"/>
  <c r="L104" i="24"/>
  <c r="L105" i="24"/>
  <c r="L106" i="24"/>
  <c r="L107" i="24"/>
  <c r="L108" i="24"/>
  <c r="L109" i="24"/>
  <c r="L110" i="24"/>
  <c r="L111" i="24"/>
  <c r="L112" i="24"/>
  <c r="L113" i="24"/>
  <c r="L114" i="24"/>
  <c r="L115" i="24"/>
  <c r="L116" i="24"/>
  <c r="L117" i="24"/>
  <c r="L118" i="24"/>
  <c r="L119" i="24"/>
  <c r="L120" i="24"/>
  <c r="L121" i="24"/>
  <c r="L122" i="24"/>
  <c r="L123" i="24"/>
  <c r="L124" i="24"/>
  <c r="L125" i="24"/>
  <c r="L126" i="24"/>
  <c r="L127" i="24"/>
  <c r="L128" i="24"/>
  <c r="L129" i="24"/>
  <c r="L130" i="24"/>
  <c r="L131" i="24"/>
  <c r="L132" i="24"/>
  <c r="L133" i="24"/>
  <c r="L134" i="24"/>
  <c r="L135" i="24"/>
  <c r="L136" i="24"/>
  <c r="L137" i="24"/>
  <c r="L138" i="24"/>
  <c r="L139" i="24"/>
  <c r="L140" i="24"/>
  <c r="L141" i="24"/>
  <c r="L142" i="24"/>
  <c r="L143" i="24"/>
  <c r="L144" i="24"/>
  <c r="L145" i="24"/>
  <c r="L146" i="24"/>
  <c r="L147" i="24"/>
  <c r="L148" i="24"/>
  <c r="L149" i="24"/>
  <c r="L150" i="24"/>
  <c r="L151" i="24"/>
  <c r="L152" i="24"/>
  <c r="L153" i="24"/>
  <c r="L154" i="24"/>
  <c r="L155" i="24"/>
  <c r="L156" i="24"/>
  <c r="L157" i="24"/>
  <c r="L158" i="24"/>
  <c r="L159" i="24"/>
  <c r="L160" i="24"/>
  <c r="L161" i="24"/>
  <c r="L162" i="24"/>
  <c r="L163" i="24"/>
  <c r="L164" i="24"/>
  <c r="L165" i="24"/>
  <c r="L166" i="24"/>
  <c r="L167" i="24"/>
  <c r="L168" i="24"/>
  <c r="L169" i="24"/>
  <c r="L170" i="24"/>
  <c r="L171" i="24"/>
  <c r="L172" i="24"/>
  <c r="L173" i="24"/>
  <c r="L174" i="24"/>
  <c r="L175" i="24"/>
  <c r="L176" i="24"/>
  <c r="L177" i="24"/>
  <c r="L178" i="24"/>
  <c r="L179" i="24"/>
  <c r="L180" i="24"/>
  <c r="L181" i="24"/>
  <c r="L182" i="24"/>
  <c r="L183" i="24"/>
  <c r="L184" i="24"/>
  <c r="L185" i="24"/>
  <c r="L186" i="24"/>
  <c r="L187" i="24"/>
  <c r="L188" i="24"/>
  <c r="L189" i="24"/>
  <c r="L190" i="24"/>
  <c r="L191" i="24"/>
  <c r="L192" i="24"/>
  <c r="L193" i="24"/>
  <c r="L194" i="24"/>
  <c r="L195" i="24"/>
  <c r="L196" i="24"/>
  <c r="L197" i="24"/>
  <c r="L198" i="24"/>
  <c r="L199" i="24"/>
  <c r="L200" i="24"/>
  <c r="L201" i="24"/>
  <c r="L202" i="24"/>
  <c r="L203" i="24"/>
  <c r="L204" i="24"/>
  <c r="L205" i="24"/>
  <c r="L206" i="24"/>
  <c r="L207" i="24"/>
  <c r="L208" i="24"/>
  <c r="L209" i="24"/>
  <c r="L210" i="24"/>
  <c r="L211" i="24"/>
  <c r="L212" i="24"/>
  <c r="L213" i="24"/>
  <c r="L214" i="24"/>
  <c r="L215" i="24"/>
  <c r="L216" i="24"/>
  <c r="L217" i="24"/>
  <c r="L218" i="24"/>
  <c r="L219" i="24"/>
  <c r="L220" i="24"/>
  <c r="L221" i="24"/>
  <c r="L222" i="24"/>
  <c r="L223" i="24"/>
  <c r="L224" i="24"/>
  <c r="L225" i="24"/>
  <c r="L226" i="24"/>
  <c r="L227" i="24"/>
  <c r="L228" i="24"/>
  <c r="L229" i="24"/>
  <c r="L230" i="24"/>
  <c r="L231" i="24"/>
  <c r="L232" i="24"/>
  <c r="L233" i="24"/>
  <c r="L234" i="24"/>
  <c r="L235" i="24"/>
  <c r="L236" i="24"/>
  <c r="L237" i="24"/>
  <c r="L238" i="24"/>
  <c r="L239" i="24"/>
  <c r="L240" i="24"/>
  <c r="L241" i="24"/>
  <c r="L242" i="24"/>
  <c r="L243" i="24"/>
  <c r="L244" i="24"/>
  <c r="L245" i="24"/>
  <c r="L246" i="24"/>
  <c r="L247" i="24"/>
  <c r="L248" i="24"/>
  <c r="L249" i="24"/>
  <c r="L250" i="24"/>
  <c r="L251" i="24"/>
  <c r="L252" i="24"/>
  <c r="L253" i="24"/>
  <c r="L254" i="24"/>
  <c r="L255" i="24"/>
  <c r="L256" i="24"/>
  <c r="L257" i="24"/>
  <c r="L258" i="24"/>
  <c r="L259" i="24"/>
  <c r="L260" i="24"/>
  <c r="L261" i="24"/>
  <c r="L262" i="24"/>
  <c r="L263" i="24"/>
  <c r="L264" i="24"/>
  <c r="L265" i="24"/>
  <c r="L266" i="24"/>
  <c r="L267" i="24"/>
  <c r="L268" i="24"/>
  <c r="L269" i="24"/>
  <c r="L270" i="24"/>
  <c r="L271" i="24"/>
  <c r="L272" i="24"/>
  <c r="L273" i="24"/>
  <c r="L274" i="24"/>
  <c r="L275" i="24"/>
  <c r="L276" i="24"/>
  <c r="L277" i="24"/>
  <c r="L278" i="24"/>
  <c r="L279" i="24"/>
  <c r="L280" i="24"/>
  <c r="L281" i="24"/>
  <c r="L282" i="24"/>
  <c r="L283" i="24"/>
  <c r="L284" i="24"/>
  <c r="L285" i="24"/>
  <c r="L286" i="24"/>
  <c r="L287" i="24"/>
  <c r="L288" i="24"/>
  <c r="L289" i="24"/>
  <c r="L290" i="24"/>
  <c r="L291" i="24"/>
  <c r="L292" i="24"/>
  <c r="L293" i="24"/>
  <c r="L294" i="24"/>
  <c r="L295" i="24"/>
  <c r="L296" i="24"/>
  <c r="L297" i="24"/>
  <c r="L298" i="24"/>
  <c r="L299" i="24"/>
  <c r="L300" i="24"/>
  <c r="L301" i="24"/>
  <c r="L107" i="1"/>
  <c r="M107" i="1"/>
  <c r="N107" i="1"/>
  <c r="O107" i="1"/>
  <c r="P107" i="1"/>
  <c r="L108" i="1"/>
  <c r="M108" i="1"/>
  <c r="N108" i="1"/>
  <c r="O108" i="1"/>
  <c r="P108" i="1"/>
  <c r="L109" i="1"/>
  <c r="M109" i="1"/>
  <c r="N109" i="1"/>
  <c r="O109" i="1"/>
  <c r="P109" i="1"/>
  <c r="L110" i="1"/>
  <c r="M110" i="1"/>
  <c r="N110" i="1"/>
  <c r="O110" i="1"/>
  <c r="P110" i="1"/>
  <c r="L111" i="1"/>
  <c r="M111" i="1"/>
  <c r="N111" i="1"/>
  <c r="O111" i="1"/>
  <c r="P111" i="1"/>
  <c r="L112" i="1"/>
  <c r="M112" i="1"/>
  <c r="N112" i="1"/>
  <c r="O112" i="1"/>
  <c r="P112" i="1"/>
  <c r="L113" i="1"/>
  <c r="M113" i="1"/>
  <c r="N113" i="1"/>
  <c r="O113" i="1"/>
  <c r="P113" i="1"/>
  <c r="L114" i="1"/>
  <c r="M114" i="1"/>
  <c r="N114" i="1"/>
  <c r="O114" i="1"/>
  <c r="P114" i="1"/>
  <c r="L115" i="1"/>
  <c r="M115" i="1"/>
  <c r="N115" i="1"/>
  <c r="O115" i="1"/>
  <c r="P115" i="1"/>
  <c r="L116" i="1"/>
  <c r="M116" i="1"/>
  <c r="N116" i="1"/>
  <c r="O116" i="1"/>
  <c r="P116" i="1"/>
  <c r="L117" i="1"/>
  <c r="M117" i="1"/>
  <c r="N117" i="1"/>
  <c r="O117" i="1"/>
  <c r="P117" i="1"/>
  <c r="L118" i="1"/>
  <c r="M118" i="1"/>
  <c r="N118" i="1"/>
  <c r="O118" i="1"/>
  <c r="P118" i="1"/>
  <c r="L119" i="1"/>
  <c r="M119" i="1"/>
  <c r="N119" i="1"/>
  <c r="O119" i="1"/>
  <c r="P119" i="1"/>
  <c r="L120" i="1"/>
  <c r="M120" i="1"/>
  <c r="N120" i="1"/>
  <c r="O120" i="1"/>
  <c r="P120" i="1"/>
  <c r="L121" i="1"/>
  <c r="M121" i="1"/>
  <c r="N121" i="1"/>
  <c r="O121" i="1"/>
  <c r="P121" i="1"/>
  <c r="L122" i="1"/>
  <c r="M122" i="1"/>
  <c r="N122" i="1"/>
  <c r="O122" i="1"/>
  <c r="P122" i="1"/>
  <c r="L123" i="1"/>
  <c r="M123" i="1"/>
  <c r="N123" i="1"/>
  <c r="O123" i="1"/>
  <c r="P123" i="1"/>
  <c r="L124" i="1"/>
  <c r="M124" i="1"/>
  <c r="N124" i="1"/>
  <c r="O124" i="1"/>
  <c r="P124" i="1"/>
  <c r="L125" i="1"/>
  <c r="M125" i="1"/>
  <c r="N125" i="1"/>
  <c r="O125" i="1"/>
  <c r="P125" i="1"/>
  <c r="L126" i="1"/>
  <c r="M126" i="1"/>
  <c r="N126" i="1"/>
  <c r="O126" i="1"/>
  <c r="P126" i="1"/>
  <c r="L127" i="1"/>
  <c r="M127" i="1"/>
  <c r="N127" i="1"/>
  <c r="O127" i="1"/>
  <c r="P127" i="1"/>
  <c r="L128" i="1"/>
  <c r="M128" i="1"/>
  <c r="N128" i="1"/>
  <c r="O128" i="1"/>
  <c r="P128" i="1"/>
  <c r="L129" i="1"/>
  <c r="M129" i="1"/>
  <c r="N129" i="1"/>
  <c r="O129" i="1"/>
  <c r="P129" i="1"/>
  <c r="L130" i="1"/>
  <c r="M130" i="1"/>
  <c r="N130" i="1"/>
  <c r="O130" i="1"/>
  <c r="P130" i="1"/>
  <c r="L131" i="1"/>
  <c r="M131" i="1"/>
  <c r="N131" i="1"/>
  <c r="O131" i="1"/>
  <c r="P131" i="1"/>
  <c r="L132" i="1"/>
  <c r="M132" i="1"/>
  <c r="N132" i="1"/>
  <c r="O132" i="1"/>
  <c r="P132" i="1"/>
  <c r="L133" i="1"/>
  <c r="M133" i="1"/>
  <c r="N133" i="1"/>
  <c r="O133" i="1"/>
  <c r="P133" i="1"/>
  <c r="L134" i="1"/>
  <c r="M134" i="1"/>
  <c r="N134" i="1"/>
  <c r="O134" i="1"/>
  <c r="P134" i="1"/>
  <c r="L135" i="1"/>
  <c r="M135" i="1"/>
  <c r="N135" i="1"/>
  <c r="O135" i="1"/>
  <c r="P135" i="1"/>
  <c r="L136" i="1"/>
  <c r="M136" i="1"/>
  <c r="N136" i="1"/>
  <c r="O136" i="1"/>
  <c r="P136" i="1"/>
  <c r="L137" i="1"/>
  <c r="M137" i="1"/>
  <c r="N137" i="1"/>
  <c r="O137" i="1"/>
  <c r="P137" i="1"/>
  <c r="L138" i="1"/>
  <c r="M138" i="1"/>
  <c r="N138" i="1"/>
  <c r="O138" i="1"/>
  <c r="P138" i="1"/>
  <c r="L139" i="1"/>
  <c r="M139" i="1"/>
  <c r="N139" i="1"/>
  <c r="O139" i="1"/>
  <c r="P139" i="1"/>
  <c r="L140" i="1"/>
  <c r="M140" i="1"/>
  <c r="N140" i="1"/>
  <c r="O140" i="1"/>
  <c r="P140" i="1"/>
  <c r="L141" i="1"/>
  <c r="M141" i="1"/>
  <c r="N141" i="1"/>
  <c r="O141" i="1"/>
  <c r="P141" i="1"/>
  <c r="L142" i="1"/>
  <c r="M142" i="1"/>
  <c r="N142" i="1"/>
  <c r="O142" i="1"/>
  <c r="P142" i="1"/>
  <c r="L143" i="1"/>
  <c r="M143" i="1"/>
  <c r="N143" i="1"/>
  <c r="O143" i="1"/>
  <c r="P143" i="1"/>
  <c r="L144" i="1"/>
  <c r="M144" i="1"/>
  <c r="N144" i="1"/>
  <c r="O144" i="1"/>
  <c r="P144" i="1"/>
  <c r="L145" i="1"/>
  <c r="M145" i="1"/>
  <c r="N145" i="1"/>
  <c r="O145" i="1"/>
  <c r="P145" i="1"/>
  <c r="L146" i="1"/>
  <c r="M146" i="1"/>
  <c r="N146" i="1"/>
  <c r="O146" i="1"/>
  <c r="P146" i="1"/>
  <c r="L147" i="1"/>
  <c r="M147" i="1"/>
  <c r="N147" i="1"/>
  <c r="O147" i="1"/>
  <c r="P147" i="1"/>
  <c r="L148" i="1"/>
  <c r="M148" i="1"/>
  <c r="N148" i="1"/>
  <c r="O148" i="1"/>
  <c r="P148" i="1"/>
  <c r="L149" i="1"/>
  <c r="M149" i="1"/>
  <c r="N149" i="1"/>
  <c r="O149" i="1"/>
  <c r="P149" i="1"/>
  <c r="L150" i="1"/>
  <c r="M150" i="1"/>
  <c r="N150" i="1"/>
  <c r="O150" i="1"/>
  <c r="P150" i="1"/>
  <c r="L151" i="1"/>
  <c r="M151" i="1"/>
  <c r="N151" i="1"/>
  <c r="O151" i="1"/>
  <c r="P151" i="1"/>
  <c r="L152" i="1"/>
  <c r="M152" i="1"/>
  <c r="N152" i="1"/>
  <c r="O152" i="1"/>
  <c r="P152" i="1"/>
  <c r="L153" i="1"/>
  <c r="M153" i="1"/>
  <c r="N153" i="1"/>
  <c r="O153" i="1"/>
  <c r="P153" i="1"/>
  <c r="L154" i="1"/>
  <c r="M154" i="1"/>
  <c r="N154" i="1"/>
  <c r="O154" i="1"/>
  <c r="P154" i="1"/>
  <c r="L155" i="1"/>
  <c r="M155" i="1"/>
  <c r="N155" i="1"/>
  <c r="O155" i="1"/>
  <c r="P155" i="1"/>
  <c r="L156" i="1"/>
  <c r="M156" i="1"/>
  <c r="N156" i="1"/>
  <c r="O156" i="1"/>
  <c r="P156" i="1"/>
  <c r="L157" i="1"/>
  <c r="M157" i="1"/>
  <c r="N157" i="1"/>
  <c r="O157" i="1"/>
  <c r="P157" i="1"/>
  <c r="L158" i="1"/>
  <c r="M158" i="1"/>
  <c r="N158" i="1"/>
  <c r="O158" i="1"/>
  <c r="P158" i="1"/>
  <c r="L159" i="1"/>
  <c r="M159" i="1"/>
  <c r="N159" i="1"/>
  <c r="O159" i="1"/>
  <c r="P159" i="1"/>
  <c r="L160" i="1"/>
  <c r="M160" i="1"/>
  <c r="N160" i="1"/>
  <c r="O160" i="1"/>
  <c r="P160" i="1"/>
  <c r="L161" i="1"/>
  <c r="M161" i="1"/>
  <c r="N161" i="1"/>
  <c r="O161" i="1"/>
  <c r="P161" i="1"/>
  <c r="L162" i="1"/>
  <c r="M162" i="1"/>
  <c r="N162" i="1"/>
  <c r="O162" i="1"/>
  <c r="P162" i="1"/>
  <c r="L163" i="1"/>
  <c r="M163" i="1"/>
  <c r="N163" i="1"/>
  <c r="O163" i="1"/>
  <c r="P163" i="1"/>
  <c r="L164" i="1"/>
  <c r="M164" i="1"/>
  <c r="N164" i="1"/>
  <c r="O164" i="1"/>
  <c r="P164" i="1"/>
  <c r="L165" i="1"/>
  <c r="M165" i="1"/>
  <c r="N165" i="1"/>
  <c r="O165" i="1"/>
  <c r="P165" i="1"/>
  <c r="L166" i="1"/>
  <c r="M166" i="1"/>
  <c r="N166" i="1"/>
  <c r="O166" i="1"/>
  <c r="P166" i="1"/>
  <c r="L167" i="1"/>
  <c r="M167" i="1"/>
  <c r="N167" i="1"/>
  <c r="O167" i="1"/>
  <c r="P167" i="1"/>
  <c r="L168" i="1"/>
  <c r="M168" i="1"/>
  <c r="N168" i="1"/>
  <c r="O168" i="1"/>
  <c r="P168" i="1"/>
  <c r="L169" i="1"/>
  <c r="M169" i="1"/>
  <c r="N169" i="1"/>
  <c r="O169" i="1"/>
  <c r="P169" i="1"/>
  <c r="L170" i="1"/>
  <c r="M170" i="1"/>
  <c r="N170" i="1"/>
  <c r="O170" i="1"/>
  <c r="P170" i="1"/>
  <c r="L171" i="1"/>
  <c r="M171" i="1"/>
  <c r="N171" i="1"/>
  <c r="O171" i="1"/>
  <c r="P171" i="1"/>
  <c r="L172" i="1"/>
  <c r="M172" i="1"/>
  <c r="N172" i="1"/>
  <c r="O172" i="1"/>
  <c r="P172" i="1"/>
  <c r="L173" i="1"/>
  <c r="M173" i="1"/>
  <c r="N173" i="1"/>
  <c r="O173" i="1"/>
  <c r="P173" i="1"/>
  <c r="L174" i="1"/>
  <c r="M174" i="1"/>
  <c r="N174" i="1"/>
  <c r="O174" i="1"/>
  <c r="P174" i="1"/>
  <c r="L175" i="1"/>
  <c r="M175" i="1"/>
  <c r="N175" i="1"/>
  <c r="O175" i="1"/>
  <c r="P175" i="1"/>
  <c r="L176" i="1"/>
  <c r="M176" i="1"/>
  <c r="N176" i="1"/>
  <c r="O176" i="1"/>
  <c r="P176" i="1"/>
  <c r="L177" i="1"/>
  <c r="M177" i="1"/>
  <c r="N177" i="1"/>
  <c r="O177" i="1"/>
  <c r="P177" i="1"/>
  <c r="L178" i="1"/>
  <c r="M178" i="1"/>
  <c r="N178" i="1"/>
  <c r="O178" i="1"/>
  <c r="P178" i="1"/>
  <c r="L179" i="1"/>
  <c r="M179" i="1"/>
  <c r="N179" i="1"/>
  <c r="O179" i="1"/>
  <c r="P179" i="1"/>
  <c r="L180" i="1"/>
  <c r="M180" i="1"/>
  <c r="N180" i="1"/>
  <c r="O180" i="1"/>
  <c r="P180" i="1"/>
  <c r="L181" i="1"/>
  <c r="M181" i="1"/>
  <c r="N181" i="1"/>
  <c r="O181" i="1"/>
  <c r="P181" i="1"/>
  <c r="L182" i="1"/>
  <c r="M182" i="1"/>
  <c r="N182" i="1"/>
  <c r="O182" i="1"/>
  <c r="P182" i="1"/>
  <c r="L183" i="1"/>
  <c r="M183" i="1"/>
  <c r="N183" i="1"/>
  <c r="O183" i="1"/>
  <c r="P183" i="1"/>
  <c r="L184" i="1"/>
  <c r="M184" i="1"/>
  <c r="N184" i="1"/>
  <c r="O184" i="1"/>
  <c r="P184" i="1"/>
  <c r="L185" i="1"/>
  <c r="M185" i="1"/>
  <c r="N185" i="1"/>
  <c r="O185" i="1"/>
  <c r="P185" i="1"/>
  <c r="L186" i="1"/>
  <c r="M186" i="1"/>
  <c r="N186" i="1"/>
  <c r="O186" i="1"/>
  <c r="P186" i="1"/>
  <c r="L187" i="1"/>
  <c r="M187" i="1"/>
  <c r="N187" i="1"/>
  <c r="O187" i="1"/>
  <c r="P187" i="1"/>
  <c r="L188" i="1"/>
  <c r="M188" i="1"/>
  <c r="N188" i="1"/>
  <c r="O188" i="1"/>
  <c r="P188" i="1"/>
  <c r="L189" i="1"/>
  <c r="M189" i="1"/>
  <c r="N189" i="1"/>
  <c r="O189" i="1"/>
  <c r="P189" i="1"/>
  <c r="L190" i="1"/>
  <c r="M190" i="1"/>
  <c r="N190" i="1"/>
  <c r="O190" i="1"/>
  <c r="P190" i="1"/>
  <c r="L191" i="1"/>
  <c r="M191" i="1"/>
  <c r="N191" i="1"/>
  <c r="O191" i="1"/>
  <c r="P191" i="1"/>
  <c r="L192" i="1"/>
  <c r="M192" i="1"/>
  <c r="N192" i="1"/>
  <c r="O192" i="1"/>
  <c r="P192" i="1"/>
  <c r="L193" i="1"/>
  <c r="M193" i="1"/>
  <c r="N193" i="1"/>
  <c r="O193" i="1"/>
  <c r="P193" i="1"/>
  <c r="L194" i="1"/>
  <c r="M194" i="1"/>
  <c r="N194" i="1"/>
  <c r="O194" i="1"/>
  <c r="P194" i="1"/>
  <c r="L195" i="1"/>
  <c r="M195" i="1"/>
  <c r="N195" i="1"/>
  <c r="O195" i="1"/>
  <c r="P195" i="1"/>
  <c r="L196" i="1"/>
  <c r="M196" i="1"/>
  <c r="N196" i="1"/>
  <c r="O196" i="1"/>
  <c r="P196" i="1"/>
  <c r="L197" i="1"/>
  <c r="M197" i="1"/>
  <c r="N197" i="1"/>
  <c r="O197" i="1"/>
  <c r="P197" i="1"/>
  <c r="L198" i="1"/>
  <c r="M198" i="1"/>
  <c r="N198" i="1"/>
  <c r="O198" i="1"/>
  <c r="P198" i="1"/>
  <c r="L199" i="1"/>
  <c r="M199" i="1"/>
  <c r="N199" i="1"/>
  <c r="O199" i="1"/>
  <c r="P199" i="1"/>
  <c r="L200" i="1"/>
  <c r="M200" i="1"/>
  <c r="N200" i="1"/>
  <c r="O200" i="1"/>
  <c r="P200" i="1"/>
  <c r="L201" i="1"/>
  <c r="M201" i="1"/>
  <c r="N201" i="1"/>
  <c r="O201" i="1"/>
  <c r="P201" i="1"/>
  <c r="L202" i="1"/>
  <c r="M202" i="1"/>
  <c r="N202" i="1"/>
  <c r="O202" i="1"/>
  <c r="P202" i="1"/>
  <c r="L203" i="1"/>
  <c r="M203" i="1"/>
  <c r="N203" i="1"/>
  <c r="O203" i="1"/>
  <c r="P203" i="1"/>
  <c r="L204" i="1"/>
  <c r="M204" i="1"/>
  <c r="N204" i="1"/>
  <c r="O204" i="1"/>
  <c r="P204" i="1"/>
  <c r="L205" i="1"/>
  <c r="M205" i="1"/>
  <c r="N205" i="1"/>
  <c r="O205" i="1"/>
  <c r="P205" i="1"/>
  <c r="L206" i="1"/>
  <c r="M206" i="1"/>
  <c r="N206" i="1"/>
  <c r="O206" i="1"/>
  <c r="P206" i="1"/>
  <c r="L207" i="1"/>
  <c r="M207" i="1"/>
  <c r="N207" i="1"/>
  <c r="O207" i="1"/>
  <c r="P207" i="1"/>
  <c r="L208" i="1"/>
  <c r="M208" i="1"/>
  <c r="N208" i="1"/>
  <c r="O208" i="1"/>
  <c r="P208" i="1"/>
  <c r="L209" i="1"/>
  <c r="M209" i="1"/>
  <c r="N209" i="1"/>
  <c r="O209" i="1"/>
  <c r="P209" i="1"/>
  <c r="L210" i="1"/>
  <c r="M210" i="1"/>
  <c r="N210" i="1"/>
  <c r="O210" i="1"/>
  <c r="P210" i="1"/>
  <c r="L211" i="1"/>
  <c r="M211" i="1"/>
  <c r="N211" i="1"/>
  <c r="O211" i="1"/>
  <c r="P211" i="1"/>
  <c r="L212" i="1"/>
  <c r="M212" i="1"/>
  <c r="N212" i="1"/>
  <c r="O212" i="1"/>
  <c r="P212" i="1"/>
  <c r="L213" i="1"/>
  <c r="M213" i="1"/>
  <c r="N213" i="1"/>
  <c r="O213" i="1"/>
  <c r="P213" i="1"/>
  <c r="L214" i="1"/>
  <c r="M214" i="1"/>
  <c r="N214" i="1"/>
  <c r="O214" i="1"/>
  <c r="P214" i="1"/>
  <c r="L215" i="1"/>
  <c r="M215" i="1"/>
  <c r="N215" i="1"/>
  <c r="O215" i="1"/>
  <c r="P215" i="1"/>
  <c r="L216" i="1"/>
  <c r="M216" i="1"/>
  <c r="N216" i="1"/>
  <c r="O216" i="1"/>
  <c r="P216" i="1"/>
  <c r="L217" i="1"/>
  <c r="M217" i="1"/>
  <c r="N217" i="1"/>
  <c r="O217" i="1"/>
  <c r="P217" i="1"/>
  <c r="L218" i="1"/>
  <c r="M218" i="1"/>
  <c r="N218" i="1"/>
  <c r="O218" i="1"/>
  <c r="P218" i="1"/>
  <c r="L219" i="1"/>
  <c r="M219" i="1"/>
  <c r="N219" i="1"/>
  <c r="O219" i="1"/>
  <c r="P219" i="1"/>
  <c r="L220" i="1"/>
  <c r="M220" i="1"/>
  <c r="N220" i="1"/>
  <c r="O220" i="1"/>
  <c r="P220" i="1"/>
  <c r="L221" i="1"/>
  <c r="M221" i="1"/>
  <c r="N221" i="1"/>
  <c r="O221" i="1"/>
  <c r="P221" i="1"/>
  <c r="L222" i="1"/>
  <c r="M222" i="1"/>
  <c r="N222" i="1"/>
  <c r="O222" i="1"/>
  <c r="P222" i="1"/>
  <c r="L223" i="1"/>
  <c r="M223" i="1"/>
  <c r="N223" i="1"/>
  <c r="O223" i="1"/>
  <c r="P223" i="1"/>
  <c r="L224" i="1"/>
  <c r="M224" i="1"/>
  <c r="N224" i="1"/>
  <c r="O224" i="1"/>
  <c r="P224" i="1"/>
  <c r="L225" i="1"/>
  <c r="M225" i="1"/>
  <c r="N225" i="1"/>
  <c r="O225" i="1"/>
  <c r="P225" i="1"/>
  <c r="L226" i="1"/>
  <c r="M226" i="1"/>
  <c r="N226" i="1"/>
  <c r="O226" i="1"/>
  <c r="P226" i="1"/>
  <c r="L227" i="1"/>
  <c r="M227" i="1"/>
  <c r="N227" i="1"/>
  <c r="O227" i="1"/>
  <c r="P227" i="1"/>
  <c r="L228" i="1"/>
  <c r="M228" i="1"/>
  <c r="N228" i="1"/>
  <c r="O228" i="1"/>
  <c r="P228" i="1"/>
  <c r="L229" i="1"/>
  <c r="M229" i="1"/>
  <c r="N229" i="1"/>
  <c r="O229" i="1"/>
  <c r="P229" i="1"/>
  <c r="L230" i="1"/>
  <c r="M230" i="1"/>
  <c r="N230" i="1"/>
  <c r="O230" i="1"/>
  <c r="P230" i="1"/>
  <c r="L231" i="1"/>
  <c r="M231" i="1"/>
  <c r="N231" i="1"/>
  <c r="O231" i="1"/>
  <c r="P231" i="1"/>
  <c r="L232" i="1"/>
  <c r="M232" i="1"/>
  <c r="N232" i="1"/>
  <c r="O232" i="1"/>
  <c r="P232" i="1"/>
  <c r="L233" i="1"/>
  <c r="M233" i="1"/>
  <c r="N233" i="1"/>
  <c r="O233" i="1"/>
  <c r="P233" i="1"/>
  <c r="L234" i="1"/>
  <c r="M234" i="1"/>
  <c r="N234" i="1"/>
  <c r="O234" i="1"/>
  <c r="P234" i="1"/>
  <c r="L235" i="1"/>
  <c r="M235" i="1"/>
  <c r="N235" i="1"/>
  <c r="O235" i="1"/>
  <c r="P235" i="1"/>
  <c r="L236" i="1"/>
  <c r="M236" i="1"/>
  <c r="N236" i="1"/>
  <c r="O236" i="1"/>
  <c r="P236" i="1"/>
  <c r="L237" i="1"/>
  <c r="M237" i="1"/>
  <c r="N237" i="1"/>
  <c r="O237" i="1"/>
  <c r="P237" i="1"/>
  <c r="L238" i="1"/>
  <c r="M238" i="1"/>
  <c r="N238" i="1"/>
  <c r="O238" i="1"/>
  <c r="P238" i="1"/>
  <c r="L239" i="1"/>
  <c r="M239" i="1"/>
  <c r="N239" i="1"/>
  <c r="O239" i="1"/>
  <c r="P239" i="1"/>
  <c r="L240" i="1"/>
  <c r="M240" i="1"/>
  <c r="N240" i="1"/>
  <c r="O240" i="1"/>
  <c r="P240" i="1"/>
  <c r="L241" i="1"/>
  <c r="M241" i="1"/>
  <c r="N241" i="1"/>
  <c r="O241" i="1"/>
  <c r="P241" i="1"/>
  <c r="L242" i="1"/>
  <c r="M242" i="1"/>
  <c r="N242" i="1"/>
  <c r="O242" i="1"/>
  <c r="P242" i="1"/>
  <c r="L243" i="1"/>
  <c r="M243" i="1"/>
  <c r="N243" i="1"/>
  <c r="O243" i="1"/>
  <c r="P243" i="1"/>
  <c r="L244" i="1"/>
  <c r="M244" i="1"/>
  <c r="N244" i="1"/>
  <c r="O244" i="1"/>
  <c r="P244" i="1"/>
  <c r="L245" i="1"/>
  <c r="M245" i="1"/>
  <c r="N245" i="1"/>
  <c r="O245" i="1"/>
  <c r="P245" i="1"/>
  <c r="L246" i="1"/>
  <c r="M246" i="1"/>
  <c r="N246" i="1"/>
  <c r="O246" i="1"/>
  <c r="P246" i="1"/>
  <c r="L247" i="1"/>
  <c r="M247" i="1"/>
  <c r="N247" i="1"/>
  <c r="O247" i="1"/>
  <c r="P247" i="1"/>
  <c r="L248" i="1"/>
  <c r="M248" i="1"/>
  <c r="N248" i="1"/>
  <c r="O248" i="1"/>
  <c r="P248" i="1"/>
  <c r="L249" i="1"/>
  <c r="M249" i="1"/>
  <c r="N249" i="1"/>
  <c r="O249" i="1"/>
  <c r="P249" i="1"/>
  <c r="L250" i="1"/>
  <c r="M250" i="1"/>
  <c r="N250" i="1"/>
  <c r="O250" i="1"/>
  <c r="P250" i="1"/>
  <c r="L251" i="1"/>
  <c r="M251" i="1"/>
  <c r="N251" i="1"/>
  <c r="O251" i="1"/>
  <c r="P251" i="1"/>
  <c r="L252" i="1"/>
  <c r="M252" i="1"/>
  <c r="N252" i="1"/>
  <c r="O252" i="1"/>
  <c r="P252" i="1"/>
  <c r="L253" i="1"/>
  <c r="M253" i="1"/>
  <c r="N253" i="1"/>
  <c r="O253" i="1"/>
  <c r="P253" i="1"/>
  <c r="L254" i="1"/>
  <c r="M254" i="1"/>
  <c r="N254" i="1"/>
  <c r="O254" i="1"/>
  <c r="P254" i="1"/>
  <c r="L255" i="1"/>
  <c r="M255" i="1"/>
  <c r="N255" i="1"/>
  <c r="O255" i="1"/>
  <c r="P255" i="1"/>
  <c r="L256" i="1"/>
  <c r="M256" i="1"/>
  <c r="N256" i="1"/>
  <c r="O256" i="1"/>
  <c r="P256" i="1"/>
  <c r="L257" i="1"/>
  <c r="M257" i="1"/>
  <c r="N257" i="1"/>
  <c r="O257" i="1"/>
  <c r="P257" i="1"/>
  <c r="L258" i="1"/>
  <c r="M258" i="1"/>
  <c r="N258" i="1"/>
  <c r="O258" i="1"/>
  <c r="P258" i="1"/>
  <c r="L259" i="1"/>
  <c r="M259" i="1"/>
  <c r="N259" i="1"/>
  <c r="O259" i="1"/>
  <c r="P259" i="1"/>
  <c r="L260" i="1"/>
  <c r="M260" i="1"/>
  <c r="N260" i="1"/>
  <c r="O260" i="1"/>
  <c r="P260" i="1"/>
  <c r="L261" i="1"/>
  <c r="M261" i="1"/>
  <c r="N261" i="1"/>
  <c r="O261" i="1"/>
  <c r="P261" i="1"/>
  <c r="L262" i="1"/>
  <c r="M262" i="1"/>
  <c r="N262" i="1"/>
  <c r="O262" i="1"/>
  <c r="P262" i="1"/>
  <c r="L263" i="1"/>
  <c r="M263" i="1"/>
  <c r="N263" i="1"/>
  <c r="O263" i="1"/>
  <c r="P263" i="1"/>
  <c r="L264" i="1"/>
  <c r="M264" i="1"/>
  <c r="N264" i="1"/>
  <c r="O264" i="1"/>
  <c r="P264" i="1"/>
  <c r="L265" i="1"/>
  <c r="M265" i="1"/>
  <c r="N265" i="1"/>
  <c r="O265" i="1"/>
  <c r="P265" i="1"/>
  <c r="L266" i="1"/>
  <c r="M266" i="1"/>
  <c r="N266" i="1"/>
  <c r="O266" i="1"/>
  <c r="P266" i="1"/>
  <c r="L267" i="1"/>
  <c r="M267" i="1"/>
  <c r="N267" i="1"/>
  <c r="O267" i="1"/>
  <c r="P267" i="1"/>
  <c r="L268" i="1"/>
  <c r="M268" i="1"/>
  <c r="N268" i="1"/>
  <c r="O268" i="1"/>
  <c r="P268" i="1"/>
  <c r="L269" i="1"/>
  <c r="M269" i="1"/>
  <c r="N269" i="1"/>
  <c r="O269" i="1"/>
  <c r="P269" i="1"/>
  <c r="L270" i="1"/>
  <c r="M270" i="1"/>
  <c r="N270" i="1"/>
  <c r="O270" i="1"/>
  <c r="P270" i="1"/>
  <c r="L271" i="1"/>
  <c r="M271" i="1"/>
  <c r="N271" i="1"/>
  <c r="O271" i="1"/>
  <c r="P271" i="1"/>
  <c r="L272" i="1"/>
  <c r="M272" i="1"/>
  <c r="N272" i="1"/>
  <c r="O272" i="1"/>
  <c r="P272" i="1"/>
  <c r="L273" i="1"/>
  <c r="M273" i="1"/>
  <c r="N273" i="1"/>
  <c r="O273" i="1"/>
  <c r="P273" i="1"/>
  <c r="L274" i="1"/>
  <c r="M274" i="1"/>
  <c r="N274" i="1"/>
  <c r="O274" i="1"/>
  <c r="P274" i="1"/>
  <c r="L275" i="1"/>
  <c r="M275" i="1"/>
  <c r="N275" i="1"/>
  <c r="O275" i="1"/>
  <c r="P275" i="1"/>
  <c r="L276" i="1"/>
  <c r="M276" i="1"/>
  <c r="N276" i="1"/>
  <c r="O276" i="1"/>
  <c r="P276" i="1"/>
  <c r="L277" i="1"/>
  <c r="M277" i="1"/>
  <c r="N277" i="1"/>
  <c r="O277" i="1"/>
  <c r="P277" i="1"/>
  <c r="L278" i="1"/>
  <c r="M278" i="1"/>
  <c r="N278" i="1"/>
  <c r="O278" i="1"/>
  <c r="P278" i="1"/>
  <c r="L279" i="1"/>
  <c r="M279" i="1"/>
  <c r="N279" i="1"/>
  <c r="O279" i="1"/>
  <c r="P279" i="1"/>
  <c r="L280" i="1"/>
  <c r="M280" i="1"/>
  <c r="N280" i="1"/>
  <c r="O280" i="1"/>
  <c r="P280" i="1"/>
  <c r="L281" i="1"/>
  <c r="M281" i="1"/>
  <c r="N281" i="1"/>
  <c r="O281" i="1"/>
  <c r="P281" i="1"/>
  <c r="L282" i="1"/>
  <c r="M282" i="1"/>
  <c r="N282" i="1"/>
  <c r="O282" i="1"/>
  <c r="P282" i="1"/>
  <c r="L283" i="1"/>
  <c r="M283" i="1"/>
  <c r="N283" i="1"/>
  <c r="O283" i="1"/>
  <c r="P283" i="1"/>
  <c r="L284" i="1"/>
  <c r="M284" i="1"/>
  <c r="N284" i="1"/>
  <c r="O284" i="1"/>
  <c r="P284" i="1"/>
  <c r="L285" i="1"/>
  <c r="M285" i="1"/>
  <c r="N285" i="1"/>
  <c r="O285" i="1"/>
  <c r="P285" i="1"/>
  <c r="L286" i="1"/>
  <c r="M286" i="1"/>
  <c r="N286" i="1"/>
  <c r="O286" i="1"/>
  <c r="P286" i="1"/>
  <c r="L287" i="1"/>
  <c r="M287" i="1"/>
  <c r="N287" i="1"/>
  <c r="O287" i="1"/>
  <c r="P287" i="1"/>
  <c r="L288" i="1"/>
  <c r="M288" i="1"/>
  <c r="N288" i="1"/>
  <c r="O288" i="1"/>
  <c r="P288" i="1"/>
  <c r="L289" i="1"/>
  <c r="M289" i="1"/>
  <c r="N289" i="1"/>
  <c r="O289" i="1"/>
  <c r="P289" i="1"/>
  <c r="L290" i="1"/>
  <c r="M290" i="1"/>
  <c r="N290" i="1"/>
  <c r="O290" i="1"/>
  <c r="P290" i="1"/>
  <c r="L291" i="1"/>
  <c r="M291" i="1"/>
  <c r="N291" i="1"/>
  <c r="O291" i="1"/>
  <c r="P291" i="1"/>
  <c r="L292" i="1"/>
  <c r="M292" i="1"/>
  <c r="N292" i="1"/>
  <c r="O292" i="1"/>
  <c r="P292" i="1"/>
  <c r="L293" i="1"/>
  <c r="M293" i="1"/>
  <c r="N293" i="1"/>
  <c r="O293" i="1"/>
  <c r="P293" i="1"/>
  <c r="L294" i="1"/>
  <c r="M294" i="1"/>
  <c r="N294" i="1"/>
  <c r="O294" i="1"/>
  <c r="P294" i="1"/>
  <c r="L295" i="1"/>
  <c r="M295" i="1"/>
  <c r="N295" i="1"/>
  <c r="O295" i="1"/>
  <c r="P295" i="1"/>
  <c r="L296" i="1"/>
  <c r="M296" i="1"/>
  <c r="N296" i="1"/>
  <c r="O296" i="1"/>
  <c r="P296" i="1"/>
  <c r="L297" i="1"/>
  <c r="M297" i="1"/>
  <c r="N297" i="1"/>
  <c r="O297" i="1"/>
  <c r="P297" i="1"/>
  <c r="L298" i="1"/>
  <c r="M298" i="1"/>
  <c r="N298" i="1"/>
  <c r="O298" i="1"/>
  <c r="P298" i="1"/>
  <c r="L299" i="1"/>
  <c r="M299" i="1"/>
  <c r="N299" i="1"/>
  <c r="O299" i="1"/>
  <c r="P299" i="1"/>
  <c r="L300" i="1"/>
  <c r="M300" i="1"/>
  <c r="N300" i="1"/>
  <c r="O300" i="1"/>
  <c r="P300" i="1"/>
  <c r="L301" i="1"/>
  <c r="M301" i="1"/>
  <c r="N301" i="1"/>
  <c r="O301" i="1"/>
  <c r="P301" i="1"/>
  <c r="L302" i="1"/>
  <c r="M302" i="1"/>
  <c r="N302" i="1"/>
  <c r="O302" i="1"/>
  <c r="P302" i="1"/>
  <c r="L303" i="1"/>
  <c r="M303" i="1"/>
  <c r="N303" i="1"/>
  <c r="O303" i="1"/>
  <c r="P303" i="1"/>
  <c r="L304" i="1"/>
  <c r="M304" i="1"/>
  <c r="N304" i="1"/>
  <c r="O304" i="1"/>
  <c r="P304" i="1"/>
  <c r="L305" i="1"/>
  <c r="M305" i="1"/>
  <c r="N305" i="1"/>
  <c r="O305" i="1"/>
  <c r="P305" i="1"/>
  <c r="L306" i="1"/>
  <c r="M306" i="1"/>
  <c r="N306" i="1"/>
  <c r="O306" i="1"/>
  <c r="P306" i="1"/>
  <c r="L307" i="1"/>
  <c r="M307" i="1"/>
  <c r="N307" i="1"/>
  <c r="O307" i="1"/>
  <c r="P307" i="1"/>
  <c r="L308" i="1"/>
  <c r="M308" i="1"/>
  <c r="N308" i="1"/>
  <c r="O308" i="1"/>
  <c r="P308" i="1"/>
  <c r="L309" i="1"/>
  <c r="M309" i="1"/>
  <c r="N309" i="1"/>
  <c r="O309" i="1"/>
  <c r="P309" i="1"/>
  <c r="L310" i="1"/>
  <c r="M310" i="1"/>
  <c r="N310" i="1"/>
  <c r="O310" i="1"/>
  <c r="P310" i="1"/>
  <c r="L311" i="1"/>
  <c r="M311" i="1"/>
  <c r="N311" i="1"/>
  <c r="O311" i="1"/>
  <c r="P311" i="1"/>
  <c r="L312" i="1"/>
  <c r="M312" i="1"/>
  <c r="N312" i="1"/>
  <c r="O312" i="1"/>
  <c r="P312" i="1"/>
  <c r="H104" i="35"/>
  <c r="H113" i="35"/>
  <c r="H116" i="35"/>
  <c r="H118" i="35"/>
  <c r="H131" i="35"/>
  <c r="H132" i="35"/>
  <c r="H136" i="35"/>
  <c r="H145" i="35"/>
  <c r="H147" i="35"/>
  <c r="H149" i="35"/>
  <c r="H151" i="35"/>
  <c r="H153" i="35"/>
  <c r="H154" i="35"/>
  <c r="H155" i="35"/>
  <c r="H159" i="35"/>
  <c r="H167" i="35"/>
  <c r="H168" i="35"/>
  <c r="H169" i="35"/>
  <c r="H173" i="35"/>
  <c r="H177" i="35"/>
  <c r="H178" i="35"/>
  <c r="H189" i="35"/>
  <c r="H195" i="35"/>
  <c r="H197" i="35"/>
  <c r="H199" i="35"/>
  <c r="H201" i="35"/>
  <c r="H203" i="35"/>
  <c r="H205" i="35"/>
  <c r="H209" i="35"/>
  <c r="H211" i="35"/>
  <c r="H213" i="35"/>
  <c r="H220" i="35"/>
  <c r="H221" i="35"/>
  <c r="H223" i="35"/>
  <c r="H234" i="35"/>
  <c r="H236" i="35"/>
  <c r="H237" i="35"/>
  <c r="H238" i="35"/>
  <c r="H239" i="35"/>
  <c r="H240" i="35"/>
  <c r="H244" i="35"/>
  <c r="H246" i="35"/>
  <c r="H248" i="35"/>
  <c r="H252" i="35"/>
  <c r="H253" i="35"/>
  <c r="H254" i="35"/>
  <c r="H255" i="35"/>
  <c r="H262" i="35"/>
  <c r="H263" i="35"/>
  <c r="H272" i="35"/>
  <c r="H273" i="35"/>
  <c r="H275" i="35"/>
  <c r="H287" i="35"/>
  <c r="H288" i="35"/>
  <c r="H289" i="35"/>
  <c r="H296" i="35"/>
  <c r="H297" i="35"/>
  <c r="W108" i="1"/>
  <c r="X108" i="1"/>
  <c r="W109" i="1"/>
  <c r="X109" i="1"/>
  <c r="W110" i="1"/>
  <c r="X110" i="1"/>
  <c r="W111" i="1"/>
  <c r="X111" i="1"/>
  <c r="W112" i="1"/>
  <c r="X112" i="1"/>
  <c r="W113" i="1"/>
  <c r="X113" i="1"/>
  <c r="W114" i="1"/>
  <c r="X114" i="1"/>
  <c r="W115" i="1"/>
  <c r="X115" i="1"/>
  <c r="W116" i="1"/>
  <c r="X116" i="1"/>
  <c r="W117" i="1"/>
  <c r="X117" i="1"/>
  <c r="W118" i="1"/>
  <c r="X118" i="1"/>
  <c r="W119" i="1"/>
  <c r="X119" i="1"/>
  <c r="W120" i="1"/>
  <c r="X120" i="1"/>
  <c r="W121" i="1"/>
  <c r="X121" i="1"/>
  <c r="W122" i="1"/>
  <c r="X122" i="1"/>
  <c r="W123" i="1"/>
  <c r="X123" i="1"/>
  <c r="W124" i="1"/>
  <c r="X124" i="1"/>
  <c r="W125" i="1"/>
  <c r="X125" i="1"/>
  <c r="W126" i="1"/>
  <c r="X126" i="1"/>
  <c r="W127" i="1"/>
  <c r="X127" i="1"/>
  <c r="W128" i="1"/>
  <c r="X128" i="1"/>
  <c r="W129" i="1"/>
  <c r="X129" i="1"/>
  <c r="W130" i="1"/>
  <c r="X130" i="1"/>
  <c r="W131" i="1"/>
  <c r="X131" i="1"/>
  <c r="W132" i="1"/>
  <c r="X132" i="1"/>
  <c r="W133" i="1"/>
  <c r="X133" i="1"/>
  <c r="W134" i="1"/>
  <c r="X134" i="1"/>
  <c r="W135" i="1"/>
  <c r="X135" i="1"/>
  <c r="W136" i="1"/>
  <c r="X136" i="1"/>
  <c r="W137" i="1"/>
  <c r="X137" i="1"/>
  <c r="W138" i="1"/>
  <c r="X138" i="1"/>
  <c r="W139" i="1"/>
  <c r="X139" i="1"/>
  <c r="W140" i="1"/>
  <c r="X140" i="1"/>
  <c r="W141" i="1"/>
  <c r="X141" i="1"/>
  <c r="W142" i="1"/>
  <c r="X142" i="1"/>
  <c r="W143" i="1"/>
  <c r="X143" i="1"/>
  <c r="W144" i="1"/>
  <c r="X144" i="1"/>
  <c r="W145" i="1"/>
  <c r="X145" i="1"/>
  <c r="W146" i="1"/>
  <c r="X146" i="1"/>
  <c r="W147" i="1"/>
  <c r="X147" i="1"/>
  <c r="W148" i="1"/>
  <c r="X148" i="1"/>
  <c r="W149" i="1"/>
  <c r="X149" i="1"/>
  <c r="W150" i="1"/>
  <c r="X150" i="1"/>
  <c r="W151" i="1"/>
  <c r="X151" i="1"/>
  <c r="W152" i="1"/>
  <c r="X152" i="1"/>
  <c r="W153" i="1"/>
  <c r="X153" i="1"/>
  <c r="W154" i="1"/>
  <c r="X154" i="1"/>
  <c r="W155" i="1"/>
  <c r="X155" i="1"/>
  <c r="W156" i="1"/>
  <c r="X156" i="1"/>
  <c r="W157" i="1"/>
  <c r="X157" i="1"/>
  <c r="W158" i="1"/>
  <c r="X158" i="1"/>
  <c r="W159" i="1"/>
  <c r="X159" i="1"/>
  <c r="W160" i="1"/>
  <c r="X160" i="1"/>
  <c r="W161" i="1"/>
  <c r="X161" i="1"/>
  <c r="W162" i="1"/>
  <c r="X162" i="1"/>
  <c r="W163" i="1"/>
  <c r="X163" i="1"/>
  <c r="W164" i="1"/>
  <c r="X164" i="1"/>
  <c r="W165" i="1"/>
  <c r="X165" i="1"/>
  <c r="W166" i="1"/>
  <c r="X166" i="1"/>
  <c r="W167" i="1"/>
  <c r="X167" i="1"/>
  <c r="W168" i="1"/>
  <c r="X168" i="1"/>
  <c r="W169" i="1"/>
  <c r="X169" i="1"/>
  <c r="W170" i="1"/>
  <c r="X170" i="1"/>
  <c r="W171" i="1"/>
  <c r="X171" i="1"/>
  <c r="W172" i="1"/>
  <c r="X172" i="1"/>
  <c r="W173" i="1"/>
  <c r="X173" i="1"/>
  <c r="W174" i="1"/>
  <c r="X174" i="1"/>
  <c r="W175" i="1"/>
  <c r="X175" i="1"/>
  <c r="W176" i="1"/>
  <c r="X176" i="1"/>
  <c r="W177" i="1"/>
  <c r="X177" i="1"/>
  <c r="W178" i="1"/>
  <c r="X178" i="1"/>
  <c r="W179" i="1"/>
  <c r="X179" i="1"/>
  <c r="W180" i="1"/>
  <c r="X180" i="1"/>
  <c r="W181" i="1"/>
  <c r="X181" i="1"/>
  <c r="W182" i="1"/>
  <c r="X182" i="1"/>
  <c r="W183" i="1"/>
  <c r="X183" i="1"/>
  <c r="W184" i="1"/>
  <c r="X184" i="1"/>
  <c r="W185" i="1"/>
  <c r="X185" i="1"/>
  <c r="W186" i="1"/>
  <c r="X186" i="1"/>
  <c r="W187" i="1"/>
  <c r="X187" i="1"/>
  <c r="W188" i="1"/>
  <c r="X188" i="1"/>
  <c r="W189" i="1"/>
  <c r="X189" i="1"/>
  <c r="W190" i="1"/>
  <c r="X190" i="1"/>
  <c r="W191" i="1"/>
  <c r="X191" i="1"/>
  <c r="W192" i="1"/>
  <c r="X192" i="1"/>
  <c r="W193" i="1"/>
  <c r="X193" i="1"/>
  <c r="W194" i="1"/>
  <c r="X194" i="1"/>
  <c r="W195" i="1"/>
  <c r="X195" i="1"/>
  <c r="W196" i="1"/>
  <c r="X196" i="1"/>
  <c r="W197" i="1"/>
  <c r="X197" i="1"/>
  <c r="W198" i="1"/>
  <c r="X198" i="1"/>
  <c r="W199" i="1"/>
  <c r="X199" i="1"/>
  <c r="W200" i="1"/>
  <c r="X200" i="1"/>
  <c r="W201" i="1"/>
  <c r="X201" i="1"/>
  <c r="W202" i="1"/>
  <c r="X202" i="1"/>
  <c r="W203" i="1"/>
  <c r="X203" i="1"/>
  <c r="W204" i="1"/>
  <c r="X204" i="1"/>
  <c r="W205" i="1"/>
  <c r="X205" i="1"/>
  <c r="W206" i="1"/>
  <c r="X206" i="1"/>
  <c r="W207" i="1"/>
  <c r="X207" i="1"/>
  <c r="W208" i="1"/>
  <c r="X208" i="1"/>
  <c r="W209" i="1"/>
  <c r="X209" i="1"/>
  <c r="W210" i="1"/>
  <c r="X210" i="1"/>
  <c r="W211" i="1"/>
  <c r="X211" i="1"/>
  <c r="W212" i="1"/>
  <c r="X212" i="1"/>
  <c r="W213" i="1"/>
  <c r="X213" i="1"/>
  <c r="W214" i="1"/>
  <c r="X214" i="1"/>
  <c r="W215" i="1"/>
  <c r="X215" i="1"/>
  <c r="W216" i="1"/>
  <c r="X216" i="1"/>
  <c r="W217" i="1"/>
  <c r="X217" i="1"/>
  <c r="W218" i="1"/>
  <c r="X218" i="1"/>
  <c r="W219" i="1"/>
  <c r="X219" i="1"/>
  <c r="W220" i="1"/>
  <c r="X220" i="1"/>
  <c r="W221" i="1"/>
  <c r="X221" i="1"/>
  <c r="W222" i="1"/>
  <c r="X222" i="1"/>
  <c r="W223" i="1"/>
  <c r="X223" i="1"/>
  <c r="W224" i="1"/>
  <c r="X224" i="1"/>
  <c r="W225" i="1"/>
  <c r="X225" i="1"/>
  <c r="W226" i="1"/>
  <c r="X226" i="1"/>
  <c r="W227" i="1"/>
  <c r="X227" i="1"/>
  <c r="W228" i="1"/>
  <c r="X228" i="1"/>
  <c r="W229" i="1"/>
  <c r="X229" i="1"/>
  <c r="W230" i="1"/>
  <c r="X230" i="1"/>
  <c r="W231" i="1"/>
  <c r="X231" i="1"/>
  <c r="W232" i="1"/>
  <c r="X232" i="1"/>
  <c r="W233" i="1"/>
  <c r="X233" i="1"/>
  <c r="W234" i="1"/>
  <c r="X234" i="1"/>
  <c r="W235" i="1"/>
  <c r="X235" i="1"/>
  <c r="W236" i="1"/>
  <c r="X236" i="1"/>
  <c r="W237" i="1"/>
  <c r="X237" i="1"/>
  <c r="W238" i="1"/>
  <c r="X238" i="1"/>
  <c r="W239" i="1"/>
  <c r="X239" i="1"/>
  <c r="W240" i="1"/>
  <c r="X240" i="1"/>
  <c r="W241" i="1"/>
  <c r="X241" i="1"/>
  <c r="W242" i="1"/>
  <c r="X242" i="1"/>
  <c r="W243" i="1"/>
  <c r="X243" i="1"/>
  <c r="W244" i="1"/>
  <c r="X244" i="1"/>
  <c r="W245" i="1"/>
  <c r="X245" i="1"/>
  <c r="W246" i="1"/>
  <c r="X246" i="1"/>
  <c r="W247" i="1"/>
  <c r="X247" i="1"/>
  <c r="W248" i="1"/>
  <c r="X248" i="1"/>
  <c r="W249" i="1"/>
  <c r="X249" i="1"/>
  <c r="W250" i="1"/>
  <c r="X250" i="1"/>
  <c r="W251" i="1"/>
  <c r="X251" i="1"/>
  <c r="W252" i="1"/>
  <c r="X252" i="1"/>
  <c r="W253" i="1"/>
  <c r="X253" i="1"/>
  <c r="W254" i="1"/>
  <c r="X254" i="1"/>
  <c r="W255" i="1"/>
  <c r="X255" i="1"/>
  <c r="W256" i="1"/>
  <c r="X256" i="1"/>
  <c r="W257" i="1"/>
  <c r="X257" i="1"/>
  <c r="W258" i="1"/>
  <c r="X258" i="1"/>
  <c r="W259" i="1"/>
  <c r="X259" i="1"/>
  <c r="W260" i="1"/>
  <c r="X260" i="1"/>
  <c r="W261" i="1"/>
  <c r="X261" i="1"/>
  <c r="W262" i="1"/>
  <c r="X262" i="1"/>
  <c r="W263" i="1"/>
  <c r="X263" i="1"/>
  <c r="W264" i="1"/>
  <c r="X264" i="1"/>
  <c r="W265" i="1"/>
  <c r="X265" i="1"/>
  <c r="W266" i="1"/>
  <c r="X266" i="1"/>
  <c r="W267" i="1"/>
  <c r="X267" i="1"/>
  <c r="W268" i="1"/>
  <c r="X268" i="1"/>
  <c r="W269" i="1"/>
  <c r="X269" i="1"/>
  <c r="W270" i="1"/>
  <c r="X270" i="1"/>
  <c r="W271" i="1"/>
  <c r="X271" i="1"/>
  <c r="W272" i="1"/>
  <c r="X272" i="1"/>
  <c r="W273" i="1"/>
  <c r="X273" i="1"/>
  <c r="W274" i="1"/>
  <c r="X274" i="1"/>
  <c r="W275" i="1"/>
  <c r="X275" i="1"/>
  <c r="W276" i="1"/>
  <c r="X276" i="1"/>
  <c r="W277" i="1"/>
  <c r="X277" i="1"/>
  <c r="W278" i="1"/>
  <c r="X278" i="1"/>
  <c r="W279" i="1"/>
  <c r="X279" i="1"/>
  <c r="W280" i="1"/>
  <c r="X280" i="1"/>
  <c r="W281" i="1"/>
  <c r="X281" i="1"/>
  <c r="W282" i="1"/>
  <c r="X282" i="1"/>
  <c r="W283" i="1"/>
  <c r="X283" i="1"/>
  <c r="W284" i="1"/>
  <c r="X284" i="1"/>
  <c r="W285" i="1"/>
  <c r="X285" i="1"/>
  <c r="W286" i="1"/>
  <c r="X286" i="1"/>
  <c r="W287" i="1"/>
  <c r="X287" i="1"/>
  <c r="W288" i="1"/>
  <c r="X288" i="1"/>
  <c r="W289" i="1"/>
  <c r="X289" i="1"/>
  <c r="W290" i="1"/>
  <c r="X290" i="1"/>
  <c r="W291" i="1"/>
  <c r="X291" i="1"/>
  <c r="W292" i="1"/>
  <c r="X292" i="1"/>
  <c r="W293" i="1"/>
  <c r="X293" i="1"/>
  <c r="W294" i="1"/>
  <c r="X294" i="1"/>
  <c r="W295" i="1"/>
  <c r="X295" i="1"/>
  <c r="W296" i="1"/>
  <c r="X296" i="1"/>
  <c r="W297" i="1"/>
  <c r="X297" i="1"/>
  <c r="W298" i="1"/>
  <c r="X298" i="1"/>
  <c r="W299" i="1"/>
  <c r="X299" i="1"/>
  <c r="W300" i="1"/>
  <c r="X300" i="1"/>
  <c r="W301" i="1"/>
  <c r="X301" i="1"/>
  <c r="W302" i="1"/>
  <c r="X302" i="1"/>
  <c r="W303" i="1"/>
  <c r="X303" i="1"/>
  <c r="W304" i="1"/>
  <c r="X304" i="1"/>
  <c r="W305" i="1"/>
  <c r="X305" i="1"/>
  <c r="W306" i="1"/>
  <c r="X306" i="1"/>
  <c r="W307" i="1"/>
  <c r="X307" i="1"/>
  <c r="W308" i="1"/>
  <c r="X308" i="1"/>
  <c r="W309" i="1"/>
  <c r="X309" i="1"/>
  <c r="W310" i="1"/>
  <c r="X310" i="1"/>
  <c r="W311" i="1"/>
  <c r="X311" i="1"/>
  <c r="W312" i="1"/>
  <c r="X312" i="1"/>
  <c r="K312" i="1" l="1"/>
  <c r="K308" i="1"/>
  <c r="K304" i="1"/>
  <c r="K300" i="1"/>
  <c r="K296" i="1"/>
  <c r="K292" i="1"/>
  <c r="K288" i="1"/>
  <c r="K284" i="1"/>
  <c r="K280" i="1"/>
  <c r="K276" i="1"/>
  <c r="K272" i="1"/>
  <c r="K268" i="1"/>
  <c r="K264" i="1"/>
  <c r="K260" i="1"/>
  <c r="K256" i="1"/>
  <c r="K252" i="1"/>
  <c r="K248" i="1"/>
  <c r="K244" i="1"/>
  <c r="K240" i="1"/>
  <c r="K236" i="1"/>
  <c r="K232" i="1"/>
  <c r="K228" i="1"/>
  <c r="K224" i="1"/>
  <c r="K220" i="1"/>
  <c r="K216" i="1"/>
  <c r="K212" i="1"/>
  <c r="K208" i="1"/>
  <c r="K204" i="1"/>
  <c r="K200" i="1"/>
  <c r="K196" i="1"/>
  <c r="K192" i="1"/>
  <c r="K188" i="1"/>
  <c r="K184" i="1"/>
  <c r="K180" i="1"/>
  <c r="K176" i="1"/>
  <c r="K172" i="1"/>
  <c r="K168" i="1"/>
  <c r="K164" i="1"/>
  <c r="K160" i="1"/>
  <c r="K156" i="1"/>
  <c r="K152" i="1"/>
  <c r="K148" i="1"/>
  <c r="K144" i="1"/>
  <c r="K140" i="1"/>
  <c r="K136" i="1"/>
  <c r="K132" i="1"/>
  <c r="K128" i="1"/>
  <c r="K124" i="1"/>
  <c r="K120" i="1"/>
  <c r="K116" i="1"/>
  <c r="K112" i="1"/>
  <c r="K108" i="1"/>
  <c r="K311" i="1"/>
  <c r="K307" i="1"/>
  <c r="K303" i="1"/>
  <c r="K299" i="1"/>
  <c r="K295" i="1"/>
  <c r="K291" i="1"/>
  <c r="K287" i="1"/>
  <c r="K283" i="1"/>
  <c r="K279" i="1"/>
  <c r="K275" i="1"/>
  <c r="K271" i="1"/>
  <c r="K267" i="1"/>
  <c r="K263" i="1"/>
  <c r="K259" i="1"/>
  <c r="K255" i="1"/>
  <c r="K251" i="1"/>
  <c r="K247" i="1"/>
  <c r="K243" i="1"/>
  <c r="K239" i="1"/>
  <c r="K235" i="1"/>
  <c r="K231" i="1"/>
  <c r="K227" i="1"/>
  <c r="K223" i="1"/>
  <c r="K219" i="1"/>
  <c r="K215" i="1"/>
  <c r="K211" i="1"/>
  <c r="K207" i="1"/>
  <c r="K203" i="1"/>
  <c r="K199" i="1"/>
  <c r="K195" i="1"/>
  <c r="K191" i="1"/>
  <c r="K187" i="1"/>
  <c r="K183" i="1"/>
  <c r="K179" i="1"/>
  <c r="K175" i="1"/>
  <c r="K171" i="1"/>
  <c r="K167" i="1"/>
  <c r="K163" i="1"/>
  <c r="K159" i="1"/>
  <c r="K155" i="1"/>
  <c r="K151" i="1"/>
  <c r="K147" i="1"/>
  <c r="K143" i="1"/>
  <c r="K139" i="1"/>
  <c r="K135" i="1"/>
  <c r="K131" i="1"/>
  <c r="K127" i="1"/>
  <c r="K123" i="1"/>
  <c r="K119" i="1"/>
  <c r="K115" i="1"/>
  <c r="K111" i="1"/>
  <c r="K107" i="1"/>
  <c r="K310" i="1"/>
  <c r="K306" i="1"/>
  <c r="K302" i="1"/>
  <c r="K298" i="1"/>
  <c r="K294" i="1"/>
  <c r="K290" i="1"/>
  <c r="K286" i="1"/>
  <c r="K282" i="1"/>
  <c r="K278" i="1"/>
  <c r="K274" i="1"/>
  <c r="K270" i="1"/>
  <c r="K266" i="1"/>
  <c r="K262" i="1"/>
  <c r="K258" i="1"/>
  <c r="K254" i="1"/>
  <c r="K250" i="1"/>
  <c r="K246" i="1"/>
  <c r="K242" i="1"/>
  <c r="K238" i="1"/>
  <c r="K234" i="1"/>
  <c r="K230" i="1"/>
  <c r="K226" i="1"/>
  <c r="K222" i="1"/>
  <c r="K218" i="1"/>
  <c r="K214" i="1"/>
  <c r="K210" i="1"/>
  <c r="K206" i="1"/>
  <c r="K202" i="1"/>
  <c r="K198" i="1"/>
  <c r="K194" i="1"/>
  <c r="K190" i="1"/>
  <c r="K186" i="1"/>
  <c r="K182" i="1"/>
  <c r="K178" i="1"/>
  <c r="K174" i="1"/>
  <c r="K170" i="1"/>
  <c r="K166" i="1"/>
  <c r="K162" i="1"/>
  <c r="K158" i="1"/>
  <c r="K154" i="1"/>
  <c r="K150" i="1"/>
  <c r="K146" i="1"/>
  <c r="K142" i="1"/>
  <c r="K138" i="1"/>
  <c r="K134" i="1"/>
  <c r="K130" i="1"/>
  <c r="K126" i="1"/>
  <c r="K122" i="1"/>
  <c r="K118" i="1"/>
  <c r="K114" i="1"/>
  <c r="K110" i="1"/>
  <c r="K309" i="1"/>
  <c r="K305" i="1"/>
  <c r="K301" i="1"/>
  <c r="K297" i="1"/>
  <c r="K293" i="1"/>
  <c r="K289" i="1"/>
  <c r="K285" i="1"/>
  <c r="K281" i="1"/>
  <c r="K277" i="1"/>
  <c r="K273" i="1"/>
  <c r="K269" i="1"/>
  <c r="K265" i="1"/>
  <c r="K261" i="1"/>
  <c r="K257" i="1"/>
  <c r="K253" i="1"/>
  <c r="K249" i="1"/>
  <c r="K245" i="1"/>
  <c r="K241" i="1"/>
  <c r="K237" i="1"/>
  <c r="K233" i="1"/>
  <c r="K229" i="1"/>
  <c r="K225" i="1"/>
  <c r="K221" i="1"/>
  <c r="K217" i="1"/>
  <c r="K213" i="1"/>
  <c r="K209" i="1"/>
  <c r="K205" i="1"/>
  <c r="K201" i="1"/>
  <c r="K197" i="1"/>
  <c r="K193" i="1"/>
  <c r="K189" i="1"/>
  <c r="K185" i="1"/>
  <c r="K181" i="1"/>
  <c r="K177" i="1"/>
  <c r="K173" i="1"/>
  <c r="K169" i="1"/>
  <c r="K165" i="1"/>
  <c r="K161" i="1"/>
  <c r="K157" i="1"/>
  <c r="K153" i="1"/>
  <c r="K149" i="1"/>
  <c r="K145" i="1"/>
  <c r="K141" i="1"/>
  <c r="K137" i="1"/>
  <c r="K133" i="1"/>
  <c r="K129" i="1"/>
  <c r="K125" i="1"/>
  <c r="K121" i="1"/>
  <c r="K117" i="1"/>
  <c r="K113" i="1"/>
  <c r="K109" i="1"/>
  <c r="H292" i="35"/>
  <c r="H259" i="35"/>
  <c r="H226" i="35"/>
  <c r="H215" i="35"/>
  <c r="H204" i="35"/>
  <c r="H191" i="35"/>
  <c r="H187" i="35"/>
  <c r="H210" i="35"/>
  <c r="H207" i="35"/>
  <c r="H192" i="35"/>
  <c r="H293" i="35"/>
  <c r="H214" i="35"/>
  <c r="H198" i="35"/>
  <c r="H186" i="35"/>
  <c r="H144" i="35"/>
  <c r="H105" i="35"/>
  <c r="H161" i="35"/>
  <c r="H299" i="35"/>
  <c r="H277" i="35"/>
  <c r="H194" i="35"/>
  <c r="H174" i="35"/>
  <c r="H146" i="35"/>
  <c r="H123" i="35"/>
  <c r="H112" i="35"/>
  <c r="H300" i="35"/>
  <c r="H281" i="35"/>
  <c r="H279" i="35"/>
  <c r="H278" i="35"/>
  <c r="H232" i="35"/>
  <c r="H228" i="35"/>
  <c r="H212" i="35"/>
  <c r="H164" i="35"/>
  <c r="H140" i="35"/>
  <c r="H301" i="35"/>
  <c r="H258" i="35"/>
  <c r="H109" i="35"/>
  <c r="H267" i="35"/>
  <c r="H266" i="35"/>
  <c r="H165" i="35"/>
  <c r="H141" i="35"/>
  <c r="H122" i="35"/>
  <c r="H111" i="35"/>
  <c r="H160" i="35"/>
  <c r="H103" i="35"/>
  <c r="H269" i="35"/>
  <c r="H256" i="35"/>
  <c r="H249" i="35"/>
  <c r="H241" i="35"/>
  <c r="H225" i="35"/>
  <c r="H185" i="35"/>
  <c r="H182" i="35"/>
  <c r="H171" i="35"/>
  <c r="H163" i="35"/>
  <c r="H157" i="35"/>
  <c r="H148" i="35"/>
  <c r="H120" i="35"/>
  <c r="H282" i="35"/>
  <c r="H280" i="35"/>
  <c r="H270" i="35"/>
  <c r="H260" i="35"/>
  <c r="H230" i="35"/>
  <c r="H222" i="35"/>
  <c r="H219" i="35"/>
  <c r="H196" i="35"/>
  <c r="H193" i="35"/>
  <c r="H181" i="35"/>
  <c r="H166" i="35"/>
  <c r="H127" i="35"/>
  <c r="H126" i="35"/>
  <c r="H121" i="35"/>
  <c r="H285" i="35"/>
  <c r="H283" i="35"/>
  <c r="H271" i="35"/>
  <c r="H264" i="35"/>
  <c r="H206" i="35"/>
  <c r="H295" i="35"/>
  <c r="H286" i="35"/>
  <c r="H268" i="35"/>
  <c r="H247" i="35"/>
  <c r="H245" i="35"/>
  <c r="H218" i="35"/>
  <c r="H217" i="35"/>
  <c r="H184" i="35"/>
  <c r="H128" i="35"/>
  <c r="H291" i="35"/>
  <c r="H274" i="35"/>
  <c r="H202" i="35"/>
  <c r="H162" i="35"/>
  <c r="H135" i="35"/>
  <c r="H108" i="35"/>
  <c r="H107" i="35"/>
  <c r="H156" i="35"/>
  <c r="H119" i="35"/>
  <c r="H170" i="35"/>
  <c r="H229" i="35"/>
  <c r="H227" i="35"/>
  <c r="H224" i="35"/>
  <c r="H216" i="35"/>
  <c r="H208" i="35"/>
  <c r="H200" i="35"/>
  <c r="H183" i="35"/>
  <c r="H176" i="35"/>
  <c r="H142" i="35"/>
  <c r="H302" i="35"/>
  <c r="H298" i="35"/>
  <c r="H294" i="35"/>
  <c r="H290" i="35"/>
  <c r="H284" i="35"/>
  <c r="H276" i="35"/>
  <c r="H251" i="35"/>
  <c r="H243" i="35"/>
  <c r="H231" i="35"/>
  <c r="H265" i="35"/>
  <c r="H261" i="35"/>
  <c r="H257" i="35"/>
  <c r="H250" i="35"/>
  <c r="H242" i="35"/>
  <c r="H235" i="35"/>
  <c r="H233" i="35"/>
  <c r="H188" i="35"/>
  <c r="H179" i="35"/>
  <c r="H190" i="35"/>
  <c r="H180" i="35"/>
  <c r="H172" i="35"/>
  <c r="H158" i="35"/>
  <c r="H133" i="35"/>
  <c r="H175" i="35"/>
  <c r="H150" i="35"/>
  <c r="H138" i="35"/>
  <c r="H130" i="35"/>
  <c r="H152" i="35"/>
  <c r="H143" i="35"/>
  <c r="H137" i="35"/>
  <c r="H134" i="35"/>
  <c r="H125" i="35"/>
  <c r="H117" i="35"/>
  <c r="H114" i="35"/>
  <c r="H139" i="35"/>
  <c r="H129" i="35"/>
  <c r="H124" i="35"/>
  <c r="H115" i="35"/>
  <c r="H110" i="35"/>
  <c r="H106" i="35"/>
  <c r="A303" i="25"/>
  <c r="A302" i="25"/>
  <c r="F303" i="25" l="1"/>
  <c r="F302" i="25"/>
  <c r="L101" i="25"/>
  <c r="L100" i="25"/>
  <c r="L99" i="25"/>
  <c r="L98" i="25"/>
  <c r="L97" i="25"/>
  <c r="L96" i="25"/>
  <c r="L95" i="25"/>
  <c r="L94" i="25"/>
  <c r="L93" i="25"/>
  <c r="L92" i="25"/>
  <c r="L91" i="25"/>
  <c r="L90" i="25"/>
  <c r="L89" i="25"/>
  <c r="L88" i="25"/>
  <c r="L87" i="25"/>
  <c r="L86" i="25"/>
  <c r="L85" i="25"/>
  <c r="L84" i="25"/>
  <c r="L83" i="25"/>
  <c r="L82" i="25"/>
  <c r="L81" i="25"/>
  <c r="L80" i="25"/>
  <c r="L79" i="25"/>
  <c r="L78" i="25"/>
  <c r="L77" i="25"/>
  <c r="L76" i="25"/>
  <c r="L75" i="25"/>
  <c r="L74" i="25"/>
  <c r="L73" i="25"/>
  <c r="L72" i="25"/>
  <c r="L71" i="25"/>
  <c r="L70" i="25"/>
  <c r="L69" i="25"/>
  <c r="L68" i="25"/>
  <c r="L67" i="25"/>
  <c r="L66" i="25"/>
  <c r="L65" i="25"/>
  <c r="L64" i="25"/>
  <c r="L63" i="25"/>
  <c r="L62" i="25"/>
  <c r="L61" i="25"/>
  <c r="L60" i="25"/>
  <c r="L59" i="25"/>
  <c r="L58" i="25"/>
  <c r="L57" i="25"/>
  <c r="L56" i="25"/>
  <c r="L55" i="25"/>
  <c r="L54" i="25"/>
  <c r="L53" i="25"/>
  <c r="L52" i="25"/>
  <c r="L51" i="25"/>
  <c r="L50" i="25"/>
  <c r="L49" i="25"/>
  <c r="L48" i="25"/>
  <c r="L47" i="25"/>
  <c r="L46" i="25"/>
  <c r="L45" i="25"/>
  <c r="L44" i="25"/>
  <c r="L43" i="25"/>
  <c r="L42" i="25"/>
  <c r="L41" i="25"/>
  <c r="L40" i="25"/>
  <c r="L39" i="25"/>
  <c r="L38" i="25"/>
  <c r="L37" i="25"/>
  <c r="L36" i="25"/>
  <c r="L35" i="25"/>
  <c r="L34" i="25"/>
  <c r="L33" i="25"/>
  <c r="L32" i="25"/>
  <c r="L31" i="25"/>
  <c r="L30" i="25"/>
  <c r="L29" i="25"/>
  <c r="L28" i="25"/>
  <c r="L27" i="25"/>
  <c r="L26" i="25"/>
  <c r="L25" i="25"/>
  <c r="L24" i="25"/>
  <c r="L23" i="25"/>
  <c r="L22" i="25"/>
  <c r="L21" i="25"/>
  <c r="L20" i="25"/>
  <c r="L19" i="25"/>
  <c r="L18" i="25"/>
  <c r="L17" i="25"/>
  <c r="L16" i="25"/>
  <c r="L15" i="25"/>
  <c r="L14" i="25"/>
  <c r="L13" i="25"/>
  <c r="L12" i="25"/>
  <c r="L11" i="25"/>
  <c r="L10" i="25"/>
  <c r="L9" i="25"/>
  <c r="L8" i="25"/>
  <c r="L7" i="25"/>
  <c r="L6" i="25"/>
  <c r="L5" i="25"/>
  <c r="L4" i="25"/>
  <c r="L3" i="25"/>
  <c r="L2" i="25"/>
  <c r="L3" i="24"/>
  <c r="L4" i="24"/>
  <c r="L5" i="24"/>
  <c r="L6" i="24"/>
  <c r="L7" i="24"/>
  <c r="L8" i="24"/>
  <c r="L9" i="24"/>
  <c r="L10" i="24"/>
  <c r="L11" i="24"/>
  <c r="L12" i="24"/>
  <c r="L13" i="24"/>
  <c r="L14" i="24"/>
  <c r="L15" i="24"/>
  <c r="L16" i="24"/>
  <c r="L17" i="24"/>
  <c r="L18" i="24"/>
  <c r="L19" i="24"/>
  <c r="L20" i="24"/>
  <c r="L21" i="24"/>
  <c r="L22" i="24"/>
  <c r="L23" i="24"/>
  <c r="L24" i="24"/>
  <c r="L25" i="24"/>
  <c r="L26" i="24"/>
  <c r="L27" i="24"/>
  <c r="L28" i="24"/>
  <c r="L29" i="24"/>
  <c r="L30" i="24"/>
  <c r="L31" i="24"/>
  <c r="L32" i="24"/>
  <c r="L33" i="24"/>
  <c r="L34" i="24"/>
  <c r="L35" i="24"/>
  <c r="L36" i="24"/>
  <c r="L37" i="24"/>
  <c r="L38" i="24"/>
  <c r="L39" i="24"/>
  <c r="L40" i="24"/>
  <c r="L41" i="24"/>
  <c r="L42" i="24"/>
  <c r="L43" i="24"/>
  <c r="L44" i="24"/>
  <c r="L45" i="24"/>
  <c r="L46" i="24"/>
  <c r="L47" i="24"/>
  <c r="L48" i="24"/>
  <c r="L49" i="24"/>
  <c r="L50" i="24"/>
  <c r="L51" i="24"/>
  <c r="L52" i="24"/>
  <c r="L53" i="24"/>
  <c r="L54" i="24"/>
  <c r="L55" i="24"/>
  <c r="L56" i="24"/>
  <c r="L57" i="24"/>
  <c r="L58" i="24"/>
  <c r="L59" i="24"/>
  <c r="L60" i="24"/>
  <c r="L61" i="24"/>
  <c r="L62" i="24"/>
  <c r="L63" i="24"/>
  <c r="L64" i="24"/>
  <c r="L65" i="24"/>
  <c r="L66" i="24"/>
  <c r="L67" i="24"/>
  <c r="L68" i="24"/>
  <c r="L69" i="24"/>
  <c r="L70" i="24"/>
  <c r="L71" i="24"/>
  <c r="L72" i="24"/>
  <c r="L73" i="24"/>
  <c r="L74" i="24"/>
  <c r="L75" i="24"/>
  <c r="L76" i="24"/>
  <c r="L77" i="24"/>
  <c r="L78" i="24"/>
  <c r="L79" i="24"/>
  <c r="L80" i="24"/>
  <c r="L81" i="24"/>
  <c r="L82" i="24"/>
  <c r="L83" i="24"/>
  <c r="L84" i="24"/>
  <c r="L85" i="24"/>
  <c r="L86" i="24"/>
  <c r="L87" i="24"/>
  <c r="L88" i="24"/>
  <c r="L89" i="24"/>
  <c r="L90" i="24"/>
  <c r="L91" i="24"/>
  <c r="L92" i="24"/>
  <c r="L93" i="24"/>
  <c r="L94" i="24"/>
  <c r="L95" i="24"/>
  <c r="L96" i="24"/>
  <c r="L97" i="24"/>
  <c r="L98" i="24"/>
  <c r="L99" i="24"/>
  <c r="L100" i="24"/>
  <c r="L101" i="24"/>
  <c r="L2" i="24"/>
  <c r="F303" i="24"/>
  <c r="F302" i="24"/>
  <c r="A303" i="24"/>
  <c r="A302" i="24"/>
  <c r="E430" i="11"/>
  <c r="E434" i="11"/>
  <c r="L433" i="11"/>
  <c r="E433" i="11"/>
  <c r="E432" i="11"/>
  <c r="C432" i="11"/>
  <c r="E431" i="11"/>
  <c r="D35" i="12"/>
  <c r="B35" i="12"/>
  <c r="A304" i="24" l="1"/>
  <c r="F305" i="25"/>
  <c r="A305" i="24"/>
  <c r="A304" i="25"/>
  <c r="A305" i="25"/>
  <c r="F304" i="24"/>
  <c r="F305" i="24"/>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3" i="1"/>
  <c r="T5" i="1" l="1"/>
  <c r="T6" i="1"/>
  <c r="T4" i="1"/>
  <c r="O6" i="1" l="1"/>
  <c r="G6" i="1"/>
  <c r="AB9" i="1" l="1"/>
  <c r="G27" i="7" s="1"/>
  <c r="X9" i="1"/>
  <c r="D34" i="12"/>
  <c r="D36" i="12"/>
  <c r="D37" i="12"/>
  <c r="D33" i="12"/>
  <c r="G35" i="7" l="1"/>
  <c r="K36" i="12"/>
  <c r="F304" i="25" s="1"/>
  <c r="L13" i="1" l="1"/>
  <c r="M13" i="1"/>
  <c r="N13" i="1"/>
  <c r="O13" i="1"/>
  <c r="L14" i="1"/>
  <c r="M14" i="1"/>
  <c r="N14" i="1"/>
  <c r="O14" i="1"/>
  <c r="L15" i="1"/>
  <c r="M15" i="1"/>
  <c r="N15" i="1"/>
  <c r="O15" i="1"/>
  <c r="L16" i="1"/>
  <c r="M16" i="1"/>
  <c r="N16" i="1"/>
  <c r="O16" i="1"/>
  <c r="L17" i="1"/>
  <c r="M17" i="1"/>
  <c r="N17" i="1"/>
  <c r="O17" i="1"/>
  <c r="L18" i="1"/>
  <c r="M18" i="1"/>
  <c r="N18" i="1"/>
  <c r="O18" i="1"/>
  <c r="L19" i="1"/>
  <c r="M19" i="1"/>
  <c r="N19" i="1"/>
  <c r="O19" i="1"/>
  <c r="L20" i="1"/>
  <c r="M20" i="1"/>
  <c r="N20" i="1"/>
  <c r="O20" i="1"/>
  <c r="L21" i="1"/>
  <c r="M21" i="1"/>
  <c r="N21" i="1"/>
  <c r="O21" i="1"/>
  <c r="L22" i="1"/>
  <c r="M22" i="1"/>
  <c r="N22" i="1"/>
  <c r="O22" i="1"/>
  <c r="L23" i="1"/>
  <c r="M23" i="1"/>
  <c r="N23" i="1"/>
  <c r="O23" i="1"/>
  <c r="L24" i="1"/>
  <c r="M24" i="1"/>
  <c r="N24" i="1"/>
  <c r="O24" i="1"/>
  <c r="L25" i="1"/>
  <c r="M25" i="1"/>
  <c r="N25" i="1"/>
  <c r="O25" i="1"/>
  <c r="L26" i="1"/>
  <c r="M26" i="1"/>
  <c r="N26" i="1"/>
  <c r="O26" i="1"/>
  <c r="L27" i="1"/>
  <c r="M27" i="1"/>
  <c r="N27" i="1"/>
  <c r="O27" i="1"/>
  <c r="L28" i="1"/>
  <c r="M28" i="1"/>
  <c r="N28" i="1"/>
  <c r="O28" i="1"/>
  <c r="L29" i="1"/>
  <c r="M29" i="1"/>
  <c r="N29" i="1"/>
  <c r="O29" i="1"/>
  <c r="L30" i="1"/>
  <c r="M30" i="1"/>
  <c r="N30" i="1"/>
  <c r="O30" i="1"/>
  <c r="L31" i="1"/>
  <c r="M31" i="1"/>
  <c r="N31" i="1"/>
  <c r="O31" i="1"/>
  <c r="L32" i="1"/>
  <c r="M32" i="1"/>
  <c r="N32" i="1"/>
  <c r="O32" i="1"/>
  <c r="L33" i="1"/>
  <c r="M33" i="1"/>
  <c r="N33" i="1"/>
  <c r="O33" i="1"/>
  <c r="L34" i="1"/>
  <c r="M34" i="1"/>
  <c r="N34" i="1"/>
  <c r="O34" i="1"/>
  <c r="L35" i="1"/>
  <c r="M35" i="1"/>
  <c r="N35" i="1"/>
  <c r="O35" i="1"/>
  <c r="L36" i="1"/>
  <c r="M36" i="1"/>
  <c r="N36" i="1"/>
  <c r="O36" i="1"/>
  <c r="L37" i="1"/>
  <c r="M37" i="1"/>
  <c r="N37" i="1"/>
  <c r="O37" i="1"/>
  <c r="L38" i="1"/>
  <c r="M38" i="1"/>
  <c r="N38" i="1"/>
  <c r="O38" i="1"/>
  <c r="L39" i="1"/>
  <c r="M39" i="1"/>
  <c r="N39" i="1"/>
  <c r="O39" i="1"/>
  <c r="L40" i="1"/>
  <c r="M40" i="1"/>
  <c r="N40" i="1"/>
  <c r="O40" i="1"/>
  <c r="L41" i="1"/>
  <c r="M41" i="1"/>
  <c r="N41" i="1"/>
  <c r="O41" i="1"/>
  <c r="L42" i="1"/>
  <c r="M42" i="1"/>
  <c r="N42" i="1"/>
  <c r="O42" i="1"/>
  <c r="L43" i="1"/>
  <c r="M43" i="1"/>
  <c r="N43" i="1"/>
  <c r="O43" i="1"/>
  <c r="L44" i="1"/>
  <c r="K44" i="1" s="1"/>
  <c r="M44" i="1"/>
  <c r="N44" i="1"/>
  <c r="O44" i="1"/>
  <c r="L45" i="1"/>
  <c r="K45" i="1" s="1"/>
  <c r="M45" i="1"/>
  <c r="N45" i="1"/>
  <c r="O45" i="1"/>
  <c r="L46" i="1"/>
  <c r="K46" i="1" s="1"/>
  <c r="M46" i="1"/>
  <c r="N46" i="1"/>
  <c r="O46" i="1"/>
  <c r="L47" i="1"/>
  <c r="K47" i="1" s="1"/>
  <c r="M47" i="1"/>
  <c r="N47" i="1"/>
  <c r="O47" i="1"/>
  <c r="L48" i="1"/>
  <c r="K48" i="1" s="1"/>
  <c r="M48" i="1"/>
  <c r="N48" i="1"/>
  <c r="O48" i="1"/>
  <c r="L49" i="1"/>
  <c r="K49" i="1" s="1"/>
  <c r="M49" i="1"/>
  <c r="N49" i="1"/>
  <c r="O49" i="1"/>
  <c r="L50" i="1"/>
  <c r="K50" i="1" s="1"/>
  <c r="M50" i="1"/>
  <c r="N50" i="1"/>
  <c r="O50" i="1"/>
  <c r="L51" i="1"/>
  <c r="K51" i="1" s="1"/>
  <c r="M51" i="1"/>
  <c r="N51" i="1"/>
  <c r="O51" i="1"/>
  <c r="L52" i="1"/>
  <c r="K52" i="1" s="1"/>
  <c r="M52" i="1"/>
  <c r="N52" i="1"/>
  <c r="O52" i="1"/>
  <c r="L53" i="1"/>
  <c r="K53" i="1" s="1"/>
  <c r="M53" i="1"/>
  <c r="N53" i="1"/>
  <c r="O53" i="1"/>
  <c r="L54" i="1"/>
  <c r="K54" i="1" s="1"/>
  <c r="M54" i="1"/>
  <c r="N54" i="1"/>
  <c r="O54" i="1"/>
  <c r="L55" i="1"/>
  <c r="K55" i="1" s="1"/>
  <c r="M55" i="1"/>
  <c r="N55" i="1"/>
  <c r="O55" i="1"/>
  <c r="L56" i="1"/>
  <c r="K56" i="1" s="1"/>
  <c r="M56" i="1"/>
  <c r="N56" i="1"/>
  <c r="O56" i="1"/>
  <c r="L57" i="1"/>
  <c r="K57" i="1" s="1"/>
  <c r="M57" i="1"/>
  <c r="N57" i="1"/>
  <c r="O57" i="1"/>
  <c r="L58" i="1"/>
  <c r="K58" i="1" s="1"/>
  <c r="M58" i="1"/>
  <c r="N58" i="1"/>
  <c r="O58" i="1"/>
  <c r="L59" i="1"/>
  <c r="K59" i="1" s="1"/>
  <c r="M59" i="1"/>
  <c r="N59" i="1"/>
  <c r="O59" i="1"/>
  <c r="L60" i="1"/>
  <c r="K60" i="1" s="1"/>
  <c r="M60" i="1"/>
  <c r="N60" i="1"/>
  <c r="O60" i="1"/>
  <c r="L61" i="1"/>
  <c r="K61" i="1" s="1"/>
  <c r="M61" i="1"/>
  <c r="N61" i="1"/>
  <c r="O61" i="1"/>
  <c r="L62" i="1"/>
  <c r="K62" i="1" s="1"/>
  <c r="M62" i="1"/>
  <c r="N62" i="1"/>
  <c r="O62" i="1"/>
  <c r="L63" i="1"/>
  <c r="K63" i="1" s="1"/>
  <c r="M63" i="1"/>
  <c r="N63" i="1"/>
  <c r="O63" i="1"/>
  <c r="L64" i="1"/>
  <c r="K64" i="1" s="1"/>
  <c r="M64" i="1"/>
  <c r="N64" i="1"/>
  <c r="O64" i="1"/>
  <c r="L65" i="1"/>
  <c r="K65" i="1" s="1"/>
  <c r="M65" i="1"/>
  <c r="N65" i="1"/>
  <c r="O65" i="1"/>
  <c r="L66" i="1"/>
  <c r="K66" i="1" s="1"/>
  <c r="M66" i="1"/>
  <c r="N66" i="1"/>
  <c r="O66" i="1"/>
  <c r="L67" i="1"/>
  <c r="K67" i="1" s="1"/>
  <c r="M67" i="1"/>
  <c r="N67" i="1"/>
  <c r="O67" i="1"/>
  <c r="L68" i="1"/>
  <c r="K68" i="1" s="1"/>
  <c r="M68" i="1"/>
  <c r="N68" i="1"/>
  <c r="O68" i="1"/>
  <c r="L69" i="1"/>
  <c r="K69" i="1" s="1"/>
  <c r="M69" i="1"/>
  <c r="N69" i="1"/>
  <c r="O69" i="1"/>
  <c r="L70" i="1"/>
  <c r="K70" i="1" s="1"/>
  <c r="M70" i="1"/>
  <c r="N70" i="1"/>
  <c r="O70" i="1"/>
  <c r="L71" i="1"/>
  <c r="K71" i="1" s="1"/>
  <c r="M71" i="1"/>
  <c r="N71" i="1"/>
  <c r="O71" i="1"/>
  <c r="L72" i="1"/>
  <c r="K72" i="1" s="1"/>
  <c r="M72" i="1"/>
  <c r="N72" i="1"/>
  <c r="O72" i="1"/>
  <c r="L73" i="1"/>
  <c r="K73" i="1" s="1"/>
  <c r="M73" i="1"/>
  <c r="N73" i="1"/>
  <c r="O73" i="1"/>
  <c r="L74" i="1"/>
  <c r="K74" i="1" s="1"/>
  <c r="M74" i="1"/>
  <c r="N74" i="1"/>
  <c r="O74" i="1"/>
  <c r="L75" i="1"/>
  <c r="K75" i="1" s="1"/>
  <c r="M75" i="1"/>
  <c r="N75" i="1"/>
  <c r="O75" i="1"/>
  <c r="L76" i="1"/>
  <c r="K76" i="1" s="1"/>
  <c r="M76" i="1"/>
  <c r="N76" i="1"/>
  <c r="O76" i="1"/>
  <c r="L77" i="1"/>
  <c r="K77" i="1" s="1"/>
  <c r="M77" i="1"/>
  <c r="N77" i="1"/>
  <c r="O77" i="1"/>
  <c r="L78" i="1"/>
  <c r="K78" i="1" s="1"/>
  <c r="M78" i="1"/>
  <c r="N78" i="1"/>
  <c r="O78" i="1"/>
  <c r="L79" i="1"/>
  <c r="K79" i="1" s="1"/>
  <c r="M79" i="1"/>
  <c r="N79" i="1"/>
  <c r="O79" i="1"/>
  <c r="L80" i="1"/>
  <c r="K80" i="1" s="1"/>
  <c r="M80" i="1"/>
  <c r="N80" i="1"/>
  <c r="O80" i="1"/>
  <c r="L81" i="1"/>
  <c r="K81" i="1" s="1"/>
  <c r="M81" i="1"/>
  <c r="N81" i="1"/>
  <c r="O81" i="1"/>
  <c r="L82" i="1"/>
  <c r="K82" i="1" s="1"/>
  <c r="M82" i="1"/>
  <c r="N82" i="1"/>
  <c r="O82" i="1"/>
  <c r="L83" i="1"/>
  <c r="K83" i="1" s="1"/>
  <c r="M83" i="1"/>
  <c r="N83" i="1"/>
  <c r="O83" i="1"/>
  <c r="L84" i="1"/>
  <c r="K84" i="1" s="1"/>
  <c r="M84" i="1"/>
  <c r="N84" i="1"/>
  <c r="O84" i="1"/>
  <c r="L85" i="1"/>
  <c r="K85" i="1" s="1"/>
  <c r="M85" i="1"/>
  <c r="N85" i="1"/>
  <c r="O85" i="1"/>
  <c r="L86" i="1"/>
  <c r="K86" i="1" s="1"/>
  <c r="M86" i="1"/>
  <c r="N86" i="1"/>
  <c r="O86" i="1"/>
  <c r="L87" i="1"/>
  <c r="K87" i="1" s="1"/>
  <c r="M87" i="1"/>
  <c r="N87" i="1"/>
  <c r="O87" i="1"/>
  <c r="L88" i="1"/>
  <c r="K88" i="1" s="1"/>
  <c r="M88" i="1"/>
  <c r="N88" i="1"/>
  <c r="O88" i="1"/>
  <c r="L89" i="1"/>
  <c r="K89" i="1" s="1"/>
  <c r="M89" i="1"/>
  <c r="N89" i="1"/>
  <c r="O89" i="1"/>
  <c r="L90" i="1"/>
  <c r="K90" i="1" s="1"/>
  <c r="M90" i="1"/>
  <c r="N90" i="1"/>
  <c r="O90" i="1"/>
  <c r="L91" i="1"/>
  <c r="K91" i="1" s="1"/>
  <c r="M91" i="1"/>
  <c r="N91" i="1"/>
  <c r="O91" i="1"/>
  <c r="L92" i="1"/>
  <c r="K92" i="1" s="1"/>
  <c r="M92" i="1"/>
  <c r="N92" i="1"/>
  <c r="O92" i="1"/>
  <c r="L93" i="1"/>
  <c r="K93" i="1" s="1"/>
  <c r="M93" i="1"/>
  <c r="N93" i="1"/>
  <c r="O93" i="1"/>
  <c r="L94" i="1"/>
  <c r="K94" i="1" s="1"/>
  <c r="M94" i="1"/>
  <c r="N94" i="1"/>
  <c r="O94" i="1"/>
  <c r="L95" i="1"/>
  <c r="K95" i="1" s="1"/>
  <c r="M95" i="1"/>
  <c r="N95" i="1"/>
  <c r="O95" i="1"/>
  <c r="L96" i="1"/>
  <c r="K96" i="1" s="1"/>
  <c r="M96" i="1"/>
  <c r="N96" i="1"/>
  <c r="O96" i="1"/>
  <c r="L97" i="1"/>
  <c r="K97" i="1" s="1"/>
  <c r="M97" i="1"/>
  <c r="N97" i="1"/>
  <c r="O97" i="1"/>
  <c r="L98" i="1"/>
  <c r="K98" i="1" s="1"/>
  <c r="M98" i="1"/>
  <c r="N98" i="1"/>
  <c r="O98" i="1"/>
  <c r="L99" i="1"/>
  <c r="K99" i="1" s="1"/>
  <c r="M99" i="1"/>
  <c r="N99" i="1"/>
  <c r="O99" i="1"/>
  <c r="L100" i="1"/>
  <c r="K100" i="1" s="1"/>
  <c r="M100" i="1"/>
  <c r="N100" i="1"/>
  <c r="O100" i="1"/>
  <c r="L101" i="1"/>
  <c r="K101" i="1" s="1"/>
  <c r="M101" i="1"/>
  <c r="N101" i="1"/>
  <c r="O101" i="1"/>
  <c r="L102" i="1"/>
  <c r="K102" i="1" s="1"/>
  <c r="M102" i="1"/>
  <c r="N102" i="1"/>
  <c r="O102" i="1"/>
  <c r="L103" i="1"/>
  <c r="K103" i="1" s="1"/>
  <c r="M103" i="1"/>
  <c r="N103" i="1"/>
  <c r="O103" i="1"/>
  <c r="L104" i="1"/>
  <c r="K104" i="1" s="1"/>
  <c r="M104" i="1"/>
  <c r="N104" i="1"/>
  <c r="O104" i="1"/>
  <c r="L105" i="1"/>
  <c r="K105" i="1" s="1"/>
  <c r="M105" i="1"/>
  <c r="N105" i="1"/>
  <c r="O105" i="1"/>
  <c r="L106" i="1"/>
  <c r="K106" i="1" s="1"/>
  <c r="M106" i="1"/>
  <c r="N106" i="1"/>
  <c r="O106" i="1"/>
  <c r="K43" i="1" l="1"/>
  <c r="K40" i="1"/>
  <c r="K39" i="1"/>
  <c r="K38" i="1"/>
  <c r="K42" i="1"/>
  <c r="K41" i="1"/>
  <c r="K37" i="1"/>
  <c r="K36" i="1"/>
  <c r="K35" i="1"/>
  <c r="K34" i="1"/>
  <c r="K33" i="1"/>
  <c r="K32" i="1"/>
  <c r="K31" i="1"/>
  <c r="K30" i="1"/>
  <c r="K29" i="1"/>
  <c r="K28" i="1"/>
  <c r="K27" i="1"/>
  <c r="K26" i="1"/>
  <c r="K25" i="1"/>
  <c r="K24" i="1"/>
  <c r="K23" i="1"/>
  <c r="K22" i="1"/>
  <c r="K15" i="1"/>
  <c r="K20" i="1"/>
  <c r="K19" i="1"/>
  <c r="K18" i="1"/>
  <c r="K17" i="1"/>
  <c r="K16" i="1"/>
  <c r="K14" i="1"/>
  <c r="K13" i="1"/>
  <c r="K21" i="1"/>
  <c r="R313" i="1"/>
  <c r="F55" i="17" l="1"/>
  <c r="F54" i="17"/>
  <c r="F53" i="17"/>
  <c r="F52" i="17"/>
  <c r="F51" i="17"/>
  <c r="F50" i="17"/>
  <c r="F49" i="17"/>
  <c r="F48" i="17"/>
  <c r="F47" i="17"/>
  <c r="F46" i="17"/>
  <c r="F18" i="17"/>
  <c r="F19" i="17"/>
  <c r="F20" i="17"/>
  <c r="F21" i="17"/>
  <c r="F22" i="17"/>
  <c r="F23" i="17"/>
  <c r="F15" i="17"/>
  <c r="F16" i="17"/>
  <c r="F17" i="17"/>
  <c r="F14" i="17"/>
  <c r="F36" i="17" l="1"/>
  <c r="C6" i="17"/>
  <c r="G67" i="7" l="1"/>
  <c r="G55" i="7" l="1"/>
  <c r="F75" i="17" l="1"/>
  <c r="F80" i="17" s="1"/>
  <c r="F11" i="17"/>
  <c r="F39" i="17" s="1"/>
  <c r="E75" i="17"/>
  <c r="E11" i="17" l="1"/>
  <c r="E43" i="17" l="1"/>
  <c r="A6" i="17"/>
  <c r="C5" i="17"/>
  <c r="A5" i="17"/>
  <c r="C4" i="17"/>
  <c r="A4" i="17"/>
  <c r="G61" i="7" l="1"/>
  <c r="F43" i="17"/>
  <c r="F71" i="17" s="1"/>
  <c r="F68" i="17"/>
  <c r="C7" i="17"/>
  <c r="F77" i="17" l="1"/>
  <c r="G57" i="7"/>
  <c r="G63" i="7"/>
  <c r="G69" i="7" l="1"/>
  <c r="A4" i="9" l="1"/>
  <c r="H6" i="9"/>
  <c r="A7" i="9"/>
  <c r="F6" i="9"/>
  <c r="F5" i="9"/>
  <c r="A5" i="9"/>
  <c r="F4" i="9"/>
  <c r="I6" i="7"/>
  <c r="G5" i="7"/>
  <c r="G4" i="7"/>
  <c r="A7" i="7"/>
  <c r="A6" i="7"/>
  <c r="A5" i="7"/>
  <c r="A4" i="7"/>
  <c r="H166" i="11" l="1"/>
  <c r="H167" i="11"/>
  <c r="H168" i="11"/>
  <c r="H169" i="11"/>
  <c r="H170" i="11"/>
  <c r="H171" i="11"/>
  <c r="H172" i="11"/>
  <c r="H165" i="11"/>
  <c r="D165" i="11"/>
  <c r="D167" i="11"/>
  <c r="D169" i="11"/>
  <c r="D171" i="11"/>
  <c r="G12" i="7" l="1"/>
  <c r="V13" i="1" l="1"/>
  <c r="W13" i="1"/>
  <c r="X13" i="1"/>
  <c r="G2" i="15" l="1"/>
  <c r="F2" i="15"/>
  <c r="C2" i="15"/>
  <c r="B2" i="15"/>
  <c r="A2" i="15"/>
  <c r="X47" i="1" l="1"/>
  <c r="A14" i="1" l="1"/>
  <c r="A3" i="15" l="1"/>
  <c r="A4" i="35"/>
  <c r="A15" i="1"/>
  <c r="A5" i="35" s="1"/>
  <c r="A4" i="15" l="1"/>
  <c r="A16" i="1"/>
  <c r="A6" i="35" s="1"/>
  <c r="A5" i="15" l="1"/>
  <c r="A17" i="1"/>
  <c r="A7" i="35" s="1"/>
  <c r="R6" i="1"/>
  <c r="K6" i="7"/>
  <c r="A6" i="15" l="1"/>
  <c r="A18" i="1"/>
  <c r="A8" i="35" s="1"/>
  <c r="W3" i="1"/>
  <c r="W5" i="1"/>
  <c r="W4" i="1"/>
  <c r="G22" i="7"/>
  <c r="W63" i="1"/>
  <c r="X63" i="1"/>
  <c r="W64" i="1"/>
  <c r="X64" i="1"/>
  <c r="W65" i="1"/>
  <c r="X65" i="1"/>
  <c r="W66" i="1"/>
  <c r="X66" i="1"/>
  <c r="W67" i="1"/>
  <c r="X67" i="1"/>
  <c r="W68" i="1"/>
  <c r="X68" i="1"/>
  <c r="W69" i="1"/>
  <c r="X69" i="1"/>
  <c r="W70" i="1"/>
  <c r="X70" i="1"/>
  <c r="W71" i="1"/>
  <c r="X71" i="1"/>
  <c r="W72" i="1"/>
  <c r="X72" i="1"/>
  <c r="W73" i="1"/>
  <c r="X73" i="1"/>
  <c r="W74" i="1"/>
  <c r="X74" i="1"/>
  <c r="W75" i="1"/>
  <c r="X75" i="1"/>
  <c r="W76" i="1"/>
  <c r="X76" i="1"/>
  <c r="W77" i="1"/>
  <c r="X77" i="1"/>
  <c r="W78" i="1"/>
  <c r="X78" i="1"/>
  <c r="W79" i="1"/>
  <c r="X79" i="1"/>
  <c r="W80" i="1"/>
  <c r="X80" i="1"/>
  <c r="W81" i="1"/>
  <c r="X81" i="1"/>
  <c r="W82" i="1"/>
  <c r="X82" i="1"/>
  <c r="W83" i="1"/>
  <c r="X83" i="1"/>
  <c r="W84" i="1"/>
  <c r="X84" i="1"/>
  <c r="W85" i="1"/>
  <c r="X85" i="1"/>
  <c r="W86" i="1"/>
  <c r="X86" i="1"/>
  <c r="W87" i="1"/>
  <c r="X87" i="1"/>
  <c r="W88" i="1"/>
  <c r="X88" i="1"/>
  <c r="W89" i="1"/>
  <c r="X89" i="1"/>
  <c r="W90" i="1"/>
  <c r="X90" i="1"/>
  <c r="W91" i="1"/>
  <c r="X91" i="1"/>
  <c r="W92" i="1"/>
  <c r="X92" i="1"/>
  <c r="W93" i="1"/>
  <c r="X93" i="1"/>
  <c r="W94" i="1"/>
  <c r="X94" i="1"/>
  <c r="W95" i="1"/>
  <c r="X95" i="1"/>
  <c r="W96" i="1"/>
  <c r="X96" i="1"/>
  <c r="W97" i="1"/>
  <c r="X97" i="1"/>
  <c r="W98" i="1"/>
  <c r="X98" i="1"/>
  <c r="W99" i="1"/>
  <c r="X99" i="1"/>
  <c r="W100" i="1"/>
  <c r="X100" i="1"/>
  <c r="W101" i="1"/>
  <c r="X101" i="1"/>
  <c r="W102" i="1"/>
  <c r="X102" i="1"/>
  <c r="W103" i="1"/>
  <c r="X103" i="1"/>
  <c r="W104" i="1"/>
  <c r="X104" i="1"/>
  <c r="W105" i="1"/>
  <c r="X105" i="1"/>
  <c r="W106" i="1"/>
  <c r="X106" i="1"/>
  <c r="W107" i="1"/>
  <c r="X107" i="1"/>
  <c r="J7" i="7"/>
  <c r="Z7" i="1"/>
  <c r="V12" i="1"/>
  <c r="W12" i="1"/>
  <c r="X12" i="1"/>
  <c r="W14" i="1"/>
  <c r="X14" i="1"/>
  <c r="W15" i="1"/>
  <c r="X15" i="1"/>
  <c r="W16" i="1"/>
  <c r="X16" i="1"/>
  <c r="W17" i="1"/>
  <c r="X17" i="1"/>
  <c r="W18" i="1"/>
  <c r="X18" i="1"/>
  <c r="W19" i="1"/>
  <c r="X19" i="1"/>
  <c r="W20" i="1"/>
  <c r="X20" i="1"/>
  <c r="W21" i="1"/>
  <c r="X21" i="1"/>
  <c r="W22" i="1"/>
  <c r="X22" i="1"/>
  <c r="W23" i="1"/>
  <c r="X23" i="1"/>
  <c r="W24" i="1"/>
  <c r="X24" i="1"/>
  <c r="W25" i="1"/>
  <c r="X25" i="1"/>
  <c r="W26" i="1"/>
  <c r="X26" i="1"/>
  <c r="W27" i="1"/>
  <c r="X27" i="1"/>
  <c r="W28" i="1"/>
  <c r="X28" i="1"/>
  <c r="W29" i="1"/>
  <c r="X29" i="1"/>
  <c r="W30" i="1"/>
  <c r="X30" i="1"/>
  <c r="W31" i="1"/>
  <c r="X31" i="1"/>
  <c r="W32" i="1"/>
  <c r="X32" i="1"/>
  <c r="W33" i="1"/>
  <c r="X33" i="1"/>
  <c r="W34" i="1"/>
  <c r="X34" i="1"/>
  <c r="W35" i="1"/>
  <c r="X35" i="1"/>
  <c r="W36" i="1"/>
  <c r="X36" i="1"/>
  <c r="W37" i="1"/>
  <c r="X37" i="1"/>
  <c r="W38" i="1"/>
  <c r="X38" i="1"/>
  <c r="W39" i="1"/>
  <c r="X39" i="1"/>
  <c r="W40" i="1"/>
  <c r="X40" i="1"/>
  <c r="W41" i="1"/>
  <c r="X41" i="1"/>
  <c r="W42" i="1"/>
  <c r="X42" i="1"/>
  <c r="W43" i="1"/>
  <c r="X43" i="1"/>
  <c r="W44" i="1"/>
  <c r="X44" i="1"/>
  <c r="W45" i="1"/>
  <c r="X45" i="1"/>
  <c r="W46" i="1"/>
  <c r="X46" i="1"/>
  <c r="W47" i="1"/>
  <c r="W48" i="1"/>
  <c r="X48" i="1"/>
  <c r="W49" i="1"/>
  <c r="X49" i="1"/>
  <c r="W50" i="1"/>
  <c r="X50" i="1"/>
  <c r="W51" i="1"/>
  <c r="X51" i="1"/>
  <c r="W52" i="1"/>
  <c r="X52" i="1"/>
  <c r="W53" i="1"/>
  <c r="X53" i="1"/>
  <c r="W54" i="1"/>
  <c r="X54" i="1"/>
  <c r="W55" i="1"/>
  <c r="X55" i="1"/>
  <c r="W56" i="1"/>
  <c r="X56" i="1"/>
  <c r="W57" i="1"/>
  <c r="X57" i="1"/>
  <c r="W58" i="1"/>
  <c r="X58" i="1"/>
  <c r="W59" i="1"/>
  <c r="X59" i="1"/>
  <c r="W60" i="1"/>
  <c r="X60" i="1"/>
  <c r="W61" i="1"/>
  <c r="X61" i="1"/>
  <c r="W62" i="1"/>
  <c r="X62" i="1"/>
  <c r="A7" i="15" l="1"/>
  <c r="G124" i="35"/>
  <c r="G130" i="35"/>
  <c r="G171" i="35"/>
  <c r="G250" i="35"/>
  <c r="G106" i="35"/>
  <c r="G163" i="35"/>
  <c r="G232" i="35"/>
  <c r="G260" i="35"/>
  <c r="G268" i="35"/>
  <c r="G230" i="35"/>
  <c r="G242" i="35"/>
  <c r="G234" i="35"/>
  <c r="G213" i="35"/>
  <c r="G145" i="35"/>
  <c r="G138" i="35"/>
  <c r="G191" i="35"/>
  <c r="G228" i="35"/>
  <c r="G178" i="35"/>
  <c r="G134" i="35"/>
  <c r="G120" i="35"/>
  <c r="G113" i="35"/>
  <c r="G269" i="35"/>
  <c r="G219" i="35"/>
  <c r="G293" i="35"/>
  <c r="G277" i="35"/>
  <c r="G199" i="35"/>
  <c r="G185" i="35"/>
  <c r="G187" i="35"/>
  <c r="G105" i="35"/>
  <c r="G207" i="35"/>
  <c r="G239" i="35"/>
  <c r="G200" i="35"/>
  <c r="G296" i="35"/>
  <c r="G262" i="35"/>
  <c r="G125" i="35"/>
  <c r="G158" i="35"/>
  <c r="G278" i="35"/>
  <c r="G271" i="35"/>
  <c r="G266" i="35"/>
  <c r="G249" i="35"/>
  <c r="G235" i="35"/>
  <c r="G170" i="35"/>
  <c r="G112" i="35"/>
  <c r="G190" i="35"/>
  <c r="G166" i="35"/>
  <c r="G107" i="35"/>
  <c r="G114" i="35"/>
  <c r="G173" i="35"/>
  <c r="G159" i="35"/>
  <c r="G189" i="35"/>
  <c r="G197" i="35"/>
  <c r="G132" i="35"/>
  <c r="G109" i="35"/>
  <c r="G149" i="35"/>
  <c r="G238" i="35"/>
  <c r="G183" i="35"/>
  <c r="G265" i="35"/>
  <c r="G285" i="35"/>
  <c r="G281" i="35"/>
  <c r="G142" i="35"/>
  <c r="G179" i="35"/>
  <c r="G141" i="35"/>
  <c r="G203" i="35"/>
  <c r="G146" i="35"/>
  <c r="G153" i="35"/>
  <c r="G301" i="35"/>
  <c r="G201" i="35"/>
  <c r="G287" i="35"/>
  <c r="G291" i="35"/>
  <c r="G295" i="35"/>
  <c r="G299" i="35"/>
  <c r="G274" i="35"/>
  <c r="G283" i="35"/>
  <c r="G218" i="35"/>
  <c r="G202" i="35"/>
  <c r="G111" i="35"/>
  <c r="G292" i="35"/>
  <c r="G286" i="35"/>
  <c r="G258" i="35"/>
  <c r="G253" i="35"/>
  <c r="G247" i="35"/>
  <c r="G237" i="35"/>
  <c r="G135" i="35"/>
  <c r="G267" i="35"/>
  <c r="G233" i="35"/>
  <c r="G198" i="35"/>
  <c r="G188" i="35"/>
  <c r="G144" i="35"/>
  <c r="G103" i="35"/>
  <c r="G282" i="35"/>
  <c r="G279" i="35"/>
  <c r="G275" i="35"/>
  <c r="G272" i="35"/>
  <c r="G240" i="35"/>
  <c r="G208" i="35"/>
  <c r="G181" i="35"/>
  <c r="G119" i="35"/>
  <c r="G196" i="35"/>
  <c r="G194" i="35"/>
  <c r="G186" i="35"/>
  <c r="G184" i="35"/>
  <c r="G176" i="35"/>
  <c r="G160" i="35"/>
  <c r="G139" i="35"/>
  <c r="G123" i="35"/>
  <c r="G157" i="35"/>
  <c r="G150" i="35"/>
  <c r="G131" i="35"/>
  <c r="G121" i="35"/>
  <c r="G104" i="35"/>
  <c r="G273" i="35"/>
  <c r="G254" i="35"/>
  <c r="G118" i="35"/>
  <c r="G147" i="35"/>
  <c r="G136" i="35"/>
  <c r="G217" i="35"/>
  <c r="G215" i="35"/>
  <c r="G110" i="35"/>
  <c r="G205" i="35"/>
  <c r="G223" i="35"/>
  <c r="G284" i="35"/>
  <c r="G290" i="35"/>
  <c r="G252" i="35"/>
  <c r="G248" i="35"/>
  <c r="G243" i="35"/>
  <c r="G227" i="35"/>
  <c r="G182" i="35"/>
  <c r="G154" i="35"/>
  <c r="G236" i="35"/>
  <c r="G229" i="35"/>
  <c r="G224" i="35"/>
  <c r="G220" i="35"/>
  <c r="G164" i="35"/>
  <c r="G300" i="35"/>
  <c r="G280" i="35"/>
  <c r="G241" i="35"/>
  <c r="G231" i="35"/>
  <c r="G210" i="35"/>
  <c r="G177" i="35"/>
  <c r="G172" i="35"/>
  <c r="G168" i="35"/>
  <c r="G148" i="35"/>
  <c r="G206" i="35"/>
  <c r="G161" i="35"/>
  <c r="G143" i="35"/>
  <c r="G127" i="35"/>
  <c r="G204" i="35"/>
  <c r="G122" i="35"/>
  <c r="G117" i="35"/>
  <c r="G116" i="35"/>
  <c r="G155" i="35"/>
  <c r="G257" i="35"/>
  <c r="G165" i="35"/>
  <c r="G289" i="35"/>
  <c r="G169" i="35"/>
  <c r="G175" i="35"/>
  <c r="G297" i="35"/>
  <c r="G209" i="35"/>
  <c r="G167" i="35"/>
  <c r="G128" i="35"/>
  <c r="G256" i="35"/>
  <c r="G264" i="35"/>
  <c r="G174" i="35"/>
  <c r="G193" i="35"/>
  <c r="G195" i="35"/>
  <c r="G246" i="35"/>
  <c r="G221" i="35"/>
  <c r="G225" i="35"/>
  <c r="G226" i="35"/>
  <c r="G129" i="35"/>
  <c r="G133" i="35"/>
  <c r="G137" i="35"/>
  <c r="G151" i="35"/>
  <c r="G261" i="35"/>
  <c r="G211" i="35"/>
  <c r="G298" i="35"/>
  <c r="G294" i="35"/>
  <c r="G302" i="35"/>
  <c r="G276" i="35"/>
  <c r="G259" i="35"/>
  <c r="G255" i="35"/>
  <c r="G245" i="35"/>
  <c r="G244" i="35"/>
  <c r="G216" i="35"/>
  <c r="G180" i="35"/>
  <c r="G108" i="35"/>
  <c r="G251" i="35"/>
  <c r="G212" i="35"/>
  <c r="G156" i="35"/>
  <c r="G152" i="35"/>
  <c r="G192" i="35"/>
  <c r="G288" i="35"/>
  <c r="G270" i="35"/>
  <c r="G263" i="35"/>
  <c r="G222" i="35"/>
  <c r="G214" i="35"/>
  <c r="G162" i="35"/>
  <c r="G140" i="35"/>
  <c r="G126" i="35"/>
  <c r="G115" i="35"/>
  <c r="C303" i="25"/>
  <c r="C303" i="24"/>
  <c r="C304" i="25"/>
  <c r="C304" i="24"/>
  <c r="C305" i="25"/>
  <c r="C305" i="24"/>
  <c r="C302" i="25"/>
  <c r="C302" i="24"/>
  <c r="H39" i="35"/>
  <c r="H33" i="35"/>
  <c r="H57" i="35"/>
  <c r="H101" i="35"/>
  <c r="H93" i="35"/>
  <c r="H87" i="35"/>
  <c r="H81" i="35"/>
  <c r="H75" i="35"/>
  <c r="H99" i="35"/>
  <c r="H63" i="35"/>
  <c r="H47" i="35"/>
  <c r="H51" i="35"/>
  <c r="AF12" i="1"/>
  <c r="H69" i="35"/>
  <c r="H45" i="35"/>
  <c r="M7" i="1"/>
  <c r="BA12" i="1"/>
  <c r="AA12" i="1"/>
  <c r="AE12" i="1"/>
  <c r="AI12" i="1"/>
  <c r="AM12" i="1"/>
  <c r="AQ12" i="1"/>
  <c r="AU12" i="1"/>
  <c r="AY12" i="1"/>
  <c r="AN12" i="1"/>
  <c r="AV12" i="1"/>
  <c r="BC12" i="1"/>
  <c r="AC12" i="1"/>
  <c r="AK12" i="1"/>
  <c r="AS12" i="1"/>
  <c r="Y12" i="1"/>
  <c r="AD12" i="1"/>
  <c r="AL12" i="1"/>
  <c r="AT12" i="1"/>
  <c r="BB12" i="1"/>
  <c r="AB12" i="1"/>
  <c r="AJ12" i="1"/>
  <c r="AR12" i="1"/>
  <c r="AZ12" i="1"/>
  <c r="AG12" i="1"/>
  <c r="AO12" i="1"/>
  <c r="AW12" i="1"/>
  <c r="Z12" i="1"/>
  <c r="AH12" i="1"/>
  <c r="AP12" i="1"/>
  <c r="AX12" i="1"/>
  <c r="A19" i="1"/>
  <c r="A9" i="35" s="1"/>
  <c r="V14" i="1"/>
  <c r="H18" i="9"/>
  <c r="V15" i="1"/>
  <c r="P313" i="1"/>
  <c r="O313" i="1"/>
  <c r="L313" i="1"/>
  <c r="M313" i="1"/>
  <c r="N313" i="1"/>
  <c r="H19" i="9"/>
  <c r="H22" i="9"/>
  <c r="H20" i="9"/>
  <c r="A8" i="15" l="1"/>
  <c r="P8" i="1"/>
  <c r="M8" i="1"/>
  <c r="BG111" i="1"/>
  <c r="BG115" i="1"/>
  <c r="BG119" i="1"/>
  <c r="BG123" i="1"/>
  <c r="BG127" i="1"/>
  <c r="BG131" i="1"/>
  <c r="BG135" i="1"/>
  <c r="BG139" i="1"/>
  <c r="BG109" i="1"/>
  <c r="BG113" i="1"/>
  <c r="BG117" i="1"/>
  <c r="BG121" i="1"/>
  <c r="BG125" i="1"/>
  <c r="BG129" i="1"/>
  <c r="BG133" i="1"/>
  <c r="BG137" i="1"/>
  <c r="BG141" i="1"/>
  <c r="BG145" i="1"/>
  <c r="BG149" i="1"/>
  <c r="BG153" i="1"/>
  <c r="BG157" i="1"/>
  <c r="BG161" i="1"/>
  <c r="BG165" i="1"/>
  <c r="BG169" i="1"/>
  <c r="BG173" i="1"/>
  <c r="BG177" i="1"/>
  <c r="BG181" i="1"/>
  <c r="BG185" i="1"/>
  <c r="BG189" i="1"/>
  <c r="BG193" i="1"/>
  <c r="BG197" i="1"/>
  <c r="BG201" i="1"/>
  <c r="BG205" i="1"/>
  <c r="BG209" i="1"/>
  <c r="BG213" i="1"/>
  <c r="BG217" i="1"/>
  <c r="BG221" i="1"/>
  <c r="BG225" i="1"/>
  <c r="BG229" i="1"/>
  <c r="BG233" i="1"/>
  <c r="BG237" i="1"/>
  <c r="BG241" i="1"/>
  <c r="BG245" i="1"/>
  <c r="BG249" i="1"/>
  <c r="BG253" i="1"/>
  <c r="BG257" i="1"/>
  <c r="BG261" i="1"/>
  <c r="BG265" i="1"/>
  <c r="BG269" i="1"/>
  <c r="BG273" i="1"/>
  <c r="BG108" i="1"/>
  <c r="BG110" i="1"/>
  <c r="BG112" i="1"/>
  <c r="BG114" i="1"/>
  <c r="BG116" i="1"/>
  <c r="BG118" i="1"/>
  <c r="BG120" i="1"/>
  <c r="BG122" i="1"/>
  <c r="BG124" i="1"/>
  <c r="BG126" i="1"/>
  <c r="BG128" i="1"/>
  <c r="BG130" i="1"/>
  <c r="BG132" i="1"/>
  <c r="BG134" i="1"/>
  <c r="BG136" i="1"/>
  <c r="BG138" i="1"/>
  <c r="BG140" i="1"/>
  <c r="BG142" i="1"/>
  <c r="BG148" i="1"/>
  <c r="BG150" i="1"/>
  <c r="BG156" i="1"/>
  <c r="BG158" i="1"/>
  <c r="BG164" i="1"/>
  <c r="BG166" i="1"/>
  <c r="BG172" i="1"/>
  <c r="BG174" i="1"/>
  <c r="BG180" i="1"/>
  <c r="BG182" i="1"/>
  <c r="BG188" i="1"/>
  <c r="BG190" i="1"/>
  <c r="BG196" i="1"/>
  <c r="BG198" i="1"/>
  <c r="BG204" i="1"/>
  <c r="BG206" i="1"/>
  <c r="BG212" i="1"/>
  <c r="BG214" i="1"/>
  <c r="BG220" i="1"/>
  <c r="BG222" i="1"/>
  <c r="BG228" i="1"/>
  <c r="BG230" i="1"/>
  <c r="BG236" i="1"/>
  <c r="BG238" i="1"/>
  <c r="BG144" i="1"/>
  <c r="BG146" i="1"/>
  <c r="BG152" i="1"/>
  <c r="BG154" i="1"/>
  <c r="BG160" i="1"/>
  <c r="BG162" i="1"/>
  <c r="BG168" i="1"/>
  <c r="BG170" i="1"/>
  <c r="BG176" i="1"/>
  <c r="BG178" i="1"/>
  <c r="BG184" i="1"/>
  <c r="BG186" i="1"/>
  <c r="BG192" i="1"/>
  <c r="BG194" i="1"/>
  <c r="BG200" i="1"/>
  <c r="BG202" i="1"/>
  <c r="BG208" i="1"/>
  <c r="BG210" i="1"/>
  <c r="BG216" i="1"/>
  <c r="BG218" i="1"/>
  <c r="BG224" i="1"/>
  <c r="BG226" i="1"/>
  <c r="BG232" i="1"/>
  <c r="BG234" i="1"/>
  <c r="BG240" i="1"/>
  <c r="BG242" i="1"/>
  <c r="BG248" i="1"/>
  <c r="BG250" i="1"/>
  <c r="BG256" i="1"/>
  <c r="BG258" i="1"/>
  <c r="BG264" i="1"/>
  <c r="BG266" i="1"/>
  <c r="BG272" i="1"/>
  <c r="BG274" i="1"/>
  <c r="BG279" i="1"/>
  <c r="BG283" i="1"/>
  <c r="BG287" i="1"/>
  <c r="BG291" i="1"/>
  <c r="BG295" i="1"/>
  <c r="BG299" i="1"/>
  <c r="BG303" i="1"/>
  <c r="BG304" i="1"/>
  <c r="BG305" i="1"/>
  <c r="BG306" i="1"/>
  <c r="BG247" i="1"/>
  <c r="BG255" i="1"/>
  <c r="BG263" i="1"/>
  <c r="BG271" i="1"/>
  <c r="BG278" i="1"/>
  <c r="BG280" i="1"/>
  <c r="BG286" i="1"/>
  <c r="BG288" i="1"/>
  <c r="BG294" i="1"/>
  <c r="BG296" i="1"/>
  <c r="BG302" i="1"/>
  <c r="BG143" i="1"/>
  <c r="BG151" i="1"/>
  <c r="BG159" i="1"/>
  <c r="BG167" i="1"/>
  <c r="BG175" i="1"/>
  <c r="BG183" i="1"/>
  <c r="BG191" i="1"/>
  <c r="BG199" i="1"/>
  <c r="BG207" i="1"/>
  <c r="BG215" i="1"/>
  <c r="BG223" i="1"/>
  <c r="BG231" i="1"/>
  <c r="BG239" i="1"/>
  <c r="BG281" i="1"/>
  <c r="BG289" i="1"/>
  <c r="BG297" i="1"/>
  <c r="BG307" i="1"/>
  <c r="BG308" i="1"/>
  <c r="BG309" i="1"/>
  <c r="BG310" i="1"/>
  <c r="BG251" i="1"/>
  <c r="BG259" i="1"/>
  <c r="BG267" i="1"/>
  <c r="BG275" i="1"/>
  <c r="BG282" i="1"/>
  <c r="BG284" i="1"/>
  <c r="BG290" i="1"/>
  <c r="BG292" i="1"/>
  <c r="BG298" i="1"/>
  <c r="BG300" i="1"/>
  <c r="BG311" i="1"/>
  <c r="BG312" i="1"/>
  <c r="BG147" i="1"/>
  <c r="BG155" i="1"/>
  <c r="BG163" i="1"/>
  <c r="BG171" i="1"/>
  <c r="BG179" i="1"/>
  <c r="BG187" i="1"/>
  <c r="BG195" i="1"/>
  <c r="BG203" i="1"/>
  <c r="BG211" i="1"/>
  <c r="BG219" i="1"/>
  <c r="BG227" i="1"/>
  <c r="BG235" i="1"/>
  <c r="BG243" i="1"/>
  <c r="BG244" i="1"/>
  <c r="BG246" i="1"/>
  <c r="BG252" i="1"/>
  <c r="BG254" i="1"/>
  <c r="BG260" i="1"/>
  <c r="BG262" i="1"/>
  <c r="BG268" i="1"/>
  <c r="BG270" i="1"/>
  <c r="BG276" i="1"/>
  <c r="BG277" i="1"/>
  <c r="BG285" i="1"/>
  <c r="BG293" i="1"/>
  <c r="BG301" i="1"/>
  <c r="H5" i="35"/>
  <c r="H89" i="35"/>
  <c r="H65" i="35"/>
  <c r="H41" i="35"/>
  <c r="H85" i="35"/>
  <c r="H71" i="35"/>
  <c r="H35" i="35"/>
  <c r="H43" i="35"/>
  <c r="H37" i="35"/>
  <c r="H77" i="35"/>
  <c r="H95" i="35"/>
  <c r="H97" i="35"/>
  <c r="H53" i="35"/>
  <c r="H59" i="35"/>
  <c r="H73" i="35"/>
  <c r="H49" i="35"/>
  <c r="H83" i="35"/>
  <c r="H61" i="35"/>
  <c r="H29" i="35"/>
  <c r="H31" i="35"/>
  <c r="H79" i="35"/>
  <c r="H91" i="35"/>
  <c r="H55" i="35"/>
  <c r="H67" i="35"/>
  <c r="G84" i="35"/>
  <c r="G87" i="35"/>
  <c r="H100" i="35"/>
  <c r="H68" i="35"/>
  <c r="H30" i="35"/>
  <c r="G39" i="35"/>
  <c r="H94" i="35"/>
  <c r="G67" i="35"/>
  <c r="H48" i="35"/>
  <c r="H40" i="35"/>
  <c r="H46" i="35"/>
  <c r="H32" i="35"/>
  <c r="H60" i="35"/>
  <c r="H58" i="35"/>
  <c r="H76" i="35"/>
  <c r="H80" i="35"/>
  <c r="H88" i="35"/>
  <c r="H64" i="35"/>
  <c r="H34" i="35"/>
  <c r="H52" i="35"/>
  <c r="H36" i="35"/>
  <c r="H82" i="35"/>
  <c r="G35" i="35"/>
  <c r="H28" i="35"/>
  <c r="G49" i="35"/>
  <c r="H84" i="35"/>
  <c r="H96" i="35"/>
  <c r="H56" i="35"/>
  <c r="G57" i="35"/>
  <c r="H70" i="35"/>
  <c r="H92" i="35"/>
  <c r="H72" i="35"/>
  <c r="H44" i="35"/>
  <c r="G45" i="35"/>
  <c r="H62" i="35"/>
  <c r="H74" i="35"/>
  <c r="H102" i="35"/>
  <c r="H78" i="35"/>
  <c r="H90" i="35"/>
  <c r="H42" i="35"/>
  <c r="H54" i="35"/>
  <c r="H86" i="35"/>
  <c r="H98" i="35"/>
  <c r="H66" i="35"/>
  <c r="H38" i="35"/>
  <c r="H50" i="35"/>
  <c r="G102" i="35"/>
  <c r="G75" i="35"/>
  <c r="G85" i="35"/>
  <c r="G88" i="35"/>
  <c r="G89" i="35"/>
  <c r="G90" i="35"/>
  <c r="G94" i="35"/>
  <c r="G98" i="35"/>
  <c r="G99" i="35"/>
  <c r="G101" i="35"/>
  <c r="G53" i="35"/>
  <c r="G55" i="35"/>
  <c r="G61" i="35"/>
  <c r="G68" i="35"/>
  <c r="G73" i="35"/>
  <c r="G37" i="35"/>
  <c r="G43" i="35"/>
  <c r="G42" i="35"/>
  <c r="G48" i="35"/>
  <c r="G50" i="35"/>
  <c r="G78" i="35"/>
  <c r="G36" i="35"/>
  <c r="G97" i="35"/>
  <c r="G100" i="35"/>
  <c r="G58" i="35"/>
  <c r="G62" i="35"/>
  <c r="G63" i="35"/>
  <c r="G65" i="35"/>
  <c r="G69" i="35"/>
  <c r="G33" i="35"/>
  <c r="G34" i="35"/>
  <c r="G41" i="35"/>
  <c r="G47" i="35"/>
  <c r="G38" i="35"/>
  <c r="G44" i="35"/>
  <c r="G80" i="35"/>
  <c r="G91" i="35"/>
  <c r="G74" i="35"/>
  <c r="G77" i="35"/>
  <c r="G79" i="35"/>
  <c r="G81" i="35"/>
  <c r="G82" i="35"/>
  <c r="G83" i="35"/>
  <c r="G86" i="35"/>
  <c r="G95" i="35"/>
  <c r="G96" i="35"/>
  <c r="G60" i="35"/>
  <c r="G71" i="35"/>
  <c r="G40" i="35"/>
  <c r="G76" i="35"/>
  <c r="G92" i="35"/>
  <c r="G93" i="35"/>
  <c r="G54" i="35"/>
  <c r="G56" i="35"/>
  <c r="G59" i="35"/>
  <c r="G64" i="35"/>
  <c r="G66" i="35"/>
  <c r="G70" i="35"/>
  <c r="G72" i="35"/>
  <c r="G51" i="35"/>
  <c r="G46" i="35"/>
  <c r="G52" i="35"/>
  <c r="AF11" i="1"/>
  <c r="AB11" i="1"/>
  <c r="AD11" i="1"/>
  <c r="AH11" i="1"/>
  <c r="AG11" i="1"/>
  <c r="AN11" i="1"/>
  <c r="AO11" i="1"/>
  <c r="AA11" i="1"/>
  <c r="AK11" i="1"/>
  <c r="AM11" i="1"/>
  <c r="BA11" i="1"/>
  <c r="AC11" i="1"/>
  <c r="AQ11" i="1"/>
  <c r="G7" i="7"/>
  <c r="BB11" i="1"/>
  <c r="P7" i="1"/>
  <c r="Y11" i="1"/>
  <c r="F7" i="9"/>
  <c r="AZ11" i="1"/>
  <c r="BC11" i="1"/>
  <c r="AI11" i="1"/>
  <c r="AY11" i="1"/>
  <c r="Z11" i="1"/>
  <c r="AP11" i="1"/>
  <c r="AR11" i="1"/>
  <c r="AL11" i="1"/>
  <c r="AJ11" i="1"/>
  <c r="AX11" i="1"/>
  <c r="AW11" i="1"/>
  <c r="AV11" i="1"/>
  <c r="AU11" i="1"/>
  <c r="AE11" i="1"/>
  <c r="AT11" i="1"/>
  <c r="AS11" i="1"/>
  <c r="A20" i="1"/>
  <c r="A10" i="35" s="1"/>
  <c r="BG24" i="1"/>
  <c r="BG28" i="1"/>
  <c r="BG32" i="1"/>
  <c r="BG36" i="1"/>
  <c r="BG40" i="1"/>
  <c r="BG44" i="1"/>
  <c r="BG48" i="1"/>
  <c r="BG52" i="1"/>
  <c r="BG56" i="1"/>
  <c r="BG60" i="1"/>
  <c r="BG64" i="1"/>
  <c r="BG68" i="1"/>
  <c r="BG72" i="1"/>
  <c r="BG27" i="1"/>
  <c r="BG33" i="1"/>
  <c r="BG38" i="1"/>
  <c r="BG43" i="1"/>
  <c r="BG49" i="1"/>
  <c r="BG54" i="1"/>
  <c r="BG59" i="1"/>
  <c r="BG65" i="1"/>
  <c r="BG70" i="1"/>
  <c r="BG75" i="1"/>
  <c r="BG79" i="1"/>
  <c r="BG83" i="1"/>
  <c r="BG87" i="1"/>
  <c r="BG91" i="1"/>
  <c r="BG95" i="1"/>
  <c r="BG99" i="1"/>
  <c r="BG103" i="1"/>
  <c r="BG107" i="1"/>
  <c r="BG30" i="1"/>
  <c r="BG41" i="1"/>
  <c r="BG51" i="1"/>
  <c r="BG62" i="1"/>
  <c r="BG73" i="1"/>
  <c r="BG81" i="1"/>
  <c r="BG89" i="1"/>
  <c r="BG97" i="1"/>
  <c r="BG105" i="1"/>
  <c r="BG23" i="1"/>
  <c r="BG29" i="1"/>
  <c r="BG34" i="1"/>
  <c r="BG39" i="1"/>
  <c r="BG45" i="1"/>
  <c r="BG50" i="1"/>
  <c r="BG55" i="1"/>
  <c r="BG61" i="1"/>
  <c r="BG66" i="1"/>
  <c r="BG71" i="1"/>
  <c r="BG76" i="1"/>
  <c r="BG80" i="1"/>
  <c r="BG84" i="1"/>
  <c r="BG88" i="1"/>
  <c r="BG92" i="1"/>
  <c r="BG96" i="1"/>
  <c r="BG100" i="1"/>
  <c r="BG104" i="1"/>
  <c r="BG25" i="1"/>
  <c r="BG35" i="1"/>
  <c r="BG46" i="1"/>
  <c r="BG57" i="1"/>
  <c r="BG67" i="1"/>
  <c r="BG77" i="1"/>
  <c r="BG85" i="1"/>
  <c r="BG93" i="1"/>
  <c r="BG101" i="1"/>
  <c r="BG37" i="1"/>
  <c r="BG58" i="1"/>
  <c r="BG78" i="1"/>
  <c r="BG94" i="1"/>
  <c r="BG42" i="1"/>
  <c r="BG63" i="1"/>
  <c r="BG82" i="1"/>
  <c r="BG26" i="1"/>
  <c r="BG47" i="1"/>
  <c r="BG86" i="1"/>
  <c r="BG31" i="1"/>
  <c r="BG74" i="1"/>
  <c r="BG106" i="1"/>
  <c r="BG98" i="1"/>
  <c r="BG69" i="1"/>
  <c r="BG102" i="1"/>
  <c r="BG53" i="1"/>
  <c r="BG90" i="1"/>
  <c r="BG15" i="1"/>
  <c r="BG19" i="1"/>
  <c r="BG13" i="1"/>
  <c r="BG16" i="1"/>
  <c r="BG20" i="1"/>
  <c r="BG17" i="1"/>
  <c r="BG21" i="1"/>
  <c r="BG14" i="1"/>
  <c r="BG18" i="1"/>
  <c r="BG22" i="1"/>
  <c r="K313" i="1"/>
  <c r="X7" i="1"/>
  <c r="A9" i="15" l="1"/>
  <c r="BK16" i="1"/>
  <c r="BK20" i="1"/>
  <c r="BK24" i="1"/>
  <c r="BK28" i="1"/>
  <c r="BK32" i="1"/>
  <c r="BK36" i="1"/>
  <c r="BK40" i="1"/>
  <c r="BK44" i="1"/>
  <c r="BK48" i="1"/>
  <c r="BK52" i="1"/>
  <c r="BK56" i="1"/>
  <c r="BK60" i="1"/>
  <c r="BK64" i="1"/>
  <c r="BK68" i="1"/>
  <c r="BK72" i="1"/>
  <c r="BK76" i="1"/>
  <c r="BK80" i="1"/>
  <c r="BK84" i="1"/>
  <c r="BK88" i="1"/>
  <c r="BK92" i="1"/>
  <c r="BK96" i="1"/>
  <c r="BK100" i="1"/>
  <c r="BK104" i="1"/>
  <c r="BK108" i="1"/>
  <c r="BK112" i="1"/>
  <c r="BK116" i="1"/>
  <c r="BK120" i="1"/>
  <c r="BK124" i="1"/>
  <c r="BK128" i="1"/>
  <c r="BK132" i="1"/>
  <c r="BK136" i="1"/>
  <c r="BK140" i="1"/>
  <c r="BK144" i="1"/>
  <c r="BK148" i="1"/>
  <c r="BK152" i="1"/>
  <c r="BK156" i="1"/>
  <c r="BK160" i="1"/>
  <c r="BK164" i="1"/>
  <c r="BK168" i="1"/>
  <c r="BK172" i="1"/>
  <c r="BK176" i="1"/>
  <c r="BK180" i="1"/>
  <c r="BK184" i="1"/>
  <c r="BK188" i="1"/>
  <c r="BK192" i="1"/>
  <c r="BK196" i="1"/>
  <c r="BK200" i="1"/>
  <c r="BK204" i="1"/>
  <c r="BK208" i="1"/>
  <c r="BK212" i="1"/>
  <c r="BK216" i="1"/>
  <c r="BK220" i="1"/>
  <c r="BK224" i="1"/>
  <c r="BK228" i="1"/>
  <c r="BK232" i="1"/>
  <c r="BK236" i="1"/>
  <c r="BK240" i="1"/>
  <c r="BK244" i="1"/>
  <c r="BK248" i="1"/>
  <c r="BK252" i="1"/>
  <c r="BK256" i="1"/>
  <c r="BK260" i="1"/>
  <c r="BK264" i="1"/>
  <c r="BK268" i="1"/>
  <c r="BK272" i="1"/>
  <c r="BK276" i="1"/>
  <c r="BK280" i="1"/>
  <c r="BK18" i="1"/>
  <c r="BK23" i="1"/>
  <c r="BK29" i="1"/>
  <c r="BK34" i="1"/>
  <c r="BK39" i="1"/>
  <c r="BK45" i="1"/>
  <c r="BK50" i="1"/>
  <c r="BK55" i="1"/>
  <c r="BK61" i="1"/>
  <c r="BK66" i="1"/>
  <c r="BK71" i="1"/>
  <c r="BK77" i="1"/>
  <c r="BK82" i="1"/>
  <c r="BK87" i="1"/>
  <c r="BK93" i="1"/>
  <c r="BK98" i="1"/>
  <c r="BK109" i="1"/>
  <c r="BK114" i="1"/>
  <c r="BK119" i="1"/>
  <c r="BK125" i="1"/>
  <c r="BK130" i="1"/>
  <c r="BK135" i="1"/>
  <c r="BK141" i="1"/>
  <c r="BK146" i="1"/>
  <c r="BK162" i="1"/>
  <c r="BK183" i="1"/>
  <c r="BK210" i="1"/>
  <c r="BK237" i="1"/>
  <c r="BK17" i="1"/>
  <c r="BK22" i="1"/>
  <c r="BK27" i="1"/>
  <c r="BK33" i="1"/>
  <c r="BK38" i="1"/>
  <c r="BK43" i="1"/>
  <c r="BK49" i="1"/>
  <c r="BK54" i="1"/>
  <c r="BK59" i="1"/>
  <c r="BK65" i="1"/>
  <c r="BK70" i="1"/>
  <c r="BK75" i="1"/>
  <c r="BK81" i="1"/>
  <c r="BK86" i="1"/>
  <c r="BK91" i="1"/>
  <c r="BK97" i="1"/>
  <c r="BK102" i="1"/>
  <c r="BK107" i="1"/>
  <c r="BK113" i="1"/>
  <c r="BK118" i="1"/>
  <c r="BK123" i="1"/>
  <c r="BK129" i="1"/>
  <c r="BK134" i="1"/>
  <c r="BK139" i="1"/>
  <c r="BK145" i="1"/>
  <c r="BK150" i="1"/>
  <c r="BK155" i="1"/>
  <c r="BK161" i="1"/>
  <c r="BK166" i="1"/>
  <c r="BK171" i="1"/>
  <c r="BK177" i="1"/>
  <c r="BK182" i="1"/>
  <c r="BK187" i="1"/>
  <c r="BK193" i="1"/>
  <c r="BK198" i="1"/>
  <c r="BK203" i="1"/>
  <c r="BK209" i="1"/>
  <c r="BK214" i="1"/>
  <c r="BK219" i="1"/>
  <c r="BK225" i="1"/>
  <c r="BK230" i="1"/>
  <c r="BK235" i="1"/>
  <c r="BK241" i="1"/>
  <c r="BK246" i="1"/>
  <c r="BK251" i="1"/>
  <c r="BK257" i="1"/>
  <c r="BK262" i="1"/>
  <c r="BK267" i="1"/>
  <c r="BK273" i="1"/>
  <c r="BK278" i="1"/>
  <c r="BK283" i="1"/>
  <c r="BK287" i="1"/>
  <c r="BK291" i="1"/>
  <c r="BK295" i="1"/>
  <c r="BK299" i="1"/>
  <c r="BK303" i="1"/>
  <c r="BK307" i="1"/>
  <c r="BK311" i="1"/>
  <c r="BK103" i="1"/>
  <c r="BK151" i="1"/>
  <c r="BK157" i="1"/>
  <c r="BK167" i="1"/>
  <c r="BK173" i="1"/>
  <c r="BK178" i="1"/>
  <c r="BK189" i="1"/>
  <c r="BK194" i="1"/>
  <c r="BK199" i="1"/>
  <c r="BK205" i="1"/>
  <c r="BK215" i="1"/>
  <c r="BK221" i="1"/>
  <c r="BK226" i="1"/>
  <c r="BK231" i="1"/>
  <c r="BK242" i="1"/>
  <c r="BK247" i="1"/>
  <c r="BK253" i="1"/>
  <c r="BK258" i="1"/>
  <c r="BK269" i="1"/>
  <c r="BK274" i="1"/>
  <c r="BK15" i="1"/>
  <c r="BK26" i="1"/>
  <c r="BK37" i="1"/>
  <c r="BK58" i="1"/>
  <c r="BK69" i="1"/>
  <c r="BK79" i="1"/>
  <c r="BK90" i="1"/>
  <c r="BK111" i="1"/>
  <c r="BK133" i="1"/>
  <c r="BK165" i="1"/>
  <c r="BK207" i="1"/>
  <c r="BK270" i="1"/>
  <c r="BK30" i="1"/>
  <c r="BK51" i="1"/>
  <c r="BK73" i="1"/>
  <c r="BK94" i="1"/>
  <c r="BK115" i="1"/>
  <c r="BK137" i="1"/>
  <c r="BK158" i="1"/>
  <c r="BK179" i="1"/>
  <c r="BK201" i="1"/>
  <c r="BK222" i="1"/>
  <c r="BK263" i="1"/>
  <c r="BK286" i="1"/>
  <c r="BK297" i="1"/>
  <c r="BK308" i="1"/>
  <c r="BK21" i="1"/>
  <c r="BK42" i="1"/>
  <c r="BK63" i="1"/>
  <c r="BK74" i="1"/>
  <c r="BK95" i="1"/>
  <c r="BK117" i="1"/>
  <c r="BK138" i="1"/>
  <c r="BK159" i="1"/>
  <c r="BK181" i="1"/>
  <c r="BK202" i="1"/>
  <c r="BK223" i="1"/>
  <c r="BK245" i="1"/>
  <c r="BK265" i="1"/>
  <c r="BK282" i="1"/>
  <c r="BK293" i="1"/>
  <c r="BK304" i="1"/>
  <c r="BK14" i="1"/>
  <c r="BK25" i="1"/>
  <c r="BK35" i="1"/>
  <c r="BK46" i="1"/>
  <c r="BK57" i="1"/>
  <c r="BK67" i="1"/>
  <c r="BK78" i="1"/>
  <c r="BK89" i="1"/>
  <c r="BK99" i="1"/>
  <c r="BK110" i="1"/>
  <c r="BK121" i="1"/>
  <c r="BK131" i="1"/>
  <c r="BK142" i="1"/>
  <c r="BK153" i="1"/>
  <c r="BK163" i="1"/>
  <c r="BK174" i="1"/>
  <c r="BK185" i="1"/>
  <c r="BK195" i="1"/>
  <c r="BK206" i="1"/>
  <c r="BK217" i="1"/>
  <c r="BK227" i="1"/>
  <c r="BK238" i="1"/>
  <c r="BK249" i="1"/>
  <c r="BK259" i="1"/>
  <c r="BK266" i="1"/>
  <c r="BK277" i="1"/>
  <c r="BK284" i="1"/>
  <c r="BK289" i="1"/>
  <c r="BK294" i="1"/>
  <c r="BK300" i="1"/>
  <c r="BK305" i="1"/>
  <c r="BK310" i="1"/>
  <c r="BK47" i="1"/>
  <c r="BK101" i="1"/>
  <c r="BK122" i="1"/>
  <c r="BK143" i="1"/>
  <c r="BK154" i="1"/>
  <c r="BK175" i="1"/>
  <c r="BK186" i="1"/>
  <c r="BK197" i="1"/>
  <c r="BK218" i="1"/>
  <c r="BK229" i="1"/>
  <c r="BK239" i="1"/>
  <c r="BK250" i="1"/>
  <c r="BK261" i="1"/>
  <c r="BK279" i="1"/>
  <c r="BK285" i="1"/>
  <c r="BK290" i="1"/>
  <c r="BK296" i="1"/>
  <c r="BK301" i="1"/>
  <c r="BK306" i="1"/>
  <c r="BK312" i="1"/>
  <c r="BK19" i="1"/>
  <c r="BK41" i="1"/>
  <c r="BK62" i="1"/>
  <c r="BK83" i="1"/>
  <c r="BK105" i="1"/>
  <c r="BK126" i="1"/>
  <c r="BK147" i="1"/>
  <c r="BK169" i="1"/>
  <c r="BK190" i="1"/>
  <c r="BK211" i="1"/>
  <c r="BK233" i="1"/>
  <c r="BK243" i="1"/>
  <c r="BK254" i="1"/>
  <c r="BK271" i="1"/>
  <c r="BK281" i="1"/>
  <c r="BK292" i="1"/>
  <c r="BK302" i="1"/>
  <c r="BK13" i="1"/>
  <c r="BK31" i="1"/>
  <c r="BK53" i="1"/>
  <c r="BK85" i="1"/>
  <c r="BK106" i="1"/>
  <c r="BK127" i="1"/>
  <c r="BK149" i="1"/>
  <c r="BK170" i="1"/>
  <c r="BK191" i="1"/>
  <c r="BK213" i="1"/>
  <c r="BK234" i="1"/>
  <c r="BK255" i="1"/>
  <c r="BK275" i="1"/>
  <c r="BK288" i="1"/>
  <c r="BK298" i="1"/>
  <c r="BK309" i="1"/>
  <c r="BH110" i="1"/>
  <c r="BH114" i="1"/>
  <c r="BH118" i="1"/>
  <c r="BH122" i="1"/>
  <c r="BH126" i="1"/>
  <c r="BH130" i="1"/>
  <c r="BH134" i="1"/>
  <c r="BH138" i="1"/>
  <c r="BH108" i="1"/>
  <c r="BH112" i="1"/>
  <c r="BH116" i="1"/>
  <c r="BH120" i="1"/>
  <c r="BH124" i="1"/>
  <c r="BH128" i="1"/>
  <c r="BH132" i="1"/>
  <c r="BH136" i="1"/>
  <c r="BH140" i="1"/>
  <c r="BH144" i="1"/>
  <c r="BH148" i="1"/>
  <c r="BH152" i="1"/>
  <c r="BH156" i="1"/>
  <c r="BH160" i="1"/>
  <c r="BH164" i="1"/>
  <c r="BH168" i="1"/>
  <c r="BH172" i="1"/>
  <c r="BH176" i="1"/>
  <c r="BH180" i="1"/>
  <c r="BH184" i="1"/>
  <c r="BH188" i="1"/>
  <c r="BH192" i="1"/>
  <c r="BH196" i="1"/>
  <c r="BH200" i="1"/>
  <c r="BH204" i="1"/>
  <c r="BH208" i="1"/>
  <c r="BH212" i="1"/>
  <c r="BH216" i="1"/>
  <c r="BH220" i="1"/>
  <c r="BH224" i="1"/>
  <c r="BH228" i="1"/>
  <c r="BH232" i="1"/>
  <c r="BH236" i="1"/>
  <c r="BH240" i="1"/>
  <c r="BH244" i="1"/>
  <c r="BH248" i="1"/>
  <c r="BH252" i="1"/>
  <c r="BH256" i="1"/>
  <c r="BH260" i="1"/>
  <c r="BH264" i="1"/>
  <c r="BH268" i="1"/>
  <c r="BH272" i="1"/>
  <c r="BH276" i="1"/>
  <c r="BH109" i="1"/>
  <c r="BH111" i="1"/>
  <c r="BH113" i="1"/>
  <c r="BH115" i="1"/>
  <c r="BH117" i="1"/>
  <c r="BH119" i="1"/>
  <c r="BH121" i="1"/>
  <c r="BH123" i="1"/>
  <c r="BH125" i="1"/>
  <c r="BH127" i="1"/>
  <c r="BH129" i="1"/>
  <c r="BH131" i="1"/>
  <c r="BH133" i="1"/>
  <c r="BH135" i="1"/>
  <c r="BH137" i="1"/>
  <c r="BH139" i="1"/>
  <c r="BH141" i="1"/>
  <c r="BH147" i="1"/>
  <c r="BH149" i="1"/>
  <c r="BH155" i="1"/>
  <c r="BH157" i="1"/>
  <c r="BH163" i="1"/>
  <c r="BH165" i="1"/>
  <c r="BH171" i="1"/>
  <c r="BH173" i="1"/>
  <c r="BH179" i="1"/>
  <c r="BH181" i="1"/>
  <c r="BH187" i="1"/>
  <c r="BH189" i="1"/>
  <c r="BH195" i="1"/>
  <c r="BH197" i="1"/>
  <c r="BH203" i="1"/>
  <c r="BH205" i="1"/>
  <c r="BH211" i="1"/>
  <c r="BH213" i="1"/>
  <c r="BH219" i="1"/>
  <c r="BH221" i="1"/>
  <c r="BH227" i="1"/>
  <c r="BH229" i="1"/>
  <c r="BH235" i="1"/>
  <c r="BH237" i="1"/>
  <c r="BH243" i="1"/>
  <c r="BH143" i="1"/>
  <c r="BH145" i="1"/>
  <c r="BH151" i="1"/>
  <c r="BH153" i="1"/>
  <c r="BH159" i="1"/>
  <c r="BH161" i="1"/>
  <c r="BH167" i="1"/>
  <c r="BH169" i="1"/>
  <c r="BH175" i="1"/>
  <c r="BH177" i="1"/>
  <c r="BH183" i="1"/>
  <c r="BH185" i="1"/>
  <c r="BH191" i="1"/>
  <c r="BH193" i="1"/>
  <c r="BH199" i="1"/>
  <c r="BH201" i="1"/>
  <c r="BH207" i="1"/>
  <c r="BH209" i="1"/>
  <c r="BH215" i="1"/>
  <c r="BH217" i="1"/>
  <c r="BH223" i="1"/>
  <c r="BH225" i="1"/>
  <c r="BH231" i="1"/>
  <c r="BH233" i="1"/>
  <c r="BH239" i="1"/>
  <c r="BH241" i="1"/>
  <c r="BH247" i="1"/>
  <c r="BH249" i="1"/>
  <c r="BH255" i="1"/>
  <c r="BH257" i="1"/>
  <c r="BH263" i="1"/>
  <c r="BH265" i="1"/>
  <c r="BH271" i="1"/>
  <c r="BH273" i="1"/>
  <c r="BH278" i="1"/>
  <c r="BH282" i="1"/>
  <c r="BH286" i="1"/>
  <c r="BH290" i="1"/>
  <c r="BH294" i="1"/>
  <c r="BH298" i="1"/>
  <c r="BH302" i="1"/>
  <c r="BH246" i="1"/>
  <c r="BH254" i="1"/>
  <c r="BH262" i="1"/>
  <c r="BH270" i="1"/>
  <c r="BH277" i="1"/>
  <c r="BH279" i="1"/>
  <c r="BH285" i="1"/>
  <c r="BH287" i="1"/>
  <c r="BH293" i="1"/>
  <c r="BH295" i="1"/>
  <c r="BH301" i="1"/>
  <c r="BH303" i="1"/>
  <c r="BH142" i="1"/>
  <c r="BH150" i="1"/>
  <c r="BH158" i="1"/>
  <c r="BH166" i="1"/>
  <c r="BH174" i="1"/>
  <c r="BH182" i="1"/>
  <c r="BH190" i="1"/>
  <c r="BH198" i="1"/>
  <c r="BH206" i="1"/>
  <c r="BH214" i="1"/>
  <c r="BH222" i="1"/>
  <c r="BH230" i="1"/>
  <c r="BH238" i="1"/>
  <c r="BH280" i="1"/>
  <c r="BH288" i="1"/>
  <c r="BH296" i="1"/>
  <c r="BH306" i="1"/>
  <c r="BH250" i="1"/>
  <c r="BH258" i="1"/>
  <c r="BH266" i="1"/>
  <c r="BH274" i="1"/>
  <c r="BH281" i="1"/>
  <c r="BH283" i="1"/>
  <c r="BH289" i="1"/>
  <c r="BH291" i="1"/>
  <c r="BH297" i="1"/>
  <c r="BH299" i="1"/>
  <c r="BH305" i="1"/>
  <c r="BH307" i="1"/>
  <c r="BH308" i="1"/>
  <c r="BH309" i="1"/>
  <c r="BH310" i="1"/>
  <c r="BH146" i="1"/>
  <c r="BH154" i="1"/>
  <c r="BH162" i="1"/>
  <c r="BH170" i="1"/>
  <c r="BH178" i="1"/>
  <c r="BH186" i="1"/>
  <c r="BH194" i="1"/>
  <c r="BH202" i="1"/>
  <c r="BH210" i="1"/>
  <c r="BH218" i="1"/>
  <c r="BH226" i="1"/>
  <c r="BH234" i="1"/>
  <c r="BH242" i="1"/>
  <c r="BH245" i="1"/>
  <c r="BH251" i="1"/>
  <c r="BH253" i="1"/>
  <c r="BH259" i="1"/>
  <c r="BH261" i="1"/>
  <c r="BH267" i="1"/>
  <c r="BH269" i="1"/>
  <c r="BH275" i="1"/>
  <c r="BH284" i="1"/>
  <c r="BH292" i="1"/>
  <c r="BH300" i="1"/>
  <c r="BH304" i="1"/>
  <c r="BH311" i="1"/>
  <c r="BH312" i="1"/>
  <c r="E303" i="25"/>
  <c r="D302" i="25"/>
  <c r="D304" i="24"/>
  <c r="E303" i="24"/>
  <c r="D305" i="24"/>
  <c r="E304" i="25"/>
  <c r="D303" i="25"/>
  <c r="E304" i="24"/>
  <c r="E305" i="24"/>
  <c r="D302" i="24"/>
  <c r="E305" i="25"/>
  <c r="D304" i="25"/>
  <c r="E302" i="24"/>
  <c r="D305" i="25"/>
  <c r="E302" i="25"/>
  <c r="D303" i="24"/>
  <c r="BH13" i="1"/>
  <c r="BH15" i="1"/>
  <c r="BL15" i="1" s="1"/>
  <c r="BH19" i="1"/>
  <c r="BL19" i="1" s="1"/>
  <c r="BH23" i="1"/>
  <c r="BL23" i="1" s="1"/>
  <c r="BH27" i="1"/>
  <c r="BL27" i="1" s="1"/>
  <c r="BH31" i="1"/>
  <c r="BL31" i="1" s="1"/>
  <c r="BH35" i="1"/>
  <c r="BL35" i="1" s="1"/>
  <c r="BH39" i="1"/>
  <c r="BL39" i="1" s="1"/>
  <c r="BH43" i="1"/>
  <c r="BL43" i="1" s="1"/>
  <c r="BH47" i="1"/>
  <c r="BL47" i="1" s="1"/>
  <c r="BH51" i="1"/>
  <c r="BH55" i="1"/>
  <c r="BH59" i="1"/>
  <c r="BH63" i="1"/>
  <c r="BH67" i="1"/>
  <c r="BH71" i="1"/>
  <c r="BH75" i="1"/>
  <c r="BH79" i="1"/>
  <c r="BH83" i="1"/>
  <c r="BH87" i="1"/>
  <c r="BH91" i="1"/>
  <c r="BH95" i="1"/>
  <c r="BH99" i="1"/>
  <c r="BH103" i="1"/>
  <c r="BH107" i="1"/>
  <c r="BH16" i="1"/>
  <c r="BL16" i="1" s="1"/>
  <c r="BH20" i="1"/>
  <c r="BL20" i="1" s="1"/>
  <c r="BH24" i="1"/>
  <c r="BL24" i="1" s="1"/>
  <c r="BH28" i="1"/>
  <c r="BL28" i="1" s="1"/>
  <c r="BH32" i="1"/>
  <c r="BL32" i="1" s="1"/>
  <c r="BH36" i="1"/>
  <c r="BL36" i="1" s="1"/>
  <c r="BH40" i="1"/>
  <c r="BL40" i="1" s="1"/>
  <c r="BH44" i="1"/>
  <c r="BL44" i="1" s="1"/>
  <c r="BH48" i="1"/>
  <c r="BL48" i="1" s="1"/>
  <c r="BH52" i="1"/>
  <c r="BH56" i="1"/>
  <c r="BH60" i="1"/>
  <c r="BH64" i="1"/>
  <c r="BH68" i="1"/>
  <c r="BH72" i="1"/>
  <c r="BH76" i="1"/>
  <c r="BH80" i="1"/>
  <c r="BH84" i="1"/>
  <c r="BH88" i="1"/>
  <c r="BH92" i="1"/>
  <c r="BH96" i="1"/>
  <c r="BH100" i="1"/>
  <c r="BH104" i="1"/>
  <c r="BH17" i="1"/>
  <c r="BL17" i="1" s="1"/>
  <c r="BH21" i="1"/>
  <c r="BL21" i="1" s="1"/>
  <c r="BH25" i="1"/>
  <c r="BL25" i="1" s="1"/>
  <c r="BH29" i="1"/>
  <c r="BL29" i="1" s="1"/>
  <c r="BH33" i="1"/>
  <c r="BL33" i="1" s="1"/>
  <c r="BH37" i="1"/>
  <c r="BL37" i="1" s="1"/>
  <c r="BH41" i="1"/>
  <c r="BL41" i="1" s="1"/>
  <c r="BH45" i="1"/>
  <c r="BL45" i="1" s="1"/>
  <c r="BH49" i="1"/>
  <c r="BL49" i="1" s="1"/>
  <c r="BH53" i="1"/>
  <c r="BH57" i="1"/>
  <c r="BH61" i="1"/>
  <c r="BH65" i="1"/>
  <c r="BH69" i="1"/>
  <c r="BH73" i="1"/>
  <c r="BH77" i="1"/>
  <c r="BH81" i="1"/>
  <c r="BH85" i="1"/>
  <c r="BH89" i="1"/>
  <c r="BH93" i="1"/>
  <c r="BH97" i="1"/>
  <c r="BH101" i="1"/>
  <c r="BH105" i="1"/>
  <c r="BH14" i="1"/>
  <c r="BL14" i="1" s="1"/>
  <c r="BH18" i="1"/>
  <c r="BL18" i="1" s="1"/>
  <c r="BH22" i="1"/>
  <c r="BL22" i="1" s="1"/>
  <c r="BH26" i="1"/>
  <c r="BL26" i="1" s="1"/>
  <c r="BH30" i="1"/>
  <c r="BL30" i="1" s="1"/>
  <c r="BH34" i="1"/>
  <c r="BL34" i="1" s="1"/>
  <c r="BH38" i="1"/>
  <c r="BL38" i="1" s="1"/>
  <c r="BH42" i="1"/>
  <c r="BL42" i="1" s="1"/>
  <c r="BH46" i="1"/>
  <c r="BL46" i="1" s="1"/>
  <c r="BH50" i="1"/>
  <c r="BL50" i="1" s="1"/>
  <c r="BH54" i="1"/>
  <c r="BH66" i="1"/>
  <c r="BH82" i="1"/>
  <c r="BH98" i="1"/>
  <c r="BH70" i="1"/>
  <c r="BH86" i="1"/>
  <c r="BH102" i="1"/>
  <c r="BH58" i="1"/>
  <c r="BH74" i="1"/>
  <c r="BH90" i="1"/>
  <c r="BH106" i="1"/>
  <c r="BH62" i="1"/>
  <c r="BH78" i="1"/>
  <c r="BH94" i="1"/>
  <c r="H7" i="9"/>
  <c r="L7" i="7"/>
  <c r="A21" i="1"/>
  <c r="A11" i="35" s="1"/>
  <c r="V16" i="1"/>
  <c r="V17" i="1"/>
  <c r="AB7" i="1"/>
  <c r="AG7" i="1" s="1"/>
  <c r="M299" i="35" l="1"/>
  <c r="M295" i="35"/>
  <c r="M291" i="35"/>
  <c r="M287" i="35"/>
  <c r="M283" i="35"/>
  <c r="M279" i="35"/>
  <c r="M275" i="35"/>
  <c r="M271" i="35"/>
  <c r="M267" i="35"/>
  <c r="M263" i="35"/>
  <c r="M259" i="35"/>
  <c r="M255" i="35"/>
  <c r="M251" i="35"/>
  <c r="M247" i="35"/>
  <c r="M243" i="35"/>
  <c r="M239" i="35"/>
  <c r="M235" i="35"/>
  <c r="M231" i="35"/>
  <c r="M227" i="35"/>
  <c r="M223" i="35"/>
  <c r="M219" i="35"/>
  <c r="M215" i="35"/>
  <c r="M211" i="35"/>
  <c r="M207" i="35"/>
  <c r="M203" i="35"/>
  <c r="M199" i="35"/>
  <c r="M195" i="35"/>
  <c r="M191" i="35"/>
  <c r="M187" i="35"/>
  <c r="M183" i="35"/>
  <c r="M179" i="35"/>
  <c r="M175" i="35"/>
  <c r="M171" i="35"/>
  <c r="M167" i="35"/>
  <c r="M163" i="35"/>
  <c r="M159" i="35"/>
  <c r="M155" i="35"/>
  <c r="M151" i="35"/>
  <c r="M147" i="35"/>
  <c r="M143" i="35"/>
  <c r="M139" i="35"/>
  <c r="M135" i="35"/>
  <c r="M302" i="35"/>
  <c r="M298" i="35"/>
  <c r="M294" i="35"/>
  <c r="M290" i="35"/>
  <c r="M286" i="35"/>
  <c r="M282" i="35"/>
  <c r="M278" i="35"/>
  <c r="M274" i="35"/>
  <c r="M270" i="35"/>
  <c r="M266" i="35"/>
  <c r="M262" i="35"/>
  <c r="M258" i="35"/>
  <c r="M254" i="35"/>
  <c r="M250" i="35"/>
  <c r="M246" i="35"/>
  <c r="M242" i="35"/>
  <c r="M238" i="35"/>
  <c r="M234" i="35"/>
  <c r="M230" i="35"/>
  <c r="M226" i="35"/>
  <c r="M222" i="35"/>
  <c r="M218" i="35"/>
  <c r="M214" i="35"/>
  <c r="M210" i="35"/>
  <c r="M206" i="35"/>
  <c r="M202" i="35"/>
  <c r="M198" i="35"/>
  <c r="M194" i="35"/>
  <c r="M190" i="35"/>
  <c r="M186" i="35"/>
  <c r="M182" i="35"/>
  <c r="M178" i="35"/>
  <c r="M174" i="35"/>
  <c r="M170" i="35"/>
  <c r="M166" i="35"/>
  <c r="M162" i="35"/>
  <c r="M158" i="35"/>
  <c r="M154" i="35"/>
  <c r="M150" i="35"/>
  <c r="M146" i="35"/>
  <c r="M142" i="35"/>
  <c r="M138" i="35"/>
  <c r="M134" i="35"/>
  <c r="M301" i="35"/>
  <c r="M297" i="35"/>
  <c r="M293" i="35"/>
  <c r="M289" i="35"/>
  <c r="M285" i="35"/>
  <c r="M281" i="35"/>
  <c r="M277" i="35"/>
  <c r="M273" i="35"/>
  <c r="M269" i="35"/>
  <c r="M265" i="35"/>
  <c r="M261" i="35"/>
  <c r="M257" i="35"/>
  <c r="M253" i="35"/>
  <c r="M249" i="35"/>
  <c r="M245" i="35"/>
  <c r="M241" i="35"/>
  <c r="M237" i="35"/>
  <c r="M233" i="35"/>
  <c r="M229" i="35"/>
  <c r="M225" i="35"/>
  <c r="M221" i="35"/>
  <c r="M217" i="35"/>
  <c r="M213" i="35"/>
  <c r="M209" i="35"/>
  <c r="M205" i="35"/>
  <c r="M201" i="35"/>
  <c r="M197" i="35"/>
  <c r="M193" i="35"/>
  <c r="M189" i="35"/>
  <c r="M185" i="35"/>
  <c r="M181" i="35"/>
  <c r="M177" i="35"/>
  <c r="M173" i="35"/>
  <c r="M169" i="35"/>
  <c r="M165" i="35"/>
  <c r="M161" i="35"/>
  <c r="M157" i="35"/>
  <c r="M153" i="35"/>
  <c r="M149" i="35"/>
  <c r="M145" i="35"/>
  <c r="M141" i="35"/>
  <c r="M137" i="35"/>
  <c r="M296" i="35"/>
  <c r="M288" i="35"/>
  <c r="M280" i="35"/>
  <c r="M272" i="35"/>
  <c r="M264" i="35"/>
  <c r="M256" i="35"/>
  <c r="M248" i="35"/>
  <c r="M240" i="35"/>
  <c r="M232" i="35"/>
  <c r="M224" i="35"/>
  <c r="M216" i="35"/>
  <c r="M208" i="35"/>
  <c r="M200" i="35"/>
  <c r="M192" i="35"/>
  <c r="M184" i="35"/>
  <c r="M176" i="35"/>
  <c r="M168" i="35"/>
  <c r="M160" i="35"/>
  <c r="M152" i="35"/>
  <c r="M144" i="35"/>
  <c r="M136" i="35"/>
  <c r="M133" i="35"/>
  <c r="M129" i="35"/>
  <c r="M125" i="35"/>
  <c r="M121" i="35"/>
  <c r="M117" i="35"/>
  <c r="M113" i="35"/>
  <c r="M109" i="35"/>
  <c r="M105" i="35"/>
  <c r="M101" i="35"/>
  <c r="M97" i="35"/>
  <c r="M93" i="35"/>
  <c r="M89" i="35"/>
  <c r="M85" i="35"/>
  <c r="M81" i="35"/>
  <c r="M77" i="35"/>
  <c r="M73" i="35"/>
  <c r="M69" i="35"/>
  <c r="M65" i="35"/>
  <c r="M61" i="35"/>
  <c r="M57" i="35"/>
  <c r="M53" i="35"/>
  <c r="M49" i="35"/>
  <c r="M132" i="35"/>
  <c r="M128" i="35"/>
  <c r="M124" i="35"/>
  <c r="M120" i="35"/>
  <c r="M116" i="35"/>
  <c r="M112" i="35"/>
  <c r="M108" i="35"/>
  <c r="M104" i="35"/>
  <c r="M100" i="35"/>
  <c r="M96" i="35"/>
  <c r="M92" i="35"/>
  <c r="M88" i="35"/>
  <c r="M84" i="35"/>
  <c r="M80" i="35"/>
  <c r="M76" i="35"/>
  <c r="M72" i="35"/>
  <c r="M68" i="35"/>
  <c r="M64" i="35"/>
  <c r="M60" i="35"/>
  <c r="M56" i="35"/>
  <c r="M300" i="35"/>
  <c r="M292" i="35"/>
  <c r="M284" i="35"/>
  <c r="M276" i="35"/>
  <c r="M268" i="35"/>
  <c r="M260" i="35"/>
  <c r="M252" i="35"/>
  <c r="M244" i="35"/>
  <c r="M236" i="35"/>
  <c r="M228" i="35"/>
  <c r="M220" i="35"/>
  <c r="M212" i="35"/>
  <c r="M204" i="35"/>
  <c r="M196" i="35"/>
  <c r="M188" i="35"/>
  <c r="M180" i="35"/>
  <c r="M172" i="35"/>
  <c r="M164" i="35"/>
  <c r="M156" i="35"/>
  <c r="M148" i="35"/>
  <c r="M140" i="35"/>
  <c r="M131" i="35"/>
  <c r="M127" i="35"/>
  <c r="M123" i="35"/>
  <c r="M119" i="35"/>
  <c r="M115" i="35"/>
  <c r="M111" i="35"/>
  <c r="M107" i="35"/>
  <c r="M103" i="35"/>
  <c r="M99" i="35"/>
  <c r="M95" i="35"/>
  <c r="M91" i="35"/>
  <c r="M87" i="35"/>
  <c r="M83" i="35"/>
  <c r="M79" i="35"/>
  <c r="M75" i="35"/>
  <c r="M71" i="35"/>
  <c r="M67" i="35"/>
  <c r="M63" i="35"/>
  <c r="M59" i="35"/>
  <c r="M55" i="35"/>
  <c r="M51" i="35"/>
  <c r="M48" i="35"/>
  <c r="M44" i="35"/>
  <c r="M40" i="35"/>
  <c r="M36" i="35"/>
  <c r="M32" i="35"/>
  <c r="M28" i="35"/>
  <c r="M24" i="35"/>
  <c r="M20" i="35"/>
  <c r="M16" i="35"/>
  <c r="M12" i="35"/>
  <c r="M8" i="35"/>
  <c r="M4" i="35"/>
  <c r="M102" i="35"/>
  <c r="M130" i="35"/>
  <c r="M122" i="35"/>
  <c r="M114" i="35"/>
  <c r="M106" i="35"/>
  <c r="M98" i="35"/>
  <c r="M90" i="35"/>
  <c r="M82" i="35"/>
  <c r="M74" i="35"/>
  <c r="M66" i="35"/>
  <c r="M58" i="35"/>
  <c r="M47" i="35"/>
  <c r="M43" i="35"/>
  <c r="M39" i="35"/>
  <c r="M35" i="35"/>
  <c r="M31" i="35"/>
  <c r="M27" i="35"/>
  <c r="M23" i="35"/>
  <c r="M19" i="35"/>
  <c r="M15" i="35"/>
  <c r="M11" i="35"/>
  <c r="M7" i="35"/>
  <c r="M3" i="35"/>
  <c r="M118" i="35"/>
  <c r="M110" i="35"/>
  <c r="M46" i="35"/>
  <c r="M42" i="35"/>
  <c r="M38" i="35"/>
  <c r="M34" i="35"/>
  <c r="M30" i="35"/>
  <c r="M26" i="35"/>
  <c r="M22" i="35"/>
  <c r="M18" i="35"/>
  <c r="M14" i="35"/>
  <c r="M10" i="35"/>
  <c r="M6" i="35"/>
  <c r="M126" i="35"/>
  <c r="M94" i="35"/>
  <c r="M78" i="35"/>
  <c r="M62" i="35"/>
  <c r="M45" i="35"/>
  <c r="M37" i="35"/>
  <c r="M29" i="35"/>
  <c r="M21" i="35"/>
  <c r="M13" i="35"/>
  <c r="M5" i="35"/>
  <c r="M86" i="35"/>
  <c r="M70" i="35"/>
  <c r="M54" i="35"/>
  <c r="M52" i="35"/>
  <c r="M50" i="35"/>
  <c r="M41" i="35"/>
  <c r="M33" i="35"/>
  <c r="M25" i="35"/>
  <c r="M17" i="35"/>
  <c r="M9" i="35"/>
  <c r="A10" i="15"/>
  <c r="BM23" i="1"/>
  <c r="M12" i="15" s="1"/>
  <c r="BM27" i="1"/>
  <c r="M16" i="15" s="1"/>
  <c r="BM31" i="1"/>
  <c r="M20" i="15" s="1"/>
  <c r="BM32" i="1"/>
  <c r="M21" i="15" s="1"/>
  <c r="BM25" i="1"/>
  <c r="M14" i="15" s="1"/>
  <c r="BM46" i="1"/>
  <c r="M35" i="15" s="1"/>
  <c r="N35" i="15" s="1"/>
  <c r="K36" i="35" s="1"/>
  <c r="L36" i="35" s="1"/>
  <c r="BM40" i="1"/>
  <c r="M29" i="15" s="1"/>
  <c r="N29" i="15" s="1"/>
  <c r="BM28" i="1"/>
  <c r="M17" i="15" s="1"/>
  <c r="BM35" i="1"/>
  <c r="M24" i="15" s="1"/>
  <c r="BM30" i="1"/>
  <c r="M19" i="15" s="1"/>
  <c r="BM29" i="1"/>
  <c r="M18" i="15" s="1"/>
  <c r="BI74" i="1"/>
  <c r="J74" i="1" s="1"/>
  <c r="BL74" i="1"/>
  <c r="BM74" i="1" s="1"/>
  <c r="M63" i="15" s="1"/>
  <c r="N63" i="15" s="1"/>
  <c r="K64" i="35" s="1"/>
  <c r="L64" i="35" s="1"/>
  <c r="BI54" i="1"/>
  <c r="J54" i="1" s="1"/>
  <c r="BL54" i="1"/>
  <c r="BM54" i="1" s="1"/>
  <c r="M43" i="15" s="1"/>
  <c r="N43" i="15" s="1"/>
  <c r="K44" i="35" s="1"/>
  <c r="L44" i="35" s="1"/>
  <c r="BI85" i="1"/>
  <c r="J85" i="1" s="1"/>
  <c r="BL85" i="1"/>
  <c r="BM85" i="1" s="1"/>
  <c r="M74" i="15" s="1"/>
  <c r="N74" i="15" s="1"/>
  <c r="K75" i="35" s="1"/>
  <c r="L75" i="35" s="1"/>
  <c r="BI96" i="1"/>
  <c r="J96" i="1" s="1"/>
  <c r="BL96" i="1"/>
  <c r="BM96" i="1" s="1"/>
  <c r="M85" i="15" s="1"/>
  <c r="N85" i="15" s="1"/>
  <c r="K86" i="35" s="1"/>
  <c r="L86" i="35" s="1"/>
  <c r="BI80" i="1"/>
  <c r="J80" i="1" s="1"/>
  <c r="BL80" i="1"/>
  <c r="BM80" i="1" s="1"/>
  <c r="M69" i="15" s="1"/>
  <c r="N69" i="15" s="1"/>
  <c r="K70" i="35" s="1"/>
  <c r="L70" i="35" s="1"/>
  <c r="BI64" i="1"/>
  <c r="J64" i="1" s="1"/>
  <c r="BL64" i="1"/>
  <c r="BM64" i="1" s="1"/>
  <c r="M53" i="15" s="1"/>
  <c r="N53" i="15" s="1"/>
  <c r="K54" i="35" s="1"/>
  <c r="L54" i="35" s="1"/>
  <c r="BI95" i="1"/>
  <c r="J95" i="1" s="1"/>
  <c r="BL95" i="1"/>
  <c r="BM95" i="1" s="1"/>
  <c r="M84" i="15" s="1"/>
  <c r="N84" i="15" s="1"/>
  <c r="K85" i="35" s="1"/>
  <c r="L85" i="35" s="1"/>
  <c r="BI79" i="1"/>
  <c r="J79" i="1" s="1"/>
  <c r="BL79" i="1"/>
  <c r="BM79" i="1" s="1"/>
  <c r="M68" i="15" s="1"/>
  <c r="N68" i="15" s="1"/>
  <c r="K69" i="35" s="1"/>
  <c r="L69" i="35" s="1"/>
  <c r="BI63" i="1"/>
  <c r="J63" i="1" s="1"/>
  <c r="BL63" i="1"/>
  <c r="BM63" i="1" s="1"/>
  <c r="M52" i="15" s="1"/>
  <c r="N52" i="15" s="1"/>
  <c r="K53" i="35" s="1"/>
  <c r="L53" i="35" s="1"/>
  <c r="BI276" i="1"/>
  <c r="J276" i="1" s="1"/>
  <c r="BL276" i="1"/>
  <c r="BM276" i="1" s="1"/>
  <c r="M265" i="15" s="1"/>
  <c r="N265" i="15" s="1"/>
  <c r="K266" i="35" s="1"/>
  <c r="L266" i="35" s="1"/>
  <c r="BI244" i="1"/>
  <c r="J244" i="1" s="1"/>
  <c r="BL244" i="1"/>
  <c r="BM244" i="1" s="1"/>
  <c r="M233" i="15" s="1"/>
  <c r="N233" i="15" s="1"/>
  <c r="K234" i="35" s="1"/>
  <c r="L234" i="35" s="1"/>
  <c r="BI212" i="1"/>
  <c r="J212" i="1" s="1"/>
  <c r="BL212" i="1"/>
  <c r="BM212" i="1" s="1"/>
  <c r="M201" i="15" s="1"/>
  <c r="N201" i="15" s="1"/>
  <c r="K202" i="35" s="1"/>
  <c r="L202" i="35" s="1"/>
  <c r="BI180" i="1"/>
  <c r="J180" i="1" s="1"/>
  <c r="BL180" i="1"/>
  <c r="BM180" i="1" s="1"/>
  <c r="M169" i="15" s="1"/>
  <c r="N169" i="15" s="1"/>
  <c r="K170" i="35" s="1"/>
  <c r="L170" i="35" s="1"/>
  <c r="BI148" i="1"/>
  <c r="J148" i="1" s="1"/>
  <c r="BL148" i="1"/>
  <c r="BM148" i="1" s="1"/>
  <c r="M137" i="15" s="1"/>
  <c r="N137" i="15" s="1"/>
  <c r="K138" i="35" s="1"/>
  <c r="L138" i="35" s="1"/>
  <c r="BI116" i="1"/>
  <c r="J116" i="1" s="1"/>
  <c r="BL116" i="1"/>
  <c r="BM116" i="1" s="1"/>
  <c r="M105" i="15" s="1"/>
  <c r="N105" i="15" s="1"/>
  <c r="K106" i="35" s="1"/>
  <c r="L106" i="35" s="1"/>
  <c r="BI118" i="1"/>
  <c r="J118" i="1" s="1"/>
  <c r="BL118" i="1"/>
  <c r="BM118" i="1" s="1"/>
  <c r="M107" i="15" s="1"/>
  <c r="N107" i="15" s="1"/>
  <c r="K108" i="35" s="1"/>
  <c r="L108" i="35" s="1"/>
  <c r="BI269" i="1"/>
  <c r="J269" i="1" s="1"/>
  <c r="BL269" i="1"/>
  <c r="BM269" i="1" s="1"/>
  <c r="M258" i="15" s="1"/>
  <c r="N258" i="15" s="1"/>
  <c r="K259" i="35" s="1"/>
  <c r="L259" i="35" s="1"/>
  <c r="BI234" i="1"/>
  <c r="J234" i="1" s="1"/>
  <c r="BL234" i="1"/>
  <c r="BM234" i="1" s="1"/>
  <c r="M223" i="15" s="1"/>
  <c r="N223" i="15" s="1"/>
  <c r="K224" i="35" s="1"/>
  <c r="L224" i="35" s="1"/>
  <c r="BI170" i="1"/>
  <c r="J170" i="1" s="1"/>
  <c r="BL170" i="1"/>
  <c r="BM170" i="1" s="1"/>
  <c r="M159" i="15" s="1"/>
  <c r="N159" i="15" s="1"/>
  <c r="K160" i="35" s="1"/>
  <c r="L160" i="35" s="1"/>
  <c r="BI305" i="1"/>
  <c r="J305" i="1" s="1"/>
  <c r="BL305" i="1"/>
  <c r="BM305" i="1" s="1"/>
  <c r="M294" i="15" s="1"/>
  <c r="N294" i="15" s="1"/>
  <c r="K295" i="35" s="1"/>
  <c r="L295" i="35" s="1"/>
  <c r="BI266" i="1"/>
  <c r="J266" i="1" s="1"/>
  <c r="BL266" i="1"/>
  <c r="BM266" i="1" s="1"/>
  <c r="M255" i="15" s="1"/>
  <c r="N255" i="15" s="1"/>
  <c r="K256" i="35" s="1"/>
  <c r="L256" i="35" s="1"/>
  <c r="BI230" i="1"/>
  <c r="J230" i="1" s="1"/>
  <c r="BL230" i="1"/>
  <c r="BM230" i="1" s="1"/>
  <c r="M219" i="15" s="1"/>
  <c r="N219" i="15" s="1"/>
  <c r="K220" i="35" s="1"/>
  <c r="L220" i="35" s="1"/>
  <c r="BI166" i="1"/>
  <c r="J166" i="1" s="1"/>
  <c r="BL166" i="1"/>
  <c r="BM166" i="1" s="1"/>
  <c r="M155" i="15" s="1"/>
  <c r="N155" i="15" s="1"/>
  <c r="K156" i="35" s="1"/>
  <c r="L156" i="35" s="1"/>
  <c r="BI287" i="1"/>
  <c r="J287" i="1" s="1"/>
  <c r="BL287" i="1"/>
  <c r="BM287" i="1" s="1"/>
  <c r="M276" i="15" s="1"/>
  <c r="N276" i="15" s="1"/>
  <c r="K277" i="35" s="1"/>
  <c r="L277" i="35" s="1"/>
  <c r="BI302" i="1"/>
  <c r="J302" i="1" s="1"/>
  <c r="BL302" i="1"/>
  <c r="BM302" i="1" s="1"/>
  <c r="M291" i="15" s="1"/>
  <c r="N291" i="15" s="1"/>
  <c r="K292" i="35" s="1"/>
  <c r="L292" i="35" s="1"/>
  <c r="BI271" i="1"/>
  <c r="J271" i="1" s="1"/>
  <c r="BL271" i="1"/>
  <c r="BM271" i="1" s="1"/>
  <c r="M260" i="15" s="1"/>
  <c r="N260" i="15" s="1"/>
  <c r="K261" i="35" s="1"/>
  <c r="L261" i="35" s="1"/>
  <c r="BI239" i="1"/>
  <c r="J239" i="1" s="1"/>
  <c r="BL239" i="1"/>
  <c r="BM239" i="1" s="1"/>
  <c r="M228" i="15" s="1"/>
  <c r="N228" i="15" s="1"/>
  <c r="K229" i="35" s="1"/>
  <c r="L229" i="35" s="1"/>
  <c r="BI207" i="1"/>
  <c r="J207" i="1" s="1"/>
  <c r="BL207" i="1"/>
  <c r="BM207" i="1" s="1"/>
  <c r="M196" i="15" s="1"/>
  <c r="N196" i="15" s="1"/>
  <c r="K197" i="35" s="1"/>
  <c r="L197" i="35" s="1"/>
  <c r="BI175" i="1"/>
  <c r="J175" i="1" s="1"/>
  <c r="BL175" i="1"/>
  <c r="BM175" i="1" s="1"/>
  <c r="M164" i="15" s="1"/>
  <c r="N164" i="15" s="1"/>
  <c r="K165" i="35" s="1"/>
  <c r="L165" i="35" s="1"/>
  <c r="BI143" i="1"/>
  <c r="J143" i="1" s="1"/>
  <c r="BL143" i="1"/>
  <c r="BM143" i="1" s="1"/>
  <c r="M132" i="15" s="1"/>
  <c r="N132" i="15" s="1"/>
  <c r="K133" i="35" s="1"/>
  <c r="L133" i="35" s="1"/>
  <c r="BI213" i="1"/>
  <c r="J213" i="1" s="1"/>
  <c r="BL213" i="1"/>
  <c r="BM213" i="1" s="1"/>
  <c r="M202" i="15" s="1"/>
  <c r="N202" i="15" s="1"/>
  <c r="K203" i="35" s="1"/>
  <c r="L203" i="35" s="1"/>
  <c r="BI197" i="1"/>
  <c r="J197" i="1" s="1"/>
  <c r="BL197" i="1"/>
  <c r="BM197" i="1" s="1"/>
  <c r="M186" i="15" s="1"/>
  <c r="N186" i="15" s="1"/>
  <c r="K187" i="35" s="1"/>
  <c r="L187" i="35" s="1"/>
  <c r="BI165" i="1"/>
  <c r="J165" i="1" s="1"/>
  <c r="BL165" i="1"/>
  <c r="BM165" i="1" s="1"/>
  <c r="M154" i="15" s="1"/>
  <c r="N154" i="15" s="1"/>
  <c r="K155" i="35" s="1"/>
  <c r="L155" i="35" s="1"/>
  <c r="BI149" i="1"/>
  <c r="J149" i="1" s="1"/>
  <c r="BL149" i="1"/>
  <c r="BM149" i="1" s="1"/>
  <c r="M138" i="15" s="1"/>
  <c r="N138" i="15" s="1"/>
  <c r="K139" i="35" s="1"/>
  <c r="L139" i="35" s="1"/>
  <c r="BI137" i="1"/>
  <c r="J137" i="1" s="1"/>
  <c r="BL137" i="1"/>
  <c r="BM137" i="1" s="1"/>
  <c r="M126" i="15" s="1"/>
  <c r="N126" i="15" s="1"/>
  <c r="K127" i="35" s="1"/>
  <c r="L127" i="35" s="1"/>
  <c r="BI129" i="1"/>
  <c r="J129" i="1" s="1"/>
  <c r="BL129" i="1"/>
  <c r="BM129" i="1" s="1"/>
  <c r="M118" i="15" s="1"/>
  <c r="N118" i="15" s="1"/>
  <c r="K119" i="35" s="1"/>
  <c r="L119" i="35" s="1"/>
  <c r="BI113" i="1"/>
  <c r="J113" i="1" s="1"/>
  <c r="BL113" i="1"/>
  <c r="BM113" i="1" s="1"/>
  <c r="M102" i="15" s="1"/>
  <c r="N102" i="15" s="1"/>
  <c r="K103" i="35" s="1"/>
  <c r="L103" i="35" s="1"/>
  <c r="BI106" i="1"/>
  <c r="J106" i="1" s="1"/>
  <c r="BL106" i="1"/>
  <c r="BM106" i="1" s="1"/>
  <c r="M95" i="15" s="1"/>
  <c r="N95" i="15" s="1"/>
  <c r="K96" i="35" s="1"/>
  <c r="L96" i="35" s="1"/>
  <c r="BI102" i="1"/>
  <c r="J102" i="1" s="1"/>
  <c r="BL102" i="1"/>
  <c r="BM102" i="1" s="1"/>
  <c r="M91" i="15" s="1"/>
  <c r="N91" i="15" s="1"/>
  <c r="K92" i="35" s="1"/>
  <c r="L92" i="35" s="1"/>
  <c r="BI82" i="1"/>
  <c r="J82" i="1" s="1"/>
  <c r="BL82" i="1"/>
  <c r="BM82" i="1" s="1"/>
  <c r="M71" i="15" s="1"/>
  <c r="N71" i="15" s="1"/>
  <c r="K72" i="35" s="1"/>
  <c r="L72" i="35" s="1"/>
  <c r="BI93" i="1"/>
  <c r="J93" i="1" s="1"/>
  <c r="BL93" i="1"/>
  <c r="BM93" i="1" s="1"/>
  <c r="M82" i="15" s="1"/>
  <c r="N82" i="15" s="1"/>
  <c r="K83" i="35" s="1"/>
  <c r="L83" i="35" s="1"/>
  <c r="BI77" i="1"/>
  <c r="J77" i="1" s="1"/>
  <c r="BL77" i="1"/>
  <c r="BM77" i="1" s="1"/>
  <c r="M66" i="15" s="1"/>
  <c r="N66" i="15" s="1"/>
  <c r="K67" i="35" s="1"/>
  <c r="L67" i="35" s="1"/>
  <c r="BI61" i="1"/>
  <c r="J61" i="1" s="1"/>
  <c r="BL61" i="1"/>
  <c r="BM61" i="1" s="1"/>
  <c r="M50" i="15" s="1"/>
  <c r="N50" i="15" s="1"/>
  <c r="K51" i="35" s="1"/>
  <c r="L51" i="35" s="1"/>
  <c r="BI104" i="1"/>
  <c r="J104" i="1" s="1"/>
  <c r="BL104" i="1"/>
  <c r="BM104" i="1" s="1"/>
  <c r="M93" i="15" s="1"/>
  <c r="N93" i="15" s="1"/>
  <c r="K94" i="35" s="1"/>
  <c r="L94" i="35" s="1"/>
  <c r="BI88" i="1"/>
  <c r="J88" i="1" s="1"/>
  <c r="BL88" i="1"/>
  <c r="BM88" i="1" s="1"/>
  <c r="M77" i="15" s="1"/>
  <c r="N77" i="15" s="1"/>
  <c r="K78" i="35" s="1"/>
  <c r="L78" i="35" s="1"/>
  <c r="BI72" i="1"/>
  <c r="J72" i="1" s="1"/>
  <c r="BL72" i="1"/>
  <c r="BM72" i="1" s="1"/>
  <c r="M61" i="15" s="1"/>
  <c r="N61" i="15" s="1"/>
  <c r="K62" i="35" s="1"/>
  <c r="L62" i="35" s="1"/>
  <c r="BI56" i="1"/>
  <c r="J56" i="1" s="1"/>
  <c r="BL56" i="1"/>
  <c r="BM56" i="1" s="1"/>
  <c r="M45" i="15" s="1"/>
  <c r="N45" i="15" s="1"/>
  <c r="K46" i="35" s="1"/>
  <c r="L46" i="35" s="1"/>
  <c r="BM24" i="1"/>
  <c r="M13" i="15" s="1"/>
  <c r="BI103" i="1"/>
  <c r="J103" i="1" s="1"/>
  <c r="BL103" i="1"/>
  <c r="BM103" i="1" s="1"/>
  <c r="M92" i="15" s="1"/>
  <c r="N92" i="15" s="1"/>
  <c r="K93" i="35" s="1"/>
  <c r="L93" i="35" s="1"/>
  <c r="BI87" i="1"/>
  <c r="J87" i="1" s="1"/>
  <c r="BL87" i="1"/>
  <c r="BM87" i="1" s="1"/>
  <c r="M76" i="15" s="1"/>
  <c r="N76" i="15" s="1"/>
  <c r="K77" i="35" s="1"/>
  <c r="L77" i="35" s="1"/>
  <c r="BI71" i="1"/>
  <c r="J71" i="1" s="1"/>
  <c r="BL71" i="1"/>
  <c r="BM71" i="1" s="1"/>
  <c r="M60" i="15" s="1"/>
  <c r="N60" i="15" s="1"/>
  <c r="K61" i="35" s="1"/>
  <c r="L61" i="35" s="1"/>
  <c r="BI55" i="1"/>
  <c r="J55" i="1" s="1"/>
  <c r="BL55" i="1"/>
  <c r="BM55" i="1" s="1"/>
  <c r="M44" i="15" s="1"/>
  <c r="N44" i="15" s="1"/>
  <c r="K45" i="35" s="1"/>
  <c r="L45" i="35" s="1"/>
  <c r="BI78" i="1"/>
  <c r="J78" i="1" s="1"/>
  <c r="BL78" i="1"/>
  <c r="BM78" i="1" s="1"/>
  <c r="M67" i="15" s="1"/>
  <c r="N67" i="15" s="1"/>
  <c r="K68" i="35" s="1"/>
  <c r="L68" i="35" s="1"/>
  <c r="BI70" i="1"/>
  <c r="J70" i="1" s="1"/>
  <c r="BL70" i="1"/>
  <c r="BM70" i="1" s="1"/>
  <c r="M59" i="15" s="1"/>
  <c r="N59" i="15" s="1"/>
  <c r="K60" i="35" s="1"/>
  <c r="L60" i="35" s="1"/>
  <c r="BI101" i="1"/>
  <c r="J101" i="1" s="1"/>
  <c r="BL101" i="1"/>
  <c r="BM101" i="1" s="1"/>
  <c r="M90" i="15" s="1"/>
  <c r="N90" i="15" s="1"/>
  <c r="K91" i="35" s="1"/>
  <c r="L91" i="35" s="1"/>
  <c r="BI69" i="1"/>
  <c r="J69" i="1" s="1"/>
  <c r="BL69" i="1"/>
  <c r="BM69" i="1" s="1"/>
  <c r="M58" i="15" s="1"/>
  <c r="N58" i="15" s="1"/>
  <c r="K59" i="35" s="1"/>
  <c r="L59" i="35" s="1"/>
  <c r="BI260" i="1"/>
  <c r="J260" i="1" s="1"/>
  <c r="BL260" i="1"/>
  <c r="BM260" i="1" s="1"/>
  <c r="M249" i="15" s="1"/>
  <c r="N249" i="15" s="1"/>
  <c r="K250" i="35" s="1"/>
  <c r="L250" i="35" s="1"/>
  <c r="BI228" i="1"/>
  <c r="J228" i="1" s="1"/>
  <c r="BL228" i="1"/>
  <c r="BM228" i="1" s="1"/>
  <c r="M217" i="15" s="1"/>
  <c r="N217" i="15" s="1"/>
  <c r="K218" i="35" s="1"/>
  <c r="L218" i="35" s="1"/>
  <c r="BI196" i="1"/>
  <c r="J196" i="1" s="1"/>
  <c r="BL196" i="1"/>
  <c r="BM196" i="1" s="1"/>
  <c r="M185" i="15" s="1"/>
  <c r="N185" i="15" s="1"/>
  <c r="K186" i="35" s="1"/>
  <c r="L186" i="35" s="1"/>
  <c r="BI164" i="1"/>
  <c r="J164" i="1" s="1"/>
  <c r="BL164" i="1"/>
  <c r="BM164" i="1" s="1"/>
  <c r="M153" i="15" s="1"/>
  <c r="N153" i="15" s="1"/>
  <c r="K154" i="35" s="1"/>
  <c r="L154" i="35" s="1"/>
  <c r="BI132" i="1"/>
  <c r="J132" i="1" s="1"/>
  <c r="BL132" i="1"/>
  <c r="BM132" i="1" s="1"/>
  <c r="M121" i="15" s="1"/>
  <c r="N121" i="15" s="1"/>
  <c r="K122" i="35" s="1"/>
  <c r="L122" i="35" s="1"/>
  <c r="BI134" i="1"/>
  <c r="J134" i="1" s="1"/>
  <c r="BL134" i="1"/>
  <c r="BM134" i="1" s="1"/>
  <c r="M123" i="15" s="1"/>
  <c r="N123" i="15" s="1"/>
  <c r="K124" i="35" s="1"/>
  <c r="L124" i="35" s="1"/>
  <c r="BI300" i="1"/>
  <c r="J300" i="1" s="1"/>
  <c r="BL300" i="1"/>
  <c r="BM300" i="1" s="1"/>
  <c r="M289" i="15" s="1"/>
  <c r="N289" i="15" s="1"/>
  <c r="K290" i="35" s="1"/>
  <c r="L290" i="35" s="1"/>
  <c r="BI253" i="1"/>
  <c r="J253" i="1" s="1"/>
  <c r="BL253" i="1"/>
  <c r="BM253" i="1" s="1"/>
  <c r="M242" i="15" s="1"/>
  <c r="N242" i="15" s="1"/>
  <c r="K243" i="35" s="1"/>
  <c r="L243" i="35" s="1"/>
  <c r="BI202" i="1"/>
  <c r="J202" i="1" s="1"/>
  <c r="BL202" i="1"/>
  <c r="BM202" i="1" s="1"/>
  <c r="M191" i="15" s="1"/>
  <c r="N191" i="15" s="1"/>
  <c r="K192" i="35" s="1"/>
  <c r="L192" i="35" s="1"/>
  <c r="BI310" i="1"/>
  <c r="J310" i="1" s="1"/>
  <c r="BL310" i="1"/>
  <c r="BM310" i="1" s="1"/>
  <c r="M299" i="15" s="1"/>
  <c r="N299" i="15" s="1"/>
  <c r="K300" i="35" s="1"/>
  <c r="L300" i="35" s="1"/>
  <c r="BI289" i="1"/>
  <c r="J289" i="1" s="1"/>
  <c r="BL289" i="1"/>
  <c r="BM289" i="1" s="1"/>
  <c r="M278" i="15" s="1"/>
  <c r="N278" i="15" s="1"/>
  <c r="K279" i="35" s="1"/>
  <c r="L279" i="35" s="1"/>
  <c r="BI296" i="1"/>
  <c r="J296" i="1" s="1"/>
  <c r="BL296" i="1"/>
  <c r="BM296" i="1" s="1"/>
  <c r="M285" i="15" s="1"/>
  <c r="N285" i="15" s="1"/>
  <c r="K286" i="35" s="1"/>
  <c r="L286" i="35" s="1"/>
  <c r="BI198" i="1"/>
  <c r="J198" i="1" s="1"/>
  <c r="BL198" i="1"/>
  <c r="BM198" i="1" s="1"/>
  <c r="M187" i="15" s="1"/>
  <c r="N187" i="15" s="1"/>
  <c r="K188" i="35" s="1"/>
  <c r="L188" i="35" s="1"/>
  <c r="BI303" i="1"/>
  <c r="J303" i="1" s="1"/>
  <c r="BL303" i="1"/>
  <c r="BM303" i="1" s="1"/>
  <c r="M292" i="15" s="1"/>
  <c r="N292" i="15" s="1"/>
  <c r="K293" i="35" s="1"/>
  <c r="L293" i="35" s="1"/>
  <c r="BI270" i="1"/>
  <c r="J270" i="1" s="1"/>
  <c r="BL270" i="1"/>
  <c r="BM270" i="1" s="1"/>
  <c r="M259" i="15" s="1"/>
  <c r="N259" i="15" s="1"/>
  <c r="K260" i="35" s="1"/>
  <c r="L260" i="35" s="1"/>
  <c r="BI286" i="1"/>
  <c r="J286" i="1" s="1"/>
  <c r="BL286" i="1"/>
  <c r="BM286" i="1" s="1"/>
  <c r="M275" i="15" s="1"/>
  <c r="N275" i="15" s="1"/>
  <c r="K276" i="35" s="1"/>
  <c r="L276" i="35" s="1"/>
  <c r="BI255" i="1"/>
  <c r="J255" i="1" s="1"/>
  <c r="BL255" i="1"/>
  <c r="BM255" i="1" s="1"/>
  <c r="M244" i="15" s="1"/>
  <c r="N244" i="15" s="1"/>
  <c r="K245" i="35" s="1"/>
  <c r="L245" i="35" s="1"/>
  <c r="BI223" i="1"/>
  <c r="J223" i="1" s="1"/>
  <c r="BL223" i="1"/>
  <c r="BM223" i="1" s="1"/>
  <c r="M212" i="15" s="1"/>
  <c r="N212" i="15" s="1"/>
  <c r="K213" i="35" s="1"/>
  <c r="L213" i="35" s="1"/>
  <c r="BI191" i="1"/>
  <c r="J191" i="1" s="1"/>
  <c r="BL191" i="1"/>
  <c r="BM191" i="1" s="1"/>
  <c r="M180" i="15" s="1"/>
  <c r="N180" i="15" s="1"/>
  <c r="K181" i="35" s="1"/>
  <c r="L181" i="35" s="1"/>
  <c r="BI159" i="1"/>
  <c r="J159" i="1" s="1"/>
  <c r="BL159" i="1"/>
  <c r="BM159" i="1" s="1"/>
  <c r="M148" i="15" s="1"/>
  <c r="N148" i="15" s="1"/>
  <c r="K149" i="35" s="1"/>
  <c r="L149" i="35" s="1"/>
  <c r="BI229" i="1"/>
  <c r="J229" i="1" s="1"/>
  <c r="BL229" i="1"/>
  <c r="BM229" i="1" s="1"/>
  <c r="M218" i="15" s="1"/>
  <c r="N218" i="15" s="1"/>
  <c r="K219" i="35" s="1"/>
  <c r="L219" i="35" s="1"/>
  <c r="BI181" i="1"/>
  <c r="J181" i="1" s="1"/>
  <c r="BL181" i="1"/>
  <c r="BM181" i="1" s="1"/>
  <c r="M170" i="15" s="1"/>
  <c r="N170" i="15" s="1"/>
  <c r="K171" i="35" s="1"/>
  <c r="L171" i="35" s="1"/>
  <c r="BI121" i="1"/>
  <c r="J121" i="1" s="1"/>
  <c r="BL121" i="1"/>
  <c r="BM121" i="1" s="1"/>
  <c r="M110" i="15" s="1"/>
  <c r="N110" i="15" s="1"/>
  <c r="K111" i="35" s="1"/>
  <c r="L111" i="35" s="1"/>
  <c r="BI311" i="1"/>
  <c r="J311" i="1" s="1"/>
  <c r="BL311" i="1"/>
  <c r="BM311" i="1" s="1"/>
  <c r="M300" i="15" s="1"/>
  <c r="N300" i="15" s="1"/>
  <c r="K301" i="35" s="1"/>
  <c r="L301" i="35" s="1"/>
  <c r="BI284" i="1"/>
  <c r="J284" i="1" s="1"/>
  <c r="BL284" i="1"/>
  <c r="BM284" i="1" s="1"/>
  <c r="M273" i="15" s="1"/>
  <c r="N273" i="15" s="1"/>
  <c r="K274" i="35" s="1"/>
  <c r="L274" i="35" s="1"/>
  <c r="BI261" i="1"/>
  <c r="J261" i="1" s="1"/>
  <c r="BL261" i="1"/>
  <c r="BM261" i="1" s="1"/>
  <c r="M250" i="15" s="1"/>
  <c r="N250" i="15" s="1"/>
  <c r="K251" i="35" s="1"/>
  <c r="L251" i="35" s="1"/>
  <c r="BI245" i="1"/>
  <c r="J245" i="1" s="1"/>
  <c r="BL245" i="1"/>
  <c r="BM245" i="1" s="1"/>
  <c r="M234" i="15" s="1"/>
  <c r="N234" i="15" s="1"/>
  <c r="K235" i="35" s="1"/>
  <c r="L235" i="35" s="1"/>
  <c r="BI218" i="1"/>
  <c r="J218" i="1" s="1"/>
  <c r="BL218" i="1"/>
  <c r="BM218" i="1" s="1"/>
  <c r="M207" i="15" s="1"/>
  <c r="N207" i="15" s="1"/>
  <c r="K208" i="35" s="1"/>
  <c r="L208" i="35" s="1"/>
  <c r="BI186" i="1"/>
  <c r="J186" i="1" s="1"/>
  <c r="BL186" i="1"/>
  <c r="BM186" i="1" s="1"/>
  <c r="M175" i="15" s="1"/>
  <c r="N175" i="15" s="1"/>
  <c r="K176" i="35" s="1"/>
  <c r="L176" i="35" s="1"/>
  <c r="BI154" i="1"/>
  <c r="J154" i="1" s="1"/>
  <c r="BL154" i="1"/>
  <c r="BM154" i="1" s="1"/>
  <c r="M143" i="15" s="1"/>
  <c r="N143" i="15" s="1"/>
  <c r="K144" i="35" s="1"/>
  <c r="L144" i="35" s="1"/>
  <c r="BI308" i="1"/>
  <c r="J308" i="1" s="1"/>
  <c r="BL308" i="1"/>
  <c r="BM308" i="1" s="1"/>
  <c r="M297" i="15" s="1"/>
  <c r="N297" i="15" s="1"/>
  <c r="K298" i="35" s="1"/>
  <c r="L298" i="35" s="1"/>
  <c r="BI297" i="1"/>
  <c r="J297" i="1" s="1"/>
  <c r="BL297" i="1"/>
  <c r="BM297" i="1" s="1"/>
  <c r="M286" i="15" s="1"/>
  <c r="N286" i="15" s="1"/>
  <c r="K287" i="35" s="1"/>
  <c r="L287" i="35" s="1"/>
  <c r="BI281" i="1"/>
  <c r="J281" i="1" s="1"/>
  <c r="BL281" i="1"/>
  <c r="BM281" i="1" s="1"/>
  <c r="M270" i="15" s="1"/>
  <c r="N270" i="15" s="1"/>
  <c r="K271" i="35" s="1"/>
  <c r="L271" i="35" s="1"/>
  <c r="BI250" i="1"/>
  <c r="J250" i="1" s="1"/>
  <c r="BL250" i="1"/>
  <c r="BM250" i="1" s="1"/>
  <c r="M239" i="15" s="1"/>
  <c r="N239" i="15" s="1"/>
  <c r="K240" i="35" s="1"/>
  <c r="L240" i="35" s="1"/>
  <c r="BI280" i="1"/>
  <c r="J280" i="1" s="1"/>
  <c r="BL280" i="1"/>
  <c r="BM280" i="1" s="1"/>
  <c r="M269" i="15" s="1"/>
  <c r="N269" i="15" s="1"/>
  <c r="K270" i="35" s="1"/>
  <c r="L270" i="35" s="1"/>
  <c r="BI214" i="1"/>
  <c r="J214" i="1" s="1"/>
  <c r="BL214" i="1"/>
  <c r="BM214" i="1" s="1"/>
  <c r="M203" i="15" s="1"/>
  <c r="N203" i="15" s="1"/>
  <c r="K204" i="35" s="1"/>
  <c r="L204" i="35" s="1"/>
  <c r="BI182" i="1"/>
  <c r="J182" i="1" s="1"/>
  <c r="BL182" i="1"/>
  <c r="BM182" i="1" s="1"/>
  <c r="M171" i="15" s="1"/>
  <c r="N171" i="15" s="1"/>
  <c r="K172" i="35" s="1"/>
  <c r="L172" i="35" s="1"/>
  <c r="BI150" i="1"/>
  <c r="J150" i="1" s="1"/>
  <c r="BL150" i="1"/>
  <c r="BM150" i="1" s="1"/>
  <c r="M139" i="15" s="1"/>
  <c r="N139" i="15" s="1"/>
  <c r="K140" i="35" s="1"/>
  <c r="L140" i="35" s="1"/>
  <c r="BI295" i="1"/>
  <c r="J295" i="1" s="1"/>
  <c r="BL295" i="1"/>
  <c r="BM295" i="1" s="1"/>
  <c r="M284" i="15" s="1"/>
  <c r="N284" i="15" s="1"/>
  <c r="K285" i="35" s="1"/>
  <c r="L285" i="35" s="1"/>
  <c r="BI279" i="1"/>
  <c r="J279" i="1" s="1"/>
  <c r="BL279" i="1"/>
  <c r="BM279" i="1" s="1"/>
  <c r="M268" i="15" s="1"/>
  <c r="N268" i="15" s="1"/>
  <c r="K269" i="35" s="1"/>
  <c r="L269" i="35" s="1"/>
  <c r="BI254" i="1"/>
  <c r="J254" i="1" s="1"/>
  <c r="BL254" i="1"/>
  <c r="BM254" i="1" s="1"/>
  <c r="M243" i="15" s="1"/>
  <c r="N243" i="15" s="1"/>
  <c r="K244" i="35" s="1"/>
  <c r="L244" i="35" s="1"/>
  <c r="BI294" i="1"/>
  <c r="J294" i="1" s="1"/>
  <c r="BL294" i="1"/>
  <c r="BM294" i="1" s="1"/>
  <c r="M283" i="15" s="1"/>
  <c r="N283" i="15" s="1"/>
  <c r="K284" i="35" s="1"/>
  <c r="L284" i="35" s="1"/>
  <c r="BI278" i="1"/>
  <c r="J278" i="1" s="1"/>
  <c r="BL278" i="1"/>
  <c r="BM278" i="1" s="1"/>
  <c r="M267" i="15" s="1"/>
  <c r="N267" i="15" s="1"/>
  <c r="K268" i="35" s="1"/>
  <c r="L268" i="35" s="1"/>
  <c r="BI263" i="1"/>
  <c r="J263" i="1" s="1"/>
  <c r="BL263" i="1"/>
  <c r="BM263" i="1" s="1"/>
  <c r="M252" i="15" s="1"/>
  <c r="N252" i="15" s="1"/>
  <c r="K253" i="35" s="1"/>
  <c r="L253" i="35" s="1"/>
  <c r="BI247" i="1"/>
  <c r="J247" i="1" s="1"/>
  <c r="BL247" i="1"/>
  <c r="BM247" i="1" s="1"/>
  <c r="M236" i="15" s="1"/>
  <c r="N236" i="15" s="1"/>
  <c r="K237" i="35" s="1"/>
  <c r="L237" i="35" s="1"/>
  <c r="BI231" i="1"/>
  <c r="J231" i="1" s="1"/>
  <c r="BL231" i="1"/>
  <c r="BM231" i="1" s="1"/>
  <c r="M220" i="15" s="1"/>
  <c r="N220" i="15" s="1"/>
  <c r="K221" i="35" s="1"/>
  <c r="L221" i="35" s="1"/>
  <c r="BI215" i="1"/>
  <c r="J215" i="1" s="1"/>
  <c r="BL215" i="1"/>
  <c r="BM215" i="1" s="1"/>
  <c r="M204" i="15" s="1"/>
  <c r="N204" i="15" s="1"/>
  <c r="K205" i="35" s="1"/>
  <c r="L205" i="35" s="1"/>
  <c r="BI62" i="1"/>
  <c r="J62" i="1" s="1"/>
  <c r="BL62" i="1"/>
  <c r="BM62" i="1" s="1"/>
  <c r="M51" i="15" s="1"/>
  <c r="N51" i="15" s="1"/>
  <c r="K52" i="35" s="1"/>
  <c r="L52" i="35" s="1"/>
  <c r="BI58" i="1"/>
  <c r="J58" i="1" s="1"/>
  <c r="BL58" i="1"/>
  <c r="BM58" i="1" s="1"/>
  <c r="M47" i="15" s="1"/>
  <c r="N47" i="15" s="1"/>
  <c r="K48" i="35" s="1"/>
  <c r="L48" i="35" s="1"/>
  <c r="BI98" i="1"/>
  <c r="J98" i="1" s="1"/>
  <c r="BL98" i="1"/>
  <c r="BM98" i="1" s="1"/>
  <c r="M87" i="15" s="1"/>
  <c r="N87" i="15" s="1"/>
  <c r="K88" i="35" s="1"/>
  <c r="L88" i="35" s="1"/>
  <c r="BM34" i="1"/>
  <c r="M23" i="15" s="1"/>
  <c r="BI97" i="1"/>
  <c r="J97" i="1" s="1"/>
  <c r="BL97" i="1"/>
  <c r="BM97" i="1" s="1"/>
  <c r="M86" i="15" s="1"/>
  <c r="N86" i="15" s="1"/>
  <c r="K87" i="35" s="1"/>
  <c r="L87" i="35" s="1"/>
  <c r="BI81" i="1"/>
  <c r="J81" i="1" s="1"/>
  <c r="BL81" i="1"/>
  <c r="BM81" i="1" s="1"/>
  <c r="M70" i="15" s="1"/>
  <c r="N70" i="15" s="1"/>
  <c r="K71" i="35" s="1"/>
  <c r="L71" i="35" s="1"/>
  <c r="BI65" i="1"/>
  <c r="J65" i="1" s="1"/>
  <c r="BL65" i="1"/>
  <c r="BM65" i="1" s="1"/>
  <c r="M54" i="15" s="1"/>
  <c r="N54" i="15" s="1"/>
  <c r="K55" i="35" s="1"/>
  <c r="L55" i="35" s="1"/>
  <c r="BM33" i="1"/>
  <c r="M22" i="15" s="1"/>
  <c r="BI92" i="1"/>
  <c r="J92" i="1" s="1"/>
  <c r="BL92" i="1"/>
  <c r="BM92" i="1" s="1"/>
  <c r="M81" i="15" s="1"/>
  <c r="N81" i="15" s="1"/>
  <c r="K82" i="35" s="1"/>
  <c r="L82" i="35" s="1"/>
  <c r="BI76" i="1"/>
  <c r="J76" i="1" s="1"/>
  <c r="BL76" i="1"/>
  <c r="BM76" i="1" s="1"/>
  <c r="M65" i="15" s="1"/>
  <c r="N65" i="15" s="1"/>
  <c r="K66" i="35" s="1"/>
  <c r="L66" i="35" s="1"/>
  <c r="BI60" i="1"/>
  <c r="J60" i="1" s="1"/>
  <c r="BL60" i="1"/>
  <c r="BM60" i="1" s="1"/>
  <c r="M49" i="15" s="1"/>
  <c r="N49" i="15" s="1"/>
  <c r="K50" i="35" s="1"/>
  <c r="L50" i="35" s="1"/>
  <c r="BI107" i="1"/>
  <c r="J107" i="1" s="1"/>
  <c r="BL107" i="1"/>
  <c r="BM107" i="1" s="1"/>
  <c r="M96" i="15" s="1"/>
  <c r="N96" i="15" s="1"/>
  <c r="K97" i="35" s="1"/>
  <c r="L97" i="35" s="1"/>
  <c r="BI91" i="1"/>
  <c r="J91" i="1" s="1"/>
  <c r="BL91" i="1"/>
  <c r="BM91" i="1" s="1"/>
  <c r="M80" i="15" s="1"/>
  <c r="N80" i="15" s="1"/>
  <c r="K81" i="35" s="1"/>
  <c r="L81" i="35" s="1"/>
  <c r="BI75" i="1"/>
  <c r="J75" i="1" s="1"/>
  <c r="BL75" i="1"/>
  <c r="BM75" i="1" s="1"/>
  <c r="M64" i="15" s="1"/>
  <c r="N64" i="15" s="1"/>
  <c r="K65" i="35" s="1"/>
  <c r="L65" i="35" s="1"/>
  <c r="BI59" i="1"/>
  <c r="J59" i="1" s="1"/>
  <c r="BL59" i="1"/>
  <c r="BM59" i="1" s="1"/>
  <c r="M48" i="15" s="1"/>
  <c r="N48" i="15" s="1"/>
  <c r="K49" i="35" s="1"/>
  <c r="L49" i="35" s="1"/>
  <c r="BI304" i="1"/>
  <c r="J304" i="1" s="1"/>
  <c r="BL304" i="1"/>
  <c r="BM304" i="1" s="1"/>
  <c r="M293" i="15" s="1"/>
  <c r="N293" i="15" s="1"/>
  <c r="K294" i="35" s="1"/>
  <c r="L294" i="35" s="1"/>
  <c r="BI275" i="1"/>
  <c r="J275" i="1" s="1"/>
  <c r="BL275" i="1"/>
  <c r="BM275" i="1" s="1"/>
  <c r="M264" i="15" s="1"/>
  <c r="N264" i="15" s="1"/>
  <c r="K265" i="35" s="1"/>
  <c r="L265" i="35" s="1"/>
  <c r="BI259" i="1"/>
  <c r="J259" i="1" s="1"/>
  <c r="BL259" i="1"/>
  <c r="BM259" i="1" s="1"/>
  <c r="M248" i="15" s="1"/>
  <c r="N248" i="15" s="1"/>
  <c r="K249" i="35" s="1"/>
  <c r="L249" i="35" s="1"/>
  <c r="BI242" i="1"/>
  <c r="J242" i="1" s="1"/>
  <c r="BL242" i="1"/>
  <c r="BM242" i="1" s="1"/>
  <c r="M231" i="15" s="1"/>
  <c r="N231" i="15" s="1"/>
  <c r="K232" i="35" s="1"/>
  <c r="L232" i="35" s="1"/>
  <c r="BI210" i="1"/>
  <c r="J210" i="1" s="1"/>
  <c r="BL210" i="1"/>
  <c r="BM210" i="1" s="1"/>
  <c r="M199" i="15" s="1"/>
  <c r="N199" i="15" s="1"/>
  <c r="K200" i="35" s="1"/>
  <c r="L200" i="35" s="1"/>
  <c r="BI178" i="1"/>
  <c r="J178" i="1" s="1"/>
  <c r="BL178" i="1"/>
  <c r="BM178" i="1" s="1"/>
  <c r="M167" i="15" s="1"/>
  <c r="N167" i="15" s="1"/>
  <c r="K168" i="35" s="1"/>
  <c r="L168" i="35" s="1"/>
  <c r="BI146" i="1"/>
  <c r="J146" i="1" s="1"/>
  <c r="BL146" i="1"/>
  <c r="BM146" i="1" s="1"/>
  <c r="M135" i="15" s="1"/>
  <c r="N135" i="15" s="1"/>
  <c r="K136" i="35" s="1"/>
  <c r="L136" i="35" s="1"/>
  <c r="BI307" i="1"/>
  <c r="J307" i="1" s="1"/>
  <c r="BL307" i="1"/>
  <c r="BM307" i="1" s="1"/>
  <c r="M296" i="15" s="1"/>
  <c r="N296" i="15" s="1"/>
  <c r="K297" i="35" s="1"/>
  <c r="L297" i="35" s="1"/>
  <c r="BI291" i="1"/>
  <c r="J291" i="1" s="1"/>
  <c r="BL291" i="1"/>
  <c r="BM291" i="1" s="1"/>
  <c r="M280" i="15" s="1"/>
  <c r="N280" i="15" s="1"/>
  <c r="K281" i="35" s="1"/>
  <c r="L281" i="35" s="1"/>
  <c r="BI274" i="1"/>
  <c r="J274" i="1" s="1"/>
  <c r="BL274" i="1"/>
  <c r="BM274" i="1" s="1"/>
  <c r="M263" i="15" s="1"/>
  <c r="N263" i="15" s="1"/>
  <c r="K264" i="35" s="1"/>
  <c r="L264" i="35" s="1"/>
  <c r="BI306" i="1"/>
  <c r="J306" i="1" s="1"/>
  <c r="BL306" i="1"/>
  <c r="BM306" i="1" s="1"/>
  <c r="M295" i="15" s="1"/>
  <c r="N295" i="15" s="1"/>
  <c r="K296" i="35" s="1"/>
  <c r="L296" i="35" s="1"/>
  <c r="BI238" i="1"/>
  <c r="J238" i="1" s="1"/>
  <c r="BL238" i="1"/>
  <c r="BM238" i="1" s="1"/>
  <c r="M227" i="15" s="1"/>
  <c r="N227" i="15" s="1"/>
  <c r="K228" i="35" s="1"/>
  <c r="L228" i="35" s="1"/>
  <c r="BI206" i="1"/>
  <c r="J206" i="1" s="1"/>
  <c r="BL206" i="1"/>
  <c r="BM206" i="1" s="1"/>
  <c r="M195" i="15" s="1"/>
  <c r="N195" i="15" s="1"/>
  <c r="K196" i="35" s="1"/>
  <c r="L196" i="35" s="1"/>
  <c r="BI174" i="1"/>
  <c r="J174" i="1" s="1"/>
  <c r="BL174" i="1"/>
  <c r="BM174" i="1" s="1"/>
  <c r="M163" i="15" s="1"/>
  <c r="N163" i="15" s="1"/>
  <c r="K164" i="35" s="1"/>
  <c r="L164" i="35" s="1"/>
  <c r="BI142" i="1"/>
  <c r="J142" i="1" s="1"/>
  <c r="BL142" i="1"/>
  <c r="BM142" i="1" s="1"/>
  <c r="M131" i="15" s="1"/>
  <c r="N131" i="15" s="1"/>
  <c r="K132" i="35" s="1"/>
  <c r="L132" i="35" s="1"/>
  <c r="BI293" i="1"/>
  <c r="J293" i="1" s="1"/>
  <c r="BL293" i="1"/>
  <c r="BM293" i="1" s="1"/>
  <c r="M282" i="15" s="1"/>
  <c r="N282" i="15" s="1"/>
  <c r="K283" i="35" s="1"/>
  <c r="L283" i="35" s="1"/>
  <c r="BI277" i="1"/>
  <c r="J277" i="1" s="1"/>
  <c r="BL277" i="1"/>
  <c r="BM277" i="1" s="1"/>
  <c r="M266" i="15" s="1"/>
  <c r="N266" i="15" s="1"/>
  <c r="K267" i="35" s="1"/>
  <c r="L267" i="35" s="1"/>
  <c r="BI246" i="1"/>
  <c r="J246" i="1" s="1"/>
  <c r="BL246" i="1"/>
  <c r="BM246" i="1" s="1"/>
  <c r="M235" i="15" s="1"/>
  <c r="N235" i="15" s="1"/>
  <c r="K236" i="35" s="1"/>
  <c r="L236" i="35" s="1"/>
  <c r="BI290" i="1"/>
  <c r="J290" i="1" s="1"/>
  <c r="BL290" i="1"/>
  <c r="BM290" i="1" s="1"/>
  <c r="M279" i="15" s="1"/>
  <c r="N279" i="15" s="1"/>
  <c r="K280" i="35" s="1"/>
  <c r="L280" i="35" s="1"/>
  <c r="BI273" i="1"/>
  <c r="J273" i="1" s="1"/>
  <c r="BL273" i="1"/>
  <c r="BM273" i="1" s="1"/>
  <c r="M262" i="15" s="1"/>
  <c r="N262" i="15" s="1"/>
  <c r="K263" i="35" s="1"/>
  <c r="L263" i="35" s="1"/>
  <c r="BI257" i="1"/>
  <c r="J257" i="1" s="1"/>
  <c r="BL257" i="1"/>
  <c r="BM257" i="1" s="1"/>
  <c r="M246" i="15" s="1"/>
  <c r="N246" i="15" s="1"/>
  <c r="K247" i="35" s="1"/>
  <c r="L247" i="35" s="1"/>
  <c r="BI241" i="1"/>
  <c r="J241" i="1" s="1"/>
  <c r="BL241" i="1"/>
  <c r="BM241" i="1" s="1"/>
  <c r="M230" i="15" s="1"/>
  <c r="N230" i="15" s="1"/>
  <c r="K231" i="35" s="1"/>
  <c r="L231" i="35" s="1"/>
  <c r="BI225" i="1"/>
  <c r="J225" i="1" s="1"/>
  <c r="BL225" i="1"/>
  <c r="BM225" i="1" s="1"/>
  <c r="M214" i="15" s="1"/>
  <c r="N214" i="15" s="1"/>
  <c r="K215" i="35" s="1"/>
  <c r="L215" i="35" s="1"/>
  <c r="BI209" i="1"/>
  <c r="J209" i="1" s="1"/>
  <c r="BL209" i="1"/>
  <c r="BM209" i="1" s="1"/>
  <c r="M198" i="15" s="1"/>
  <c r="N198" i="15" s="1"/>
  <c r="K199" i="35" s="1"/>
  <c r="L199" i="35" s="1"/>
  <c r="BI193" i="1"/>
  <c r="J193" i="1" s="1"/>
  <c r="BL193" i="1"/>
  <c r="BM193" i="1" s="1"/>
  <c r="M182" i="15" s="1"/>
  <c r="N182" i="15" s="1"/>
  <c r="K183" i="35" s="1"/>
  <c r="L183" i="35" s="1"/>
  <c r="BI177" i="1"/>
  <c r="J177" i="1" s="1"/>
  <c r="BL177" i="1"/>
  <c r="BM177" i="1" s="1"/>
  <c r="M166" i="15" s="1"/>
  <c r="N166" i="15" s="1"/>
  <c r="K167" i="35" s="1"/>
  <c r="L167" i="35" s="1"/>
  <c r="BI161" i="1"/>
  <c r="J161" i="1" s="1"/>
  <c r="BL161" i="1"/>
  <c r="BM161" i="1" s="1"/>
  <c r="M150" i="15" s="1"/>
  <c r="N150" i="15" s="1"/>
  <c r="K151" i="35" s="1"/>
  <c r="L151" i="35" s="1"/>
  <c r="BI145" i="1"/>
  <c r="J145" i="1" s="1"/>
  <c r="BL145" i="1"/>
  <c r="BM145" i="1" s="1"/>
  <c r="M134" i="15" s="1"/>
  <c r="N134" i="15" s="1"/>
  <c r="K135" i="35" s="1"/>
  <c r="L135" i="35" s="1"/>
  <c r="BI235" i="1"/>
  <c r="J235" i="1" s="1"/>
  <c r="BL235" i="1"/>
  <c r="BM235" i="1" s="1"/>
  <c r="M224" i="15" s="1"/>
  <c r="N224" i="15" s="1"/>
  <c r="K225" i="35" s="1"/>
  <c r="L225" i="35" s="1"/>
  <c r="BI219" i="1"/>
  <c r="J219" i="1" s="1"/>
  <c r="BL219" i="1"/>
  <c r="BM219" i="1" s="1"/>
  <c r="M208" i="15" s="1"/>
  <c r="N208" i="15" s="1"/>
  <c r="K209" i="35" s="1"/>
  <c r="L209" i="35" s="1"/>
  <c r="BI203" i="1"/>
  <c r="J203" i="1" s="1"/>
  <c r="BL203" i="1"/>
  <c r="BM203" i="1" s="1"/>
  <c r="M192" i="15" s="1"/>
  <c r="N192" i="15" s="1"/>
  <c r="K193" i="35" s="1"/>
  <c r="L193" i="35" s="1"/>
  <c r="BI187" i="1"/>
  <c r="J187" i="1" s="1"/>
  <c r="BL187" i="1"/>
  <c r="BM187" i="1" s="1"/>
  <c r="M176" i="15" s="1"/>
  <c r="N176" i="15" s="1"/>
  <c r="K177" i="35" s="1"/>
  <c r="L177" i="35" s="1"/>
  <c r="BI171" i="1"/>
  <c r="J171" i="1" s="1"/>
  <c r="BL171" i="1"/>
  <c r="BM171" i="1" s="1"/>
  <c r="M160" i="15" s="1"/>
  <c r="N160" i="15" s="1"/>
  <c r="K161" i="35" s="1"/>
  <c r="L161" i="35" s="1"/>
  <c r="BI155" i="1"/>
  <c r="J155" i="1" s="1"/>
  <c r="BL155" i="1"/>
  <c r="BM155" i="1" s="1"/>
  <c r="M144" i="15" s="1"/>
  <c r="N144" i="15" s="1"/>
  <c r="K145" i="35" s="1"/>
  <c r="L145" i="35" s="1"/>
  <c r="BI139" i="1"/>
  <c r="J139" i="1" s="1"/>
  <c r="BL139" i="1"/>
  <c r="BM139" i="1" s="1"/>
  <c r="M128" i="15" s="1"/>
  <c r="N128" i="15" s="1"/>
  <c r="K129" i="35" s="1"/>
  <c r="L129" i="35" s="1"/>
  <c r="BI131" i="1"/>
  <c r="J131" i="1" s="1"/>
  <c r="BL131" i="1"/>
  <c r="BM131" i="1" s="1"/>
  <c r="M120" i="15" s="1"/>
  <c r="N120" i="15" s="1"/>
  <c r="K121" i="35" s="1"/>
  <c r="L121" i="35" s="1"/>
  <c r="BI123" i="1"/>
  <c r="J123" i="1" s="1"/>
  <c r="BL123" i="1"/>
  <c r="BM123" i="1" s="1"/>
  <c r="M112" i="15" s="1"/>
  <c r="N112" i="15" s="1"/>
  <c r="K113" i="35" s="1"/>
  <c r="L113" i="35" s="1"/>
  <c r="BI115" i="1"/>
  <c r="J115" i="1" s="1"/>
  <c r="BL115" i="1"/>
  <c r="BM115" i="1" s="1"/>
  <c r="M104" i="15" s="1"/>
  <c r="N104" i="15" s="1"/>
  <c r="K105" i="35" s="1"/>
  <c r="L105" i="35" s="1"/>
  <c r="BI264" i="1"/>
  <c r="J264" i="1" s="1"/>
  <c r="BL264" i="1"/>
  <c r="BM264" i="1" s="1"/>
  <c r="M253" i="15" s="1"/>
  <c r="N253" i="15" s="1"/>
  <c r="K254" i="35" s="1"/>
  <c r="L254" i="35" s="1"/>
  <c r="BI248" i="1"/>
  <c r="J248" i="1" s="1"/>
  <c r="BL248" i="1"/>
  <c r="BM248" i="1" s="1"/>
  <c r="M237" i="15" s="1"/>
  <c r="N237" i="15" s="1"/>
  <c r="K238" i="35" s="1"/>
  <c r="L238" i="35" s="1"/>
  <c r="BI232" i="1"/>
  <c r="J232" i="1" s="1"/>
  <c r="BL232" i="1"/>
  <c r="BM232" i="1" s="1"/>
  <c r="M221" i="15" s="1"/>
  <c r="N221" i="15" s="1"/>
  <c r="K222" i="35" s="1"/>
  <c r="L222" i="35" s="1"/>
  <c r="BI216" i="1"/>
  <c r="J216" i="1" s="1"/>
  <c r="BL216" i="1"/>
  <c r="BM216" i="1" s="1"/>
  <c r="M205" i="15" s="1"/>
  <c r="N205" i="15" s="1"/>
  <c r="K206" i="35" s="1"/>
  <c r="L206" i="35" s="1"/>
  <c r="BI200" i="1"/>
  <c r="J200" i="1" s="1"/>
  <c r="BL200" i="1"/>
  <c r="BM200" i="1" s="1"/>
  <c r="M189" i="15" s="1"/>
  <c r="N189" i="15" s="1"/>
  <c r="K190" i="35" s="1"/>
  <c r="L190" i="35" s="1"/>
  <c r="BI184" i="1"/>
  <c r="J184" i="1" s="1"/>
  <c r="BL184" i="1"/>
  <c r="BM184" i="1" s="1"/>
  <c r="M173" i="15" s="1"/>
  <c r="N173" i="15" s="1"/>
  <c r="K174" i="35" s="1"/>
  <c r="L174" i="35" s="1"/>
  <c r="BI168" i="1"/>
  <c r="J168" i="1" s="1"/>
  <c r="BL168" i="1"/>
  <c r="BM168" i="1" s="1"/>
  <c r="M157" i="15" s="1"/>
  <c r="N157" i="15" s="1"/>
  <c r="K158" i="35" s="1"/>
  <c r="L158" i="35" s="1"/>
  <c r="BI152" i="1"/>
  <c r="J152" i="1" s="1"/>
  <c r="BL152" i="1"/>
  <c r="BM152" i="1" s="1"/>
  <c r="M141" i="15" s="1"/>
  <c r="N141" i="15" s="1"/>
  <c r="K142" i="35" s="1"/>
  <c r="L142" i="35" s="1"/>
  <c r="BI136" i="1"/>
  <c r="J136" i="1" s="1"/>
  <c r="BL136" i="1"/>
  <c r="BM136" i="1" s="1"/>
  <c r="M125" i="15" s="1"/>
  <c r="N125" i="15" s="1"/>
  <c r="K126" i="35" s="1"/>
  <c r="L126" i="35" s="1"/>
  <c r="BI120" i="1"/>
  <c r="J120" i="1" s="1"/>
  <c r="BL120" i="1"/>
  <c r="BM120" i="1" s="1"/>
  <c r="M109" i="15" s="1"/>
  <c r="N109" i="15" s="1"/>
  <c r="K110" i="35" s="1"/>
  <c r="L110" i="35" s="1"/>
  <c r="BI138" i="1"/>
  <c r="J138" i="1" s="1"/>
  <c r="BL138" i="1"/>
  <c r="BM138" i="1" s="1"/>
  <c r="M127" i="15" s="1"/>
  <c r="N127" i="15" s="1"/>
  <c r="K128" i="35" s="1"/>
  <c r="L128" i="35" s="1"/>
  <c r="BI122" i="1"/>
  <c r="J122" i="1" s="1"/>
  <c r="BL122" i="1"/>
  <c r="BM122" i="1" s="1"/>
  <c r="M111" i="15" s="1"/>
  <c r="N111" i="15" s="1"/>
  <c r="K112" i="35" s="1"/>
  <c r="L112" i="35" s="1"/>
  <c r="BM19" i="1"/>
  <c r="M8" i="15" s="1"/>
  <c r="N8" i="15" s="1"/>
  <c r="K9" i="35" s="1"/>
  <c r="L9" i="35" s="1"/>
  <c r="BM47" i="1"/>
  <c r="M36" i="15" s="1"/>
  <c r="N36" i="15" s="1"/>
  <c r="K37" i="35" s="1"/>
  <c r="L37" i="35" s="1"/>
  <c r="BM14" i="1"/>
  <c r="M3" i="15" s="1"/>
  <c r="N3" i="15" s="1"/>
  <c r="K4" i="35" s="1"/>
  <c r="L4" i="35" s="1"/>
  <c r="BM21" i="1"/>
  <c r="M10" i="15" s="1"/>
  <c r="N10" i="15" s="1"/>
  <c r="K11" i="35" s="1"/>
  <c r="L11" i="35" s="1"/>
  <c r="BM37" i="1"/>
  <c r="M26" i="15" s="1"/>
  <c r="BM38" i="1"/>
  <c r="M27" i="15" s="1"/>
  <c r="N27" i="15" s="1"/>
  <c r="BM17" i="1"/>
  <c r="M6" i="15" s="1"/>
  <c r="N6" i="15" s="1"/>
  <c r="K7" i="35" s="1"/>
  <c r="L7" i="35" s="1"/>
  <c r="BM39" i="1"/>
  <c r="M28" i="15" s="1"/>
  <c r="N28" i="15" s="1"/>
  <c r="BM18" i="1"/>
  <c r="M7" i="15" s="1"/>
  <c r="N7" i="15" s="1"/>
  <c r="K8" i="35" s="1"/>
  <c r="L8" i="35" s="1"/>
  <c r="BM44" i="1"/>
  <c r="M33" i="15" s="1"/>
  <c r="N33" i="15" s="1"/>
  <c r="K34" i="35" s="1"/>
  <c r="L34" i="35" s="1"/>
  <c r="BI94" i="1"/>
  <c r="J94" i="1" s="1"/>
  <c r="BL94" i="1"/>
  <c r="BM94" i="1" s="1"/>
  <c r="M83" i="15" s="1"/>
  <c r="N83" i="15" s="1"/>
  <c r="K84" i="35" s="1"/>
  <c r="L84" i="35" s="1"/>
  <c r="BI90" i="1"/>
  <c r="J90" i="1" s="1"/>
  <c r="BL90" i="1"/>
  <c r="BM90" i="1" s="1"/>
  <c r="M79" i="15" s="1"/>
  <c r="N79" i="15" s="1"/>
  <c r="K80" i="35" s="1"/>
  <c r="L80" i="35" s="1"/>
  <c r="BI86" i="1"/>
  <c r="J86" i="1" s="1"/>
  <c r="BL86" i="1"/>
  <c r="BM86" i="1" s="1"/>
  <c r="M75" i="15" s="1"/>
  <c r="N75" i="15" s="1"/>
  <c r="K76" i="35" s="1"/>
  <c r="L76" i="35" s="1"/>
  <c r="BI66" i="1"/>
  <c r="J66" i="1" s="1"/>
  <c r="BL66" i="1"/>
  <c r="BM66" i="1" s="1"/>
  <c r="M55" i="15" s="1"/>
  <c r="N55" i="15" s="1"/>
  <c r="K56" i="35" s="1"/>
  <c r="L56" i="35" s="1"/>
  <c r="BM26" i="1"/>
  <c r="M15" i="15" s="1"/>
  <c r="BI105" i="1"/>
  <c r="J105" i="1" s="1"/>
  <c r="BL105" i="1"/>
  <c r="BM105" i="1" s="1"/>
  <c r="M94" i="15" s="1"/>
  <c r="N94" i="15" s="1"/>
  <c r="K95" i="35" s="1"/>
  <c r="L95" i="35" s="1"/>
  <c r="BI89" i="1"/>
  <c r="J89" i="1" s="1"/>
  <c r="BL89" i="1"/>
  <c r="BM89" i="1" s="1"/>
  <c r="M78" i="15" s="1"/>
  <c r="N78" i="15" s="1"/>
  <c r="K79" i="35" s="1"/>
  <c r="L79" i="35" s="1"/>
  <c r="BI73" i="1"/>
  <c r="J73" i="1" s="1"/>
  <c r="BL73" i="1"/>
  <c r="BM73" i="1" s="1"/>
  <c r="M62" i="15" s="1"/>
  <c r="N62" i="15" s="1"/>
  <c r="K63" i="35" s="1"/>
  <c r="L63" i="35" s="1"/>
  <c r="BI57" i="1"/>
  <c r="J57" i="1" s="1"/>
  <c r="BL57" i="1"/>
  <c r="BM57" i="1" s="1"/>
  <c r="M46" i="15" s="1"/>
  <c r="N46" i="15" s="1"/>
  <c r="K47" i="35" s="1"/>
  <c r="L47" i="35" s="1"/>
  <c r="BI100" i="1"/>
  <c r="J100" i="1" s="1"/>
  <c r="BL100" i="1"/>
  <c r="BM100" i="1" s="1"/>
  <c r="M89" i="15" s="1"/>
  <c r="N89" i="15" s="1"/>
  <c r="K90" i="35" s="1"/>
  <c r="L90" i="35" s="1"/>
  <c r="BI84" i="1"/>
  <c r="J84" i="1" s="1"/>
  <c r="BL84" i="1"/>
  <c r="BM84" i="1" s="1"/>
  <c r="M73" i="15" s="1"/>
  <c r="N73" i="15" s="1"/>
  <c r="K74" i="35" s="1"/>
  <c r="L74" i="35" s="1"/>
  <c r="BI68" i="1"/>
  <c r="J68" i="1" s="1"/>
  <c r="BL68" i="1"/>
  <c r="BM68" i="1" s="1"/>
  <c r="M57" i="15" s="1"/>
  <c r="N57" i="15" s="1"/>
  <c r="K58" i="35" s="1"/>
  <c r="L58" i="35" s="1"/>
  <c r="BI99" i="1"/>
  <c r="J99" i="1" s="1"/>
  <c r="BL99" i="1"/>
  <c r="BM99" i="1" s="1"/>
  <c r="M88" i="15" s="1"/>
  <c r="N88" i="15" s="1"/>
  <c r="K89" i="35" s="1"/>
  <c r="L89" i="35" s="1"/>
  <c r="BI83" i="1"/>
  <c r="J83" i="1" s="1"/>
  <c r="BL83" i="1"/>
  <c r="BM83" i="1" s="1"/>
  <c r="M72" i="15" s="1"/>
  <c r="N72" i="15" s="1"/>
  <c r="K73" i="35" s="1"/>
  <c r="L73" i="35" s="1"/>
  <c r="BI67" i="1"/>
  <c r="J67" i="1" s="1"/>
  <c r="BL67" i="1"/>
  <c r="BM67" i="1" s="1"/>
  <c r="M56" i="15" s="1"/>
  <c r="N56" i="15" s="1"/>
  <c r="K57" i="35" s="1"/>
  <c r="L57" i="35" s="1"/>
  <c r="BI312" i="1"/>
  <c r="J312" i="1" s="1"/>
  <c r="BL312" i="1"/>
  <c r="BM312" i="1" s="1"/>
  <c r="M301" i="15" s="1"/>
  <c r="N301" i="15" s="1"/>
  <c r="K302" i="35" s="1"/>
  <c r="L302" i="35" s="1"/>
  <c r="BI292" i="1"/>
  <c r="J292" i="1" s="1"/>
  <c r="BL292" i="1"/>
  <c r="BM292" i="1" s="1"/>
  <c r="M281" i="15" s="1"/>
  <c r="N281" i="15" s="1"/>
  <c r="K282" i="35" s="1"/>
  <c r="L282" i="35" s="1"/>
  <c r="BI267" i="1"/>
  <c r="J267" i="1" s="1"/>
  <c r="BL267" i="1"/>
  <c r="BM267" i="1" s="1"/>
  <c r="M256" i="15" s="1"/>
  <c r="N256" i="15" s="1"/>
  <c r="K257" i="35" s="1"/>
  <c r="L257" i="35" s="1"/>
  <c r="BI251" i="1"/>
  <c r="J251" i="1" s="1"/>
  <c r="BL251" i="1"/>
  <c r="BM251" i="1" s="1"/>
  <c r="M240" i="15" s="1"/>
  <c r="N240" i="15" s="1"/>
  <c r="K241" i="35" s="1"/>
  <c r="L241" i="35" s="1"/>
  <c r="BI226" i="1"/>
  <c r="J226" i="1" s="1"/>
  <c r="BL226" i="1"/>
  <c r="BM226" i="1" s="1"/>
  <c r="M215" i="15" s="1"/>
  <c r="N215" i="15" s="1"/>
  <c r="K216" i="35" s="1"/>
  <c r="L216" i="35" s="1"/>
  <c r="BI194" i="1"/>
  <c r="J194" i="1" s="1"/>
  <c r="BL194" i="1"/>
  <c r="BM194" i="1" s="1"/>
  <c r="M183" i="15" s="1"/>
  <c r="N183" i="15" s="1"/>
  <c r="K184" i="35" s="1"/>
  <c r="L184" i="35" s="1"/>
  <c r="BI162" i="1"/>
  <c r="J162" i="1" s="1"/>
  <c r="BL162" i="1"/>
  <c r="BM162" i="1" s="1"/>
  <c r="M151" i="15" s="1"/>
  <c r="N151" i="15" s="1"/>
  <c r="K152" i="35" s="1"/>
  <c r="L152" i="35" s="1"/>
  <c r="BI309" i="1"/>
  <c r="J309" i="1" s="1"/>
  <c r="BL309" i="1"/>
  <c r="BM309" i="1" s="1"/>
  <c r="M298" i="15" s="1"/>
  <c r="N298" i="15" s="1"/>
  <c r="K299" i="35" s="1"/>
  <c r="L299" i="35" s="1"/>
  <c r="BI299" i="1"/>
  <c r="J299" i="1" s="1"/>
  <c r="BL299" i="1"/>
  <c r="BM299" i="1" s="1"/>
  <c r="M288" i="15" s="1"/>
  <c r="N288" i="15" s="1"/>
  <c r="K289" i="35" s="1"/>
  <c r="L289" i="35" s="1"/>
  <c r="BI283" i="1"/>
  <c r="J283" i="1" s="1"/>
  <c r="BL283" i="1"/>
  <c r="BM283" i="1" s="1"/>
  <c r="M272" i="15" s="1"/>
  <c r="N272" i="15" s="1"/>
  <c r="K273" i="35" s="1"/>
  <c r="L273" i="35" s="1"/>
  <c r="BI258" i="1"/>
  <c r="J258" i="1" s="1"/>
  <c r="BL258" i="1"/>
  <c r="BM258" i="1" s="1"/>
  <c r="M247" i="15" s="1"/>
  <c r="N247" i="15" s="1"/>
  <c r="K248" i="35" s="1"/>
  <c r="L248" i="35" s="1"/>
  <c r="BI288" i="1"/>
  <c r="J288" i="1" s="1"/>
  <c r="BL288" i="1"/>
  <c r="BM288" i="1" s="1"/>
  <c r="M277" i="15" s="1"/>
  <c r="N277" i="15" s="1"/>
  <c r="K278" i="35" s="1"/>
  <c r="L278" i="35" s="1"/>
  <c r="BI222" i="1"/>
  <c r="J222" i="1" s="1"/>
  <c r="BL222" i="1"/>
  <c r="BM222" i="1" s="1"/>
  <c r="M211" i="15" s="1"/>
  <c r="N211" i="15" s="1"/>
  <c r="K212" i="35" s="1"/>
  <c r="L212" i="35" s="1"/>
  <c r="BI190" i="1"/>
  <c r="J190" i="1" s="1"/>
  <c r="BL190" i="1"/>
  <c r="BM190" i="1" s="1"/>
  <c r="M179" i="15" s="1"/>
  <c r="N179" i="15" s="1"/>
  <c r="K180" i="35" s="1"/>
  <c r="L180" i="35" s="1"/>
  <c r="BI158" i="1"/>
  <c r="J158" i="1" s="1"/>
  <c r="BL158" i="1"/>
  <c r="BM158" i="1" s="1"/>
  <c r="M147" i="15" s="1"/>
  <c r="N147" i="15" s="1"/>
  <c r="K148" i="35" s="1"/>
  <c r="L148" i="35" s="1"/>
  <c r="BI301" i="1"/>
  <c r="J301" i="1" s="1"/>
  <c r="BL301" i="1"/>
  <c r="BM301" i="1" s="1"/>
  <c r="M290" i="15" s="1"/>
  <c r="N290" i="15" s="1"/>
  <c r="K291" i="35" s="1"/>
  <c r="L291" i="35" s="1"/>
  <c r="BI285" i="1"/>
  <c r="J285" i="1" s="1"/>
  <c r="BL285" i="1"/>
  <c r="BM285" i="1" s="1"/>
  <c r="M274" i="15" s="1"/>
  <c r="N274" i="15" s="1"/>
  <c r="K275" i="35" s="1"/>
  <c r="L275" i="35" s="1"/>
  <c r="BI262" i="1"/>
  <c r="J262" i="1" s="1"/>
  <c r="BL262" i="1"/>
  <c r="BM262" i="1" s="1"/>
  <c r="M251" i="15" s="1"/>
  <c r="N251" i="15" s="1"/>
  <c r="K252" i="35" s="1"/>
  <c r="L252" i="35" s="1"/>
  <c r="BI298" i="1"/>
  <c r="J298" i="1" s="1"/>
  <c r="BL298" i="1"/>
  <c r="BM298" i="1" s="1"/>
  <c r="M287" i="15" s="1"/>
  <c r="N287" i="15" s="1"/>
  <c r="K288" i="35" s="1"/>
  <c r="L288" i="35" s="1"/>
  <c r="BI282" i="1"/>
  <c r="J282" i="1" s="1"/>
  <c r="BL282" i="1"/>
  <c r="BM282" i="1" s="1"/>
  <c r="M271" i="15" s="1"/>
  <c r="N271" i="15" s="1"/>
  <c r="K272" i="35" s="1"/>
  <c r="L272" i="35" s="1"/>
  <c r="BI265" i="1"/>
  <c r="J265" i="1" s="1"/>
  <c r="BL265" i="1"/>
  <c r="BM265" i="1" s="1"/>
  <c r="M254" i="15" s="1"/>
  <c r="N254" i="15" s="1"/>
  <c r="K255" i="35" s="1"/>
  <c r="L255" i="35" s="1"/>
  <c r="BI249" i="1"/>
  <c r="J249" i="1" s="1"/>
  <c r="BL249" i="1"/>
  <c r="BM249" i="1" s="1"/>
  <c r="M238" i="15" s="1"/>
  <c r="N238" i="15" s="1"/>
  <c r="K239" i="35" s="1"/>
  <c r="L239" i="35" s="1"/>
  <c r="BI233" i="1"/>
  <c r="J233" i="1" s="1"/>
  <c r="BL233" i="1"/>
  <c r="BM233" i="1" s="1"/>
  <c r="M222" i="15" s="1"/>
  <c r="N222" i="15" s="1"/>
  <c r="K223" i="35" s="1"/>
  <c r="L223" i="35" s="1"/>
  <c r="BI217" i="1"/>
  <c r="J217" i="1" s="1"/>
  <c r="BL217" i="1"/>
  <c r="BM217" i="1" s="1"/>
  <c r="M206" i="15" s="1"/>
  <c r="N206" i="15" s="1"/>
  <c r="K207" i="35" s="1"/>
  <c r="L207" i="35" s="1"/>
  <c r="BI201" i="1"/>
  <c r="J201" i="1" s="1"/>
  <c r="BL201" i="1"/>
  <c r="BM201" i="1" s="1"/>
  <c r="M190" i="15" s="1"/>
  <c r="N190" i="15" s="1"/>
  <c r="K191" i="35" s="1"/>
  <c r="L191" i="35" s="1"/>
  <c r="BI185" i="1"/>
  <c r="J185" i="1" s="1"/>
  <c r="BL185" i="1"/>
  <c r="BM185" i="1" s="1"/>
  <c r="M174" i="15" s="1"/>
  <c r="N174" i="15" s="1"/>
  <c r="K175" i="35" s="1"/>
  <c r="L175" i="35" s="1"/>
  <c r="BI169" i="1"/>
  <c r="J169" i="1" s="1"/>
  <c r="BL169" i="1"/>
  <c r="BM169" i="1" s="1"/>
  <c r="M158" i="15" s="1"/>
  <c r="N158" i="15" s="1"/>
  <c r="K159" i="35" s="1"/>
  <c r="L159" i="35" s="1"/>
  <c r="BI153" i="1"/>
  <c r="J153" i="1" s="1"/>
  <c r="BL153" i="1"/>
  <c r="BM153" i="1" s="1"/>
  <c r="M142" i="15" s="1"/>
  <c r="N142" i="15" s="1"/>
  <c r="K143" i="35" s="1"/>
  <c r="L143" i="35" s="1"/>
  <c r="BI243" i="1"/>
  <c r="J243" i="1" s="1"/>
  <c r="BL243" i="1"/>
  <c r="BM243" i="1" s="1"/>
  <c r="M232" i="15" s="1"/>
  <c r="N232" i="15" s="1"/>
  <c r="K233" i="35" s="1"/>
  <c r="L233" i="35" s="1"/>
  <c r="BI227" i="1"/>
  <c r="J227" i="1" s="1"/>
  <c r="BL227" i="1"/>
  <c r="BM227" i="1" s="1"/>
  <c r="M216" i="15" s="1"/>
  <c r="N216" i="15" s="1"/>
  <c r="K217" i="35" s="1"/>
  <c r="L217" i="35" s="1"/>
  <c r="BI211" i="1"/>
  <c r="J211" i="1" s="1"/>
  <c r="BL211" i="1"/>
  <c r="BM211" i="1" s="1"/>
  <c r="M200" i="15" s="1"/>
  <c r="N200" i="15" s="1"/>
  <c r="K201" i="35" s="1"/>
  <c r="L201" i="35" s="1"/>
  <c r="BI195" i="1"/>
  <c r="J195" i="1" s="1"/>
  <c r="BL195" i="1"/>
  <c r="BM195" i="1" s="1"/>
  <c r="M184" i="15" s="1"/>
  <c r="N184" i="15" s="1"/>
  <c r="K185" i="35" s="1"/>
  <c r="L185" i="35" s="1"/>
  <c r="BI179" i="1"/>
  <c r="J179" i="1" s="1"/>
  <c r="BL179" i="1"/>
  <c r="BM179" i="1" s="1"/>
  <c r="M168" i="15" s="1"/>
  <c r="N168" i="15" s="1"/>
  <c r="K169" i="35" s="1"/>
  <c r="L169" i="35" s="1"/>
  <c r="BI163" i="1"/>
  <c r="J163" i="1" s="1"/>
  <c r="BL163" i="1"/>
  <c r="BM163" i="1" s="1"/>
  <c r="M152" i="15" s="1"/>
  <c r="N152" i="15" s="1"/>
  <c r="K153" i="35" s="1"/>
  <c r="L153" i="35" s="1"/>
  <c r="BI147" i="1"/>
  <c r="J147" i="1" s="1"/>
  <c r="BL147" i="1"/>
  <c r="BM147" i="1" s="1"/>
  <c r="M136" i="15" s="1"/>
  <c r="N136" i="15" s="1"/>
  <c r="K137" i="35" s="1"/>
  <c r="L137" i="35" s="1"/>
  <c r="BI135" i="1"/>
  <c r="J135" i="1" s="1"/>
  <c r="BL135" i="1"/>
  <c r="BM135" i="1" s="1"/>
  <c r="M124" i="15" s="1"/>
  <c r="N124" i="15" s="1"/>
  <c r="K125" i="35" s="1"/>
  <c r="L125" i="35" s="1"/>
  <c r="BI127" i="1"/>
  <c r="J127" i="1" s="1"/>
  <c r="BL127" i="1"/>
  <c r="BM127" i="1" s="1"/>
  <c r="M116" i="15" s="1"/>
  <c r="N116" i="15" s="1"/>
  <c r="K117" i="35" s="1"/>
  <c r="L117" i="35" s="1"/>
  <c r="BI119" i="1"/>
  <c r="J119" i="1" s="1"/>
  <c r="BL119" i="1"/>
  <c r="BM119" i="1" s="1"/>
  <c r="M108" i="15" s="1"/>
  <c r="N108" i="15" s="1"/>
  <c r="K109" i="35" s="1"/>
  <c r="L109" i="35" s="1"/>
  <c r="BI111" i="1"/>
  <c r="J111" i="1" s="1"/>
  <c r="BL111" i="1"/>
  <c r="BM111" i="1" s="1"/>
  <c r="M100" i="15" s="1"/>
  <c r="N100" i="15" s="1"/>
  <c r="K101" i="35" s="1"/>
  <c r="L101" i="35" s="1"/>
  <c r="BI272" i="1"/>
  <c r="J272" i="1" s="1"/>
  <c r="BL272" i="1"/>
  <c r="BM272" i="1" s="1"/>
  <c r="M261" i="15" s="1"/>
  <c r="N261" i="15" s="1"/>
  <c r="K262" i="35" s="1"/>
  <c r="L262" i="35" s="1"/>
  <c r="BI256" i="1"/>
  <c r="J256" i="1" s="1"/>
  <c r="BL256" i="1"/>
  <c r="BM256" i="1" s="1"/>
  <c r="M245" i="15" s="1"/>
  <c r="N245" i="15" s="1"/>
  <c r="K246" i="35" s="1"/>
  <c r="L246" i="35" s="1"/>
  <c r="BI240" i="1"/>
  <c r="J240" i="1" s="1"/>
  <c r="BL240" i="1"/>
  <c r="BM240" i="1" s="1"/>
  <c r="M229" i="15" s="1"/>
  <c r="N229" i="15" s="1"/>
  <c r="K230" i="35" s="1"/>
  <c r="L230" i="35" s="1"/>
  <c r="BI224" i="1"/>
  <c r="J224" i="1" s="1"/>
  <c r="BL224" i="1"/>
  <c r="BM224" i="1" s="1"/>
  <c r="M213" i="15" s="1"/>
  <c r="N213" i="15" s="1"/>
  <c r="K214" i="35" s="1"/>
  <c r="L214" i="35" s="1"/>
  <c r="BI208" i="1"/>
  <c r="J208" i="1" s="1"/>
  <c r="BL208" i="1"/>
  <c r="BM208" i="1" s="1"/>
  <c r="M197" i="15" s="1"/>
  <c r="N197" i="15" s="1"/>
  <c r="K198" i="35" s="1"/>
  <c r="L198" i="35" s="1"/>
  <c r="BI192" i="1"/>
  <c r="J192" i="1" s="1"/>
  <c r="BL192" i="1"/>
  <c r="BM192" i="1" s="1"/>
  <c r="M181" i="15" s="1"/>
  <c r="N181" i="15" s="1"/>
  <c r="K182" i="35" s="1"/>
  <c r="L182" i="35" s="1"/>
  <c r="BI176" i="1"/>
  <c r="J176" i="1" s="1"/>
  <c r="BL176" i="1"/>
  <c r="BM176" i="1" s="1"/>
  <c r="M165" i="15" s="1"/>
  <c r="N165" i="15" s="1"/>
  <c r="K166" i="35" s="1"/>
  <c r="L166" i="35" s="1"/>
  <c r="BI160" i="1"/>
  <c r="J160" i="1" s="1"/>
  <c r="BL160" i="1"/>
  <c r="BM160" i="1" s="1"/>
  <c r="M149" i="15" s="1"/>
  <c r="N149" i="15" s="1"/>
  <c r="K150" i="35" s="1"/>
  <c r="L150" i="35" s="1"/>
  <c r="BI144" i="1"/>
  <c r="J144" i="1" s="1"/>
  <c r="BL144" i="1"/>
  <c r="BM144" i="1" s="1"/>
  <c r="M133" i="15" s="1"/>
  <c r="N133" i="15" s="1"/>
  <c r="K134" i="35" s="1"/>
  <c r="L134" i="35" s="1"/>
  <c r="BI128" i="1"/>
  <c r="J128" i="1" s="1"/>
  <c r="BL128" i="1"/>
  <c r="BM128" i="1" s="1"/>
  <c r="M117" i="15" s="1"/>
  <c r="N117" i="15" s="1"/>
  <c r="K118" i="35" s="1"/>
  <c r="L118" i="35" s="1"/>
  <c r="BI112" i="1"/>
  <c r="J112" i="1" s="1"/>
  <c r="BL112" i="1"/>
  <c r="BM112" i="1" s="1"/>
  <c r="M101" i="15" s="1"/>
  <c r="N101" i="15" s="1"/>
  <c r="K102" i="35" s="1"/>
  <c r="L102" i="35" s="1"/>
  <c r="BI130" i="1"/>
  <c r="J130" i="1" s="1"/>
  <c r="BL130" i="1"/>
  <c r="BM130" i="1" s="1"/>
  <c r="M119" i="15" s="1"/>
  <c r="N119" i="15" s="1"/>
  <c r="K120" i="35" s="1"/>
  <c r="L120" i="35" s="1"/>
  <c r="BI114" i="1"/>
  <c r="J114" i="1" s="1"/>
  <c r="BL114" i="1"/>
  <c r="BM114" i="1" s="1"/>
  <c r="M103" i="15" s="1"/>
  <c r="N103" i="15" s="1"/>
  <c r="K104" i="35" s="1"/>
  <c r="L104" i="35" s="1"/>
  <c r="BM15" i="1"/>
  <c r="M4" i="15" s="1"/>
  <c r="BM49" i="1"/>
  <c r="M38" i="15" s="1"/>
  <c r="N38" i="15" s="1"/>
  <c r="K39" i="35" s="1"/>
  <c r="L39" i="35" s="1"/>
  <c r="BM50" i="1"/>
  <c r="M39" i="15" s="1"/>
  <c r="N39" i="15" s="1"/>
  <c r="K40" i="35" s="1"/>
  <c r="L40" i="35" s="1"/>
  <c r="BM36" i="1"/>
  <c r="M25" i="15" s="1"/>
  <c r="BM20" i="1"/>
  <c r="M9" i="15" s="1"/>
  <c r="N9" i="15" s="1"/>
  <c r="K10" i="35" s="1"/>
  <c r="L10" i="35" s="1"/>
  <c r="BI199" i="1"/>
  <c r="J199" i="1" s="1"/>
  <c r="BL199" i="1"/>
  <c r="BM199" i="1" s="1"/>
  <c r="M188" i="15" s="1"/>
  <c r="N188" i="15" s="1"/>
  <c r="K189" i="35" s="1"/>
  <c r="L189" i="35" s="1"/>
  <c r="BI183" i="1"/>
  <c r="J183" i="1" s="1"/>
  <c r="BL183" i="1"/>
  <c r="BM183" i="1" s="1"/>
  <c r="M172" i="15" s="1"/>
  <c r="N172" i="15" s="1"/>
  <c r="K173" i="35" s="1"/>
  <c r="L173" i="35" s="1"/>
  <c r="BI167" i="1"/>
  <c r="J167" i="1" s="1"/>
  <c r="BL167" i="1"/>
  <c r="BM167" i="1" s="1"/>
  <c r="M156" i="15" s="1"/>
  <c r="N156" i="15" s="1"/>
  <c r="K157" i="35" s="1"/>
  <c r="L157" i="35" s="1"/>
  <c r="BI151" i="1"/>
  <c r="J151" i="1" s="1"/>
  <c r="BL151" i="1"/>
  <c r="BM151" i="1" s="1"/>
  <c r="M140" i="15" s="1"/>
  <c r="N140" i="15" s="1"/>
  <c r="K141" i="35" s="1"/>
  <c r="L141" i="35" s="1"/>
  <c r="BI237" i="1"/>
  <c r="J237" i="1" s="1"/>
  <c r="BL237" i="1"/>
  <c r="BM237" i="1" s="1"/>
  <c r="M226" i="15" s="1"/>
  <c r="N226" i="15" s="1"/>
  <c r="K227" i="35" s="1"/>
  <c r="L227" i="35" s="1"/>
  <c r="BI221" i="1"/>
  <c r="J221" i="1" s="1"/>
  <c r="BL221" i="1"/>
  <c r="BM221" i="1" s="1"/>
  <c r="M210" i="15" s="1"/>
  <c r="N210" i="15" s="1"/>
  <c r="K211" i="35" s="1"/>
  <c r="L211" i="35" s="1"/>
  <c r="BI205" i="1"/>
  <c r="J205" i="1" s="1"/>
  <c r="BL205" i="1"/>
  <c r="BM205" i="1" s="1"/>
  <c r="M194" i="15" s="1"/>
  <c r="N194" i="15" s="1"/>
  <c r="K195" i="35" s="1"/>
  <c r="L195" i="35" s="1"/>
  <c r="BI189" i="1"/>
  <c r="J189" i="1" s="1"/>
  <c r="BL189" i="1"/>
  <c r="BM189" i="1" s="1"/>
  <c r="M178" i="15" s="1"/>
  <c r="N178" i="15" s="1"/>
  <c r="K179" i="35" s="1"/>
  <c r="L179" i="35" s="1"/>
  <c r="BI173" i="1"/>
  <c r="J173" i="1" s="1"/>
  <c r="BL173" i="1"/>
  <c r="BM173" i="1" s="1"/>
  <c r="M162" i="15" s="1"/>
  <c r="N162" i="15" s="1"/>
  <c r="K163" i="35" s="1"/>
  <c r="L163" i="35" s="1"/>
  <c r="BI157" i="1"/>
  <c r="J157" i="1" s="1"/>
  <c r="BL157" i="1"/>
  <c r="BM157" i="1" s="1"/>
  <c r="M146" i="15" s="1"/>
  <c r="N146" i="15" s="1"/>
  <c r="K147" i="35" s="1"/>
  <c r="L147" i="35" s="1"/>
  <c r="BI141" i="1"/>
  <c r="J141" i="1" s="1"/>
  <c r="BL141" i="1"/>
  <c r="BM141" i="1" s="1"/>
  <c r="M130" i="15" s="1"/>
  <c r="N130" i="15" s="1"/>
  <c r="K131" i="35" s="1"/>
  <c r="L131" i="35" s="1"/>
  <c r="BI133" i="1"/>
  <c r="J133" i="1" s="1"/>
  <c r="BL133" i="1"/>
  <c r="BM133" i="1" s="1"/>
  <c r="M122" i="15" s="1"/>
  <c r="N122" i="15" s="1"/>
  <c r="K123" i="35" s="1"/>
  <c r="L123" i="35" s="1"/>
  <c r="BI125" i="1"/>
  <c r="J125" i="1" s="1"/>
  <c r="BL125" i="1"/>
  <c r="BM125" i="1" s="1"/>
  <c r="M114" i="15" s="1"/>
  <c r="N114" i="15" s="1"/>
  <c r="K115" i="35" s="1"/>
  <c r="L115" i="35" s="1"/>
  <c r="BI117" i="1"/>
  <c r="J117" i="1" s="1"/>
  <c r="BL117" i="1"/>
  <c r="BM117" i="1" s="1"/>
  <c r="M106" i="15" s="1"/>
  <c r="N106" i="15" s="1"/>
  <c r="K107" i="35" s="1"/>
  <c r="L107" i="35" s="1"/>
  <c r="BI109" i="1"/>
  <c r="J109" i="1" s="1"/>
  <c r="BL109" i="1"/>
  <c r="BM109" i="1" s="1"/>
  <c r="M98" i="15" s="1"/>
  <c r="N98" i="15" s="1"/>
  <c r="K99" i="35" s="1"/>
  <c r="L99" i="35" s="1"/>
  <c r="BI268" i="1"/>
  <c r="J268" i="1" s="1"/>
  <c r="BL268" i="1"/>
  <c r="BM268" i="1" s="1"/>
  <c r="M257" i="15" s="1"/>
  <c r="N257" i="15" s="1"/>
  <c r="K258" i="35" s="1"/>
  <c r="L258" i="35" s="1"/>
  <c r="BI252" i="1"/>
  <c r="J252" i="1" s="1"/>
  <c r="BL252" i="1"/>
  <c r="BM252" i="1" s="1"/>
  <c r="M241" i="15" s="1"/>
  <c r="N241" i="15" s="1"/>
  <c r="K242" i="35" s="1"/>
  <c r="L242" i="35" s="1"/>
  <c r="BI236" i="1"/>
  <c r="J236" i="1" s="1"/>
  <c r="BL236" i="1"/>
  <c r="BM236" i="1" s="1"/>
  <c r="M225" i="15" s="1"/>
  <c r="N225" i="15" s="1"/>
  <c r="K226" i="35" s="1"/>
  <c r="L226" i="35" s="1"/>
  <c r="BI220" i="1"/>
  <c r="J220" i="1" s="1"/>
  <c r="BL220" i="1"/>
  <c r="BM220" i="1" s="1"/>
  <c r="M209" i="15" s="1"/>
  <c r="N209" i="15" s="1"/>
  <c r="K210" i="35" s="1"/>
  <c r="L210" i="35" s="1"/>
  <c r="BI204" i="1"/>
  <c r="J204" i="1" s="1"/>
  <c r="BL204" i="1"/>
  <c r="BM204" i="1" s="1"/>
  <c r="M193" i="15" s="1"/>
  <c r="N193" i="15" s="1"/>
  <c r="K194" i="35" s="1"/>
  <c r="L194" i="35" s="1"/>
  <c r="BI188" i="1"/>
  <c r="J188" i="1" s="1"/>
  <c r="BL188" i="1"/>
  <c r="BM188" i="1" s="1"/>
  <c r="M177" i="15" s="1"/>
  <c r="N177" i="15" s="1"/>
  <c r="K178" i="35" s="1"/>
  <c r="L178" i="35" s="1"/>
  <c r="BI172" i="1"/>
  <c r="J172" i="1" s="1"/>
  <c r="BL172" i="1"/>
  <c r="BM172" i="1" s="1"/>
  <c r="M161" i="15" s="1"/>
  <c r="N161" i="15" s="1"/>
  <c r="K162" i="35" s="1"/>
  <c r="L162" i="35" s="1"/>
  <c r="BI156" i="1"/>
  <c r="J156" i="1" s="1"/>
  <c r="BL156" i="1"/>
  <c r="BM156" i="1" s="1"/>
  <c r="M145" i="15" s="1"/>
  <c r="N145" i="15" s="1"/>
  <c r="K146" i="35" s="1"/>
  <c r="L146" i="35" s="1"/>
  <c r="BI140" i="1"/>
  <c r="J140" i="1" s="1"/>
  <c r="BL140" i="1"/>
  <c r="BM140" i="1" s="1"/>
  <c r="M129" i="15" s="1"/>
  <c r="N129" i="15" s="1"/>
  <c r="K130" i="35" s="1"/>
  <c r="L130" i="35" s="1"/>
  <c r="BI124" i="1"/>
  <c r="J124" i="1" s="1"/>
  <c r="BL124" i="1"/>
  <c r="BM124" i="1" s="1"/>
  <c r="M113" i="15" s="1"/>
  <c r="N113" i="15" s="1"/>
  <c r="K114" i="35" s="1"/>
  <c r="L114" i="35" s="1"/>
  <c r="BI108" i="1"/>
  <c r="J108" i="1" s="1"/>
  <c r="BL108" i="1"/>
  <c r="BM108" i="1" s="1"/>
  <c r="M97" i="15" s="1"/>
  <c r="N97" i="15" s="1"/>
  <c r="K98" i="35" s="1"/>
  <c r="L98" i="35" s="1"/>
  <c r="BI126" i="1"/>
  <c r="J126" i="1" s="1"/>
  <c r="BL126" i="1"/>
  <c r="BM126" i="1" s="1"/>
  <c r="M115" i="15" s="1"/>
  <c r="N115" i="15" s="1"/>
  <c r="K116" i="35" s="1"/>
  <c r="L116" i="35" s="1"/>
  <c r="BI110" i="1"/>
  <c r="J110" i="1" s="1"/>
  <c r="BL110" i="1"/>
  <c r="BM110" i="1" s="1"/>
  <c r="M99" i="15" s="1"/>
  <c r="N99" i="15" s="1"/>
  <c r="K100" i="35" s="1"/>
  <c r="L100" i="35" s="1"/>
  <c r="BM41" i="1"/>
  <c r="M30" i="15" s="1"/>
  <c r="N30" i="15" s="1"/>
  <c r="BM42" i="1"/>
  <c r="M31" i="15" s="1"/>
  <c r="N31" i="15" s="1"/>
  <c r="BM43" i="1"/>
  <c r="M32" i="15" s="1"/>
  <c r="N32" i="15" s="1"/>
  <c r="K33" i="35" s="1"/>
  <c r="L33" i="35" s="1"/>
  <c r="BM22" i="1"/>
  <c r="M11" i="15" s="1"/>
  <c r="BM45" i="1"/>
  <c r="M34" i="15" s="1"/>
  <c r="N34" i="15" s="1"/>
  <c r="K35" i="35" s="1"/>
  <c r="L35" i="35" s="1"/>
  <c r="BM48" i="1"/>
  <c r="M37" i="15" s="1"/>
  <c r="N37" i="15" s="1"/>
  <c r="K38" i="35" s="1"/>
  <c r="L38" i="35" s="1"/>
  <c r="BM16" i="1"/>
  <c r="M5" i="15" s="1"/>
  <c r="N5" i="15" s="1"/>
  <c r="K6" i="35" s="1"/>
  <c r="L6" i="35" s="1"/>
  <c r="BI53" i="1"/>
  <c r="J53" i="1" s="1"/>
  <c r="BL53" i="1"/>
  <c r="BM53" i="1" s="1"/>
  <c r="M42" i="15" s="1"/>
  <c r="N42" i="15" s="1"/>
  <c r="K43" i="35" s="1"/>
  <c r="L43" i="35" s="1"/>
  <c r="BI52" i="1"/>
  <c r="J52" i="1" s="1"/>
  <c r="BL52" i="1"/>
  <c r="BM52" i="1" s="1"/>
  <c r="M41" i="15" s="1"/>
  <c r="N41" i="15" s="1"/>
  <c r="K42" i="35" s="1"/>
  <c r="L42" i="35" s="1"/>
  <c r="BI51" i="1"/>
  <c r="J51" i="1" s="1"/>
  <c r="BL51" i="1"/>
  <c r="BM51" i="1" s="1"/>
  <c r="M40" i="15" s="1"/>
  <c r="N40" i="15" s="1"/>
  <c r="K41" i="35" s="1"/>
  <c r="L41" i="35" s="1"/>
  <c r="BI22" i="1"/>
  <c r="J22" i="1" s="1"/>
  <c r="BI37" i="1"/>
  <c r="J37" i="1" s="1"/>
  <c r="BI48" i="1"/>
  <c r="J48" i="1" s="1"/>
  <c r="BI16" i="1"/>
  <c r="J16" i="1" s="1"/>
  <c r="BI47" i="1"/>
  <c r="J47" i="1" s="1"/>
  <c r="BI15" i="1"/>
  <c r="J15" i="1" s="1"/>
  <c r="BI50" i="1"/>
  <c r="J50" i="1" s="1"/>
  <c r="BI49" i="1"/>
  <c r="J49" i="1" s="1"/>
  <c r="BI43" i="1"/>
  <c r="J43" i="1" s="1"/>
  <c r="BI46" i="1"/>
  <c r="J46" i="1" s="1"/>
  <c r="BI14" i="1"/>
  <c r="J14" i="1" s="1"/>
  <c r="BI45" i="1"/>
  <c r="J45" i="1" s="1"/>
  <c r="BI40" i="1"/>
  <c r="J40" i="1" s="1"/>
  <c r="BI39" i="1"/>
  <c r="J39" i="1" s="1"/>
  <c r="BI13" i="1"/>
  <c r="J13" i="1" s="1"/>
  <c r="BL13" i="1"/>
  <c r="BM13" i="1" s="1"/>
  <c r="BI38" i="1"/>
  <c r="J38" i="1" s="1"/>
  <c r="BI18" i="1"/>
  <c r="J18" i="1" s="1"/>
  <c r="BI17" i="1"/>
  <c r="J17" i="1" s="1"/>
  <c r="BI44" i="1"/>
  <c r="J44" i="1" s="1"/>
  <c r="BI42" i="1"/>
  <c r="J42" i="1" s="1"/>
  <c r="BI41" i="1"/>
  <c r="J41" i="1" s="1"/>
  <c r="BI36" i="1"/>
  <c r="J36" i="1" s="1"/>
  <c r="BI35" i="1"/>
  <c r="J35" i="1" s="1"/>
  <c r="BI19" i="1"/>
  <c r="J19" i="1" s="1"/>
  <c r="BI26" i="1"/>
  <c r="J26" i="1" s="1"/>
  <c r="BI31" i="1"/>
  <c r="J31" i="1" s="1"/>
  <c r="BI34" i="1"/>
  <c r="J34" i="1" s="1"/>
  <c r="BI33" i="1"/>
  <c r="J33" i="1" s="1"/>
  <c r="BI28" i="1"/>
  <c r="J28" i="1" s="1"/>
  <c r="BI27" i="1"/>
  <c r="J27" i="1" s="1"/>
  <c r="BI25" i="1"/>
  <c r="J25" i="1" s="1"/>
  <c r="BI32" i="1"/>
  <c r="J32" i="1" s="1"/>
  <c r="BI30" i="1"/>
  <c r="J30" i="1" s="1"/>
  <c r="BI29" i="1"/>
  <c r="J29" i="1" s="1"/>
  <c r="BI24" i="1"/>
  <c r="J24" i="1" s="1"/>
  <c r="BI23" i="1"/>
  <c r="J23" i="1" s="1"/>
  <c r="BI21" i="1"/>
  <c r="J21" i="1" s="1"/>
  <c r="BI20" i="1"/>
  <c r="J20" i="1" s="1"/>
  <c r="A22" i="1"/>
  <c r="A12" i="35" s="1"/>
  <c r="V18" i="1"/>
  <c r="K31" i="35" l="1"/>
  <c r="L31" i="35" s="1"/>
  <c r="A30" i="23" s="1"/>
  <c r="K30" i="35"/>
  <c r="L30" i="35" s="1"/>
  <c r="K29" i="35"/>
  <c r="L29" i="35" s="1"/>
  <c r="A28" i="23" s="1"/>
  <c r="K32" i="35"/>
  <c r="L32" i="35" s="1"/>
  <c r="A31" i="24" s="1"/>
  <c r="K28" i="35"/>
  <c r="L28" i="35" s="1"/>
  <c r="N19" i="35"/>
  <c r="O19" i="35" s="1"/>
  <c r="N26" i="35"/>
  <c r="O26" i="35" s="1"/>
  <c r="N3" i="35"/>
  <c r="O3" i="35" s="1"/>
  <c r="N38" i="35"/>
  <c r="O38" i="35" s="1"/>
  <c r="N150" i="35"/>
  <c r="O150" i="35" s="1"/>
  <c r="W150" i="35" s="1"/>
  <c r="N246" i="35"/>
  <c r="O246" i="35" s="1"/>
  <c r="W246" i="35" s="1"/>
  <c r="N137" i="35"/>
  <c r="O137" i="35" s="1"/>
  <c r="P137" i="35" s="1"/>
  <c r="N159" i="35"/>
  <c r="O159" i="35" s="1"/>
  <c r="N255" i="35"/>
  <c r="O255" i="35" s="1"/>
  <c r="N148" i="35"/>
  <c r="O148" i="35" s="1"/>
  <c r="W148" i="35" s="1"/>
  <c r="N289" i="35"/>
  <c r="O289" i="35" s="1"/>
  <c r="P289" i="35" s="1"/>
  <c r="N257" i="35"/>
  <c r="O257" i="35" s="1"/>
  <c r="N58" i="35"/>
  <c r="O58" i="35" s="1"/>
  <c r="P58" i="35" s="1"/>
  <c r="N87" i="35"/>
  <c r="O87" i="35" s="1"/>
  <c r="W87" i="35" s="1"/>
  <c r="N51" i="35"/>
  <c r="O51" i="35" s="1"/>
  <c r="P51" i="35" s="1"/>
  <c r="N103" i="35"/>
  <c r="O103" i="35" s="1"/>
  <c r="N155" i="35"/>
  <c r="O155" i="35" s="1"/>
  <c r="W155" i="35" s="1"/>
  <c r="N229" i="35"/>
  <c r="O229" i="35" s="1"/>
  <c r="N256" i="35"/>
  <c r="O256" i="35" s="1"/>
  <c r="W256" i="35" s="1"/>
  <c r="N170" i="35"/>
  <c r="O170" i="35" s="1"/>
  <c r="N53" i="35"/>
  <c r="O53" i="35" s="1"/>
  <c r="N75" i="35"/>
  <c r="O75" i="35" s="1"/>
  <c r="P75" i="35" s="1"/>
  <c r="N11" i="35"/>
  <c r="O11" i="35" s="1"/>
  <c r="W11" i="35" s="1"/>
  <c r="AA11" i="35" s="1"/>
  <c r="N20" i="35"/>
  <c r="O20" i="35" s="1"/>
  <c r="N18" i="35"/>
  <c r="O18" i="35" s="1"/>
  <c r="N16" i="35"/>
  <c r="O16" i="35" s="1"/>
  <c r="N31" i="35"/>
  <c r="O31" i="35" s="1"/>
  <c r="N8" i="35"/>
  <c r="O8" i="35" s="1"/>
  <c r="P8" i="35" s="1"/>
  <c r="T8" i="35" s="1"/>
  <c r="N29" i="35"/>
  <c r="O29" i="35" s="1"/>
  <c r="N36" i="35"/>
  <c r="O36" i="35" s="1"/>
  <c r="W36" i="35" s="1"/>
  <c r="N5" i="35"/>
  <c r="O5" i="35" s="1"/>
  <c r="N27" i="35"/>
  <c r="O27" i="35" s="1"/>
  <c r="N100" i="35"/>
  <c r="O100" i="35" s="1"/>
  <c r="P100" i="35" s="1"/>
  <c r="N98" i="35"/>
  <c r="O98" i="35" s="1"/>
  <c r="W98" i="35" s="1"/>
  <c r="N130" i="35"/>
  <c r="O130" i="35" s="1"/>
  <c r="W130" i="35" s="1"/>
  <c r="N162" i="35"/>
  <c r="O162" i="35" s="1"/>
  <c r="P162" i="35" s="1"/>
  <c r="N194" i="35"/>
  <c r="O194" i="35" s="1"/>
  <c r="W194" i="35" s="1"/>
  <c r="N226" i="35"/>
  <c r="O226" i="35" s="1"/>
  <c r="P226" i="35" s="1"/>
  <c r="N258" i="35"/>
  <c r="O258" i="35" s="1"/>
  <c r="W258" i="35" s="1"/>
  <c r="N107" i="35"/>
  <c r="O107" i="35" s="1"/>
  <c r="P107" i="35" s="1"/>
  <c r="N123" i="35"/>
  <c r="O123" i="35" s="1"/>
  <c r="N147" i="35"/>
  <c r="O147" i="35" s="1"/>
  <c r="P147" i="35" s="1"/>
  <c r="N179" i="35"/>
  <c r="O179" i="35" s="1"/>
  <c r="P179" i="35" s="1"/>
  <c r="N211" i="35"/>
  <c r="O211" i="35" s="1"/>
  <c r="W211" i="35" s="1"/>
  <c r="N141" i="35"/>
  <c r="O141" i="35" s="1"/>
  <c r="P141" i="35" s="1"/>
  <c r="N173" i="35"/>
  <c r="O173" i="35" s="1"/>
  <c r="W173" i="35" s="1"/>
  <c r="N76" i="35"/>
  <c r="O76" i="35" s="1"/>
  <c r="P76" i="35" s="1"/>
  <c r="N84" i="35"/>
  <c r="O84" i="35" s="1"/>
  <c r="P84" i="35" s="1"/>
  <c r="N112" i="35"/>
  <c r="O112" i="35" s="1"/>
  <c r="N110" i="35"/>
  <c r="O110" i="35" s="1"/>
  <c r="P110" i="35" s="1"/>
  <c r="N142" i="35"/>
  <c r="O142" i="35" s="1"/>
  <c r="P142" i="35" s="1"/>
  <c r="N174" i="35"/>
  <c r="O174" i="35" s="1"/>
  <c r="W174" i="35" s="1"/>
  <c r="N206" i="35"/>
  <c r="O206" i="35" s="1"/>
  <c r="W206" i="35" s="1"/>
  <c r="N238" i="35"/>
  <c r="O238" i="35" s="1"/>
  <c r="P238" i="35" s="1"/>
  <c r="N105" i="35"/>
  <c r="O105" i="35" s="1"/>
  <c r="W105" i="35" s="1"/>
  <c r="N121" i="35"/>
  <c r="O121" i="35" s="1"/>
  <c r="W121" i="35" s="1"/>
  <c r="N145" i="35"/>
  <c r="O145" i="35" s="1"/>
  <c r="W145" i="35" s="1"/>
  <c r="N177" i="35"/>
  <c r="O177" i="35" s="1"/>
  <c r="P177" i="35" s="1"/>
  <c r="N209" i="35"/>
  <c r="O209" i="35" s="1"/>
  <c r="P209" i="35" s="1"/>
  <c r="N135" i="35"/>
  <c r="O135" i="35" s="1"/>
  <c r="W135" i="35" s="1"/>
  <c r="N167" i="35"/>
  <c r="O167" i="35" s="1"/>
  <c r="P167" i="35" s="1"/>
  <c r="N199" i="35"/>
  <c r="O199" i="35" s="1"/>
  <c r="W199" i="35" s="1"/>
  <c r="N231" i="35"/>
  <c r="O231" i="35" s="1"/>
  <c r="P231" i="35" s="1"/>
  <c r="N263" i="35"/>
  <c r="O263" i="35" s="1"/>
  <c r="P263" i="35" s="1"/>
  <c r="N236" i="35"/>
  <c r="O236" i="35" s="1"/>
  <c r="P236" i="35" s="1"/>
  <c r="N283" i="35"/>
  <c r="O283" i="35" s="1"/>
  <c r="W283" i="35" s="1"/>
  <c r="N164" i="35"/>
  <c r="O164" i="35" s="1"/>
  <c r="W164" i="35" s="1"/>
  <c r="N228" i="35"/>
  <c r="O228" i="35" s="1"/>
  <c r="P228" i="35" s="1"/>
  <c r="N264" i="35"/>
  <c r="O264" i="35" s="1"/>
  <c r="P264" i="35" s="1"/>
  <c r="N297" i="35"/>
  <c r="O297" i="35" s="1"/>
  <c r="P297" i="35" s="1"/>
  <c r="N168" i="35"/>
  <c r="O168" i="35" s="1"/>
  <c r="W168" i="35" s="1"/>
  <c r="N232" i="35"/>
  <c r="O232" i="35" s="1"/>
  <c r="W232" i="35" s="1"/>
  <c r="N265" i="35"/>
  <c r="O265" i="35" s="1"/>
  <c r="P265" i="35" s="1"/>
  <c r="N49" i="35"/>
  <c r="O49" i="35" s="1"/>
  <c r="P49" i="35" s="1"/>
  <c r="N81" i="35"/>
  <c r="O81" i="35" s="1"/>
  <c r="P81" i="35" s="1"/>
  <c r="N50" i="35"/>
  <c r="O50" i="35" s="1"/>
  <c r="W50" i="35" s="1"/>
  <c r="N82" i="35"/>
  <c r="O82" i="35" s="1"/>
  <c r="N48" i="35"/>
  <c r="O48" i="35" s="1"/>
  <c r="W48" i="35" s="1"/>
  <c r="N205" i="35"/>
  <c r="O205" i="35" s="1"/>
  <c r="P205" i="35" s="1"/>
  <c r="N237" i="35"/>
  <c r="O237" i="35" s="1"/>
  <c r="W237" i="35" s="1"/>
  <c r="N268" i="35"/>
  <c r="O268" i="35" s="1"/>
  <c r="W268" i="35" s="1"/>
  <c r="N244" i="35"/>
  <c r="O244" i="35" s="1"/>
  <c r="W244" i="35" s="1"/>
  <c r="N285" i="35"/>
  <c r="O285" i="35" s="1"/>
  <c r="W285" i="35" s="1"/>
  <c r="N172" i="35"/>
  <c r="O172" i="35" s="1"/>
  <c r="P172" i="35" s="1"/>
  <c r="N270" i="35"/>
  <c r="O270" i="35" s="1"/>
  <c r="P270" i="35" s="1"/>
  <c r="N271" i="35"/>
  <c r="O271" i="35" s="1"/>
  <c r="P271" i="35" s="1"/>
  <c r="N298" i="35"/>
  <c r="O298" i="35" s="1"/>
  <c r="W298" i="35" s="1"/>
  <c r="N176" i="35"/>
  <c r="O176" i="35" s="1"/>
  <c r="W176" i="35" s="1"/>
  <c r="N235" i="35"/>
  <c r="O235" i="35" s="1"/>
  <c r="N274" i="35"/>
  <c r="O274" i="35" s="1"/>
  <c r="W274" i="35" s="1"/>
  <c r="N111" i="35"/>
  <c r="O111" i="35" s="1"/>
  <c r="P111" i="35" s="1"/>
  <c r="N219" i="35"/>
  <c r="O219" i="35" s="1"/>
  <c r="W219" i="35" s="1"/>
  <c r="N181" i="35"/>
  <c r="O181" i="35" s="1"/>
  <c r="P181" i="35" s="1"/>
  <c r="N245" i="35"/>
  <c r="O245" i="35" s="1"/>
  <c r="W245" i="35" s="1"/>
  <c r="N260" i="35"/>
  <c r="O260" i="35" s="1"/>
  <c r="P260" i="35" s="1"/>
  <c r="N188" i="35"/>
  <c r="O188" i="35" s="1"/>
  <c r="P188" i="35" s="1"/>
  <c r="N279" i="35"/>
  <c r="O279" i="35" s="1"/>
  <c r="P279" i="35" s="1"/>
  <c r="N192" i="35"/>
  <c r="O192" i="35" s="1"/>
  <c r="P192" i="35" s="1"/>
  <c r="N290" i="35"/>
  <c r="O290" i="35" s="1"/>
  <c r="P290" i="35" s="1"/>
  <c r="N122" i="35"/>
  <c r="O122" i="35" s="1"/>
  <c r="P122" i="35" s="1"/>
  <c r="N186" i="35"/>
  <c r="O186" i="35" s="1"/>
  <c r="P186" i="35" s="1"/>
  <c r="N250" i="35"/>
  <c r="O250" i="35" s="1"/>
  <c r="W250" i="35" s="1"/>
  <c r="N91" i="35"/>
  <c r="O91" i="35" s="1"/>
  <c r="W91" i="35" s="1"/>
  <c r="N68" i="35"/>
  <c r="O68" i="35" s="1"/>
  <c r="W68" i="35" s="1"/>
  <c r="N61" i="35"/>
  <c r="O61" i="35" s="1"/>
  <c r="W61" i="35" s="1"/>
  <c r="N93" i="35"/>
  <c r="O93" i="35" s="1"/>
  <c r="W93" i="35" s="1"/>
  <c r="N10" i="35"/>
  <c r="O10" i="35" s="1"/>
  <c r="W10" i="35" s="1"/>
  <c r="AA10" i="35" s="1"/>
  <c r="N21" i="35"/>
  <c r="O21" i="35" s="1"/>
  <c r="N4" i="35"/>
  <c r="O4" i="35" s="1"/>
  <c r="N43" i="35"/>
  <c r="O43" i="35" s="1"/>
  <c r="W43" i="35" s="1"/>
  <c r="N182" i="35"/>
  <c r="O182" i="35" s="1"/>
  <c r="P182" i="35" s="1"/>
  <c r="N101" i="35"/>
  <c r="O101" i="35" s="1"/>
  <c r="W101" i="35" s="1"/>
  <c r="N201" i="35"/>
  <c r="O201" i="35" s="1"/>
  <c r="P201" i="35" s="1"/>
  <c r="N191" i="35"/>
  <c r="O191" i="35" s="1"/>
  <c r="W191" i="35" s="1"/>
  <c r="N275" i="35"/>
  <c r="O275" i="35" s="1"/>
  <c r="P275" i="35" s="1"/>
  <c r="N248" i="35"/>
  <c r="O248" i="35" s="1"/>
  <c r="P248" i="35" s="1"/>
  <c r="N216" i="35"/>
  <c r="O216" i="35" s="1"/>
  <c r="P216" i="35" s="1"/>
  <c r="N73" i="35"/>
  <c r="O73" i="35" s="1"/>
  <c r="W73" i="35" s="1"/>
  <c r="N63" i="35"/>
  <c r="O63" i="35" s="1"/>
  <c r="W63" i="35" s="1"/>
  <c r="N95" i="35"/>
  <c r="O95" i="35" s="1"/>
  <c r="P95" i="35" s="1"/>
  <c r="N55" i="35"/>
  <c r="O55" i="35" s="1"/>
  <c r="W55" i="35" s="1"/>
  <c r="N46" i="35"/>
  <c r="O46" i="35" s="1"/>
  <c r="W46" i="35" s="1"/>
  <c r="N92" i="35"/>
  <c r="O92" i="35" s="1"/>
  <c r="P92" i="35" s="1"/>
  <c r="N203" i="35"/>
  <c r="O203" i="35" s="1"/>
  <c r="W203" i="35" s="1"/>
  <c r="N156" i="35"/>
  <c r="O156" i="35" s="1"/>
  <c r="P156" i="35" s="1"/>
  <c r="N259" i="35"/>
  <c r="O259" i="35" s="1"/>
  <c r="W259" i="35" s="1"/>
  <c r="N85" i="35"/>
  <c r="O85" i="35" s="1"/>
  <c r="W85" i="35" s="1"/>
  <c r="N13" i="35"/>
  <c r="O13" i="35" s="1"/>
  <c r="N23" i="35"/>
  <c r="O23" i="35" s="1"/>
  <c r="N32" i="35"/>
  <c r="O32" i="35" s="1"/>
  <c r="N30" i="35"/>
  <c r="O30" i="35" s="1"/>
  <c r="N12" i="35"/>
  <c r="O12" i="35" s="1"/>
  <c r="N134" i="35"/>
  <c r="O134" i="35" s="1"/>
  <c r="P134" i="35" s="1"/>
  <c r="N198" i="35"/>
  <c r="O198" i="35" s="1"/>
  <c r="P198" i="35" s="1"/>
  <c r="N262" i="35"/>
  <c r="O262" i="35" s="1"/>
  <c r="W262" i="35" s="1"/>
  <c r="N125" i="35"/>
  <c r="O125" i="35" s="1"/>
  <c r="P125" i="35" s="1"/>
  <c r="N185" i="35"/>
  <c r="O185" i="35" s="1"/>
  <c r="W185" i="35" s="1"/>
  <c r="N217" i="35"/>
  <c r="O217" i="35" s="1"/>
  <c r="W217" i="35" s="1"/>
  <c r="N143" i="35"/>
  <c r="O143" i="35" s="1"/>
  <c r="P143" i="35" s="1"/>
  <c r="N175" i="35"/>
  <c r="O175" i="35" s="1"/>
  <c r="W175" i="35" s="1"/>
  <c r="N207" i="35"/>
  <c r="O207" i="35" s="1"/>
  <c r="W207" i="35" s="1"/>
  <c r="N239" i="35"/>
  <c r="O239" i="35" s="1"/>
  <c r="W239" i="35" s="1"/>
  <c r="N272" i="35"/>
  <c r="O272" i="35" s="1"/>
  <c r="P272" i="35" s="1"/>
  <c r="N252" i="35"/>
  <c r="O252" i="35" s="1"/>
  <c r="W252" i="35" s="1"/>
  <c r="N291" i="35"/>
  <c r="O291" i="35" s="1"/>
  <c r="N180" i="35"/>
  <c r="O180" i="35" s="1"/>
  <c r="P180" i="35" s="1"/>
  <c r="N278" i="35"/>
  <c r="O278" i="35" s="1"/>
  <c r="W278" i="35" s="1"/>
  <c r="N273" i="35"/>
  <c r="O273" i="35" s="1"/>
  <c r="P273" i="35" s="1"/>
  <c r="N299" i="35"/>
  <c r="O299" i="35" s="1"/>
  <c r="P299" i="35" s="1"/>
  <c r="N184" i="35"/>
  <c r="O184" i="35" s="1"/>
  <c r="P184" i="35" s="1"/>
  <c r="N241" i="35"/>
  <c r="O241" i="35" s="1"/>
  <c r="W241" i="35" s="1"/>
  <c r="N282" i="35"/>
  <c r="O282" i="35" s="1"/>
  <c r="W282" i="35" s="1"/>
  <c r="N57" i="35"/>
  <c r="O57" i="35" s="1"/>
  <c r="N89" i="35"/>
  <c r="O89" i="35" s="1"/>
  <c r="W89" i="35" s="1"/>
  <c r="N74" i="35"/>
  <c r="O74" i="35" s="1"/>
  <c r="W74" i="35" s="1"/>
  <c r="N47" i="35"/>
  <c r="O47" i="35" s="1"/>
  <c r="W47" i="35" s="1"/>
  <c r="N79" i="35"/>
  <c r="O79" i="35" s="1"/>
  <c r="N71" i="35"/>
  <c r="O71" i="35" s="1"/>
  <c r="P71" i="35" s="1"/>
  <c r="N62" i="35"/>
  <c r="O62" i="35" s="1"/>
  <c r="P62" i="35" s="1"/>
  <c r="N94" i="35"/>
  <c r="O94" i="35" s="1"/>
  <c r="P94" i="35" s="1"/>
  <c r="N67" i="35"/>
  <c r="O67" i="35" s="1"/>
  <c r="W67" i="35" s="1"/>
  <c r="N72" i="35"/>
  <c r="O72" i="35" s="1"/>
  <c r="P72" i="35" s="1"/>
  <c r="N96" i="35"/>
  <c r="O96" i="35" s="1"/>
  <c r="W96" i="35" s="1"/>
  <c r="N119" i="35"/>
  <c r="O119" i="35" s="1"/>
  <c r="P119" i="35" s="1"/>
  <c r="N139" i="35"/>
  <c r="O139" i="35" s="1"/>
  <c r="W139" i="35" s="1"/>
  <c r="N187" i="35"/>
  <c r="O187" i="35" s="1"/>
  <c r="W187" i="35" s="1"/>
  <c r="N133" i="35"/>
  <c r="O133" i="35" s="1"/>
  <c r="W133" i="35" s="1"/>
  <c r="N197" i="35"/>
  <c r="O197" i="35" s="1"/>
  <c r="W197" i="35" s="1"/>
  <c r="N261" i="35"/>
  <c r="O261" i="35" s="1"/>
  <c r="P261" i="35" s="1"/>
  <c r="N277" i="35"/>
  <c r="O277" i="35" s="1"/>
  <c r="P277" i="35" s="1"/>
  <c r="N220" i="35"/>
  <c r="O220" i="35" s="1"/>
  <c r="W220" i="35" s="1"/>
  <c r="N295" i="35"/>
  <c r="O295" i="35" s="1"/>
  <c r="P295" i="35" s="1"/>
  <c r="N224" i="35"/>
  <c r="O224" i="35" s="1"/>
  <c r="P224" i="35" s="1"/>
  <c r="N108" i="35"/>
  <c r="O108" i="35" s="1"/>
  <c r="W108" i="35" s="1"/>
  <c r="N138" i="35"/>
  <c r="O138" i="35" s="1"/>
  <c r="W138" i="35" s="1"/>
  <c r="N202" i="35"/>
  <c r="O202" i="35" s="1"/>
  <c r="P202" i="35" s="1"/>
  <c r="N266" i="35"/>
  <c r="O266" i="35" s="1"/>
  <c r="W266" i="35" s="1"/>
  <c r="N69" i="35"/>
  <c r="O69" i="35" s="1"/>
  <c r="W69" i="35" s="1"/>
  <c r="N54" i="35"/>
  <c r="O54" i="35" s="1"/>
  <c r="W54" i="35" s="1"/>
  <c r="N86" i="35"/>
  <c r="O86" i="35" s="1"/>
  <c r="W86" i="35" s="1"/>
  <c r="N44" i="35"/>
  <c r="O44" i="35" s="1"/>
  <c r="P44" i="35" s="1"/>
  <c r="N17" i="35"/>
  <c r="O17" i="35" s="1"/>
  <c r="N7" i="35"/>
  <c r="O7" i="35" s="1"/>
  <c r="W7" i="35" s="1"/>
  <c r="AA7" i="35" s="1"/>
  <c r="N40" i="35"/>
  <c r="O40" i="35" s="1"/>
  <c r="W40" i="35" s="1"/>
  <c r="N41" i="35"/>
  <c r="O41" i="35" s="1"/>
  <c r="P41" i="35" s="1"/>
  <c r="N120" i="35"/>
  <c r="O120" i="35" s="1"/>
  <c r="W120" i="35" s="1"/>
  <c r="N118" i="35"/>
  <c r="O118" i="35" s="1"/>
  <c r="P118" i="35" s="1"/>
  <c r="N214" i="35"/>
  <c r="O214" i="35" s="1"/>
  <c r="W214" i="35" s="1"/>
  <c r="N117" i="35"/>
  <c r="O117" i="35" s="1"/>
  <c r="P117" i="35" s="1"/>
  <c r="N169" i="35"/>
  <c r="O169" i="35" s="1"/>
  <c r="P169" i="35" s="1"/>
  <c r="N233" i="35"/>
  <c r="O233" i="35" s="1"/>
  <c r="W233" i="35" s="1"/>
  <c r="N223" i="35"/>
  <c r="O223" i="35" s="1"/>
  <c r="P223" i="35" s="1"/>
  <c r="N288" i="35"/>
  <c r="O288" i="35" s="1"/>
  <c r="W288" i="35" s="1"/>
  <c r="N212" i="35"/>
  <c r="O212" i="35" s="1"/>
  <c r="W212" i="35" s="1"/>
  <c r="N152" i="35"/>
  <c r="O152" i="35" s="1"/>
  <c r="W152" i="35" s="1"/>
  <c r="N302" i="35"/>
  <c r="O302" i="35" s="1"/>
  <c r="W302" i="35" s="1"/>
  <c r="N90" i="35"/>
  <c r="O90" i="35" s="1"/>
  <c r="W90" i="35" s="1"/>
  <c r="N78" i="35"/>
  <c r="O78" i="35" s="1"/>
  <c r="W78" i="35" s="1"/>
  <c r="N83" i="35"/>
  <c r="O83" i="35" s="1"/>
  <c r="W83" i="35" s="1"/>
  <c r="N127" i="35"/>
  <c r="O127" i="35" s="1"/>
  <c r="P127" i="35" s="1"/>
  <c r="N165" i="35"/>
  <c r="O165" i="35" s="1"/>
  <c r="W165" i="35" s="1"/>
  <c r="N292" i="35"/>
  <c r="O292" i="35" s="1"/>
  <c r="W292" i="35" s="1"/>
  <c r="N160" i="35"/>
  <c r="O160" i="35" s="1"/>
  <c r="P160" i="35" s="1"/>
  <c r="N106" i="35"/>
  <c r="O106" i="35" s="1"/>
  <c r="P106" i="35" s="1"/>
  <c r="N234" i="35"/>
  <c r="O234" i="35" s="1"/>
  <c r="W234" i="35" s="1"/>
  <c r="N70" i="35"/>
  <c r="O70" i="35" s="1"/>
  <c r="P70" i="35" s="1"/>
  <c r="N64" i="35"/>
  <c r="O64" i="35" s="1"/>
  <c r="W64" i="35" s="1"/>
  <c r="N22" i="35"/>
  <c r="O22" i="35" s="1"/>
  <c r="N9" i="35"/>
  <c r="O9" i="35" s="1"/>
  <c r="P9" i="35" s="1"/>
  <c r="T9" i="35" s="1"/>
  <c r="N28" i="35"/>
  <c r="O28" i="35" s="1"/>
  <c r="N33" i="35"/>
  <c r="O33" i="35" s="1"/>
  <c r="P33" i="35" s="1"/>
  <c r="N37" i="35"/>
  <c r="O37" i="35" s="1"/>
  <c r="W37" i="35" s="1"/>
  <c r="N42" i="35"/>
  <c r="O42" i="35" s="1"/>
  <c r="P42" i="35" s="1"/>
  <c r="N104" i="35"/>
  <c r="O104" i="35" s="1"/>
  <c r="W104" i="35" s="1"/>
  <c r="N102" i="35"/>
  <c r="O102" i="35" s="1"/>
  <c r="P102" i="35" s="1"/>
  <c r="N166" i="35"/>
  <c r="O166" i="35" s="1"/>
  <c r="W166" i="35" s="1"/>
  <c r="N230" i="35"/>
  <c r="O230" i="35" s="1"/>
  <c r="W230" i="35" s="1"/>
  <c r="N109" i="35"/>
  <c r="O109" i="35" s="1"/>
  <c r="W109" i="35" s="1"/>
  <c r="N153" i="35"/>
  <c r="O153" i="35" s="1"/>
  <c r="P153" i="35" s="1"/>
  <c r="N14" i="35"/>
  <c r="O14" i="35" s="1"/>
  <c r="N15" i="35"/>
  <c r="O15" i="35" s="1"/>
  <c r="N24" i="35"/>
  <c r="O24" i="35" s="1"/>
  <c r="N25" i="35"/>
  <c r="O25" i="35" s="1"/>
  <c r="N34" i="35"/>
  <c r="O34" i="35" s="1"/>
  <c r="W34" i="35" s="1"/>
  <c r="N35" i="35"/>
  <c r="O35" i="35" s="1"/>
  <c r="P35" i="35" s="1"/>
  <c r="N39" i="35"/>
  <c r="O39" i="35" s="1"/>
  <c r="P39" i="35" s="1"/>
  <c r="N6" i="35"/>
  <c r="O6" i="35" s="1"/>
  <c r="W6" i="35" s="1"/>
  <c r="AA6" i="35" s="1"/>
  <c r="N116" i="35"/>
  <c r="O116" i="35" s="1"/>
  <c r="P116" i="35" s="1"/>
  <c r="N114" i="35"/>
  <c r="O114" i="35" s="1"/>
  <c r="N146" i="35"/>
  <c r="O146" i="35" s="1"/>
  <c r="P146" i="35" s="1"/>
  <c r="N178" i="35"/>
  <c r="O178" i="35" s="1"/>
  <c r="W178" i="35" s="1"/>
  <c r="N210" i="35"/>
  <c r="O210" i="35" s="1"/>
  <c r="W210" i="35" s="1"/>
  <c r="N242" i="35"/>
  <c r="O242" i="35" s="1"/>
  <c r="P242" i="35" s="1"/>
  <c r="N99" i="35"/>
  <c r="O99" i="35" s="1"/>
  <c r="P99" i="35" s="1"/>
  <c r="N115" i="35"/>
  <c r="O115" i="35" s="1"/>
  <c r="P115" i="35" s="1"/>
  <c r="N131" i="35"/>
  <c r="O131" i="35" s="1"/>
  <c r="W131" i="35" s="1"/>
  <c r="N163" i="35"/>
  <c r="O163" i="35" s="1"/>
  <c r="P163" i="35" s="1"/>
  <c r="N195" i="35"/>
  <c r="O195" i="35" s="1"/>
  <c r="P195" i="35" s="1"/>
  <c r="N227" i="35"/>
  <c r="O227" i="35" s="1"/>
  <c r="W227" i="35" s="1"/>
  <c r="N157" i="35"/>
  <c r="O157" i="35" s="1"/>
  <c r="W157" i="35" s="1"/>
  <c r="N189" i="35"/>
  <c r="O189" i="35" s="1"/>
  <c r="W189" i="35" s="1"/>
  <c r="N56" i="35"/>
  <c r="O56" i="35" s="1"/>
  <c r="W56" i="35" s="1"/>
  <c r="N80" i="35"/>
  <c r="O80" i="35" s="1"/>
  <c r="P80" i="35" s="1"/>
  <c r="N128" i="35"/>
  <c r="O128" i="35" s="1"/>
  <c r="P128" i="35" s="1"/>
  <c r="N126" i="35"/>
  <c r="O126" i="35" s="1"/>
  <c r="W126" i="35" s="1"/>
  <c r="N158" i="35"/>
  <c r="O158" i="35" s="1"/>
  <c r="P158" i="35" s="1"/>
  <c r="N190" i="35"/>
  <c r="O190" i="35" s="1"/>
  <c r="P190" i="35" s="1"/>
  <c r="N222" i="35"/>
  <c r="O222" i="35" s="1"/>
  <c r="W222" i="35" s="1"/>
  <c r="N254" i="35"/>
  <c r="O254" i="35" s="1"/>
  <c r="N113" i="35"/>
  <c r="O113" i="35" s="1"/>
  <c r="W113" i="35" s="1"/>
  <c r="N129" i="35"/>
  <c r="O129" i="35" s="1"/>
  <c r="P129" i="35" s="1"/>
  <c r="N161" i="35"/>
  <c r="O161" i="35" s="1"/>
  <c r="W161" i="35" s="1"/>
  <c r="N193" i="35"/>
  <c r="O193" i="35" s="1"/>
  <c r="P193" i="35" s="1"/>
  <c r="N225" i="35"/>
  <c r="O225" i="35" s="1"/>
  <c r="W225" i="35" s="1"/>
  <c r="N151" i="35"/>
  <c r="O151" i="35" s="1"/>
  <c r="W151" i="35" s="1"/>
  <c r="N183" i="35"/>
  <c r="O183" i="35" s="1"/>
  <c r="P183" i="35" s="1"/>
  <c r="N215" i="35"/>
  <c r="O215" i="35" s="1"/>
  <c r="N247" i="35"/>
  <c r="O247" i="35" s="1"/>
  <c r="W247" i="35" s="1"/>
  <c r="N280" i="35"/>
  <c r="O280" i="35" s="1"/>
  <c r="W280" i="35" s="1"/>
  <c r="N267" i="35"/>
  <c r="O267" i="35" s="1"/>
  <c r="P267" i="35" s="1"/>
  <c r="N132" i="35"/>
  <c r="O132" i="35" s="1"/>
  <c r="N196" i="35"/>
  <c r="O196" i="35" s="1"/>
  <c r="P196" i="35" s="1"/>
  <c r="N296" i="35"/>
  <c r="O296" i="35" s="1"/>
  <c r="P296" i="35" s="1"/>
  <c r="N281" i="35"/>
  <c r="O281" i="35" s="1"/>
  <c r="W281" i="35" s="1"/>
  <c r="N136" i="35"/>
  <c r="O136" i="35" s="1"/>
  <c r="N200" i="35"/>
  <c r="O200" i="35" s="1"/>
  <c r="P200" i="35" s="1"/>
  <c r="N249" i="35"/>
  <c r="O249" i="35" s="1"/>
  <c r="P249" i="35" s="1"/>
  <c r="N294" i="35"/>
  <c r="O294" i="35" s="1"/>
  <c r="W294" i="35" s="1"/>
  <c r="N65" i="35"/>
  <c r="O65" i="35" s="1"/>
  <c r="W65" i="35" s="1"/>
  <c r="N97" i="35"/>
  <c r="O97" i="35" s="1"/>
  <c r="P97" i="35" s="1"/>
  <c r="N66" i="35"/>
  <c r="O66" i="35" s="1"/>
  <c r="W66" i="35" s="1"/>
  <c r="N88" i="35"/>
  <c r="O88" i="35" s="1"/>
  <c r="P88" i="35" s="1"/>
  <c r="N52" i="35"/>
  <c r="O52" i="35" s="1"/>
  <c r="P52" i="35" s="1"/>
  <c r="N221" i="35"/>
  <c r="O221" i="35" s="1"/>
  <c r="P221" i="35" s="1"/>
  <c r="N253" i="35"/>
  <c r="O253" i="35" s="1"/>
  <c r="W253" i="35" s="1"/>
  <c r="N284" i="35"/>
  <c r="O284" i="35" s="1"/>
  <c r="P284" i="35" s="1"/>
  <c r="N269" i="35"/>
  <c r="O269" i="35" s="1"/>
  <c r="N140" i="35"/>
  <c r="O140" i="35" s="1"/>
  <c r="W140" i="35" s="1"/>
  <c r="N204" i="35"/>
  <c r="O204" i="35" s="1"/>
  <c r="P204" i="35" s="1"/>
  <c r="N240" i="35"/>
  <c r="O240" i="35" s="1"/>
  <c r="P240" i="35" s="1"/>
  <c r="N287" i="35"/>
  <c r="O287" i="35" s="1"/>
  <c r="N144" i="35"/>
  <c r="O144" i="35" s="1"/>
  <c r="W144" i="35" s="1"/>
  <c r="N208" i="35"/>
  <c r="O208" i="35" s="1"/>
  <c r="W208" i="35" s="1"/>
  <c r="N251" i="35"/>
  <c r="O251" i="35" s="1"/>
  <c r="W251" i="35" s="1"/>
  <c r="N301" i="35"/>
  <c r="O301" i="35" s="1"/>
  <c r="N171" i="35"/>
  <c r="O171" i="35" s="1"/>
  <c r="P171" i="35" s="1"/>
  <c r="N149" i="35"/>
  <c r="O149" i="35" s="1"/>
  <c r="P149" i="35" s="1"/>
  <c r="N213" i="35"/>
  <c r="O213" i="35" s="1"/>
  <c r="W213" i="35" s="1"/>
  <c r="N276" i="35"/>
  <c r="O276" i="35" s="1"/>
  <c r="P276" i="35" s="1"/>
  <c r="N293" i="35"/>
  <c r="O293" i="35" s="1"/>
  <c r="W293" i="35" s="1"/>
  <c r="N286" i="35"/>
  <c r="O286" i="35" s="1"/>
  <c r="W286" i="35" s="1"/>
  <c r="N300" i="35"/>
  <c r="O300" i="35" s="1"/>
  <c r="W300" i="35" s="1"/>
  <c r="N243" i="35"/>
  <c r="O243" i="35" s="1"/>
  <c r="W243" i="35" s="1"/>
  <c r="N124" i="35"/>
  <c r="O124" i="35" s="1"/>
  <c r="W124" i="35" s="1"/>
  <c r="N154" i="35"/>
  <c r="O154" i="35" s="1"/>
  <c r="P154" i="35" s="1"/>
  <c r="N218" i="35"/>
  <c r="O218" i="35" s="1"/>
  <c r="P218" i="35" s="1"/>
  <c r="N59" i="35"/>
  <c r="O59" i="35" s="1"/>
  <c r="W59" i="35" s="1"/>
  <c r="N60" i="35"/>
  <c r="O60" i="35" s="1"/>
  <c r="W60" i="35" s="1"/>
  <c r="N45" i="35"/>
  <c r="O45" i="35" s="1"/>
  <c r="P45" i="35" s="1"/>
  <c r="N77" i="35"/>
  <c r="O77" i="35" s="1"/>
  <c r="W77" i="35" s="1"/>
  <c r="A99" i="24"/>
  <c r="W100" i="35"/>
  <c r="A99" i="23"/>
  <c r="A161" i="24"/>
  <c r="A161" i="23"/>
  <c r="W162" i="35"/>
  <c r="A257" i="24"/>
  <c r="A257" i="23"/>
  <c r="A146" i="24"/>
  <c r="A146" i="23"/>
  <c r="W147" i="35"/>
  <c r="A9" i="24"/>
  <c r="A9" i="23"/>
  <c r="A10" i="24"/>
  <c r="A10" i="23"/>
  <c r="A173" i="24"/>
  <c r="A173" i="23"/>
  <c r="P174" i="35"/>
  <c r="A104" i="23"/>
  <c r="A104" i="24"/>
  <c r="A208" i="24"/>
  <c r="A208" i="23"/>
  <c r="A198" i="23"/>
  <c r="A198" i="24"/>
  <c r="A235" i="23"/>
  <c r="W236" i="35"/>
  <c r="A235" i="24"/>
  <c r="A227" i="23"/>
  <c r="A227" i="24"/>
  <c r="A167" i="23"/>
  <c r="A167" i="24"/>
  <c r="A80" i="24"/>
  <c r="A80" i="23"/>
  <c r="A47" i="23"/>
  <c r="P48" i="35"/>
  <c r="A47" i="24"/>
  <c r="P268" i="35"/>
  <c r="A267" i="23"/>
  <c r="A267" i="24"/>
  <c r="A171" i="24"/>
  <c r="E171" i="24" s="1"/>
  <c r="A171" i="23"/>
  <c r="A297" i="24"/>
  <c r="A297" i="25" s="1"/>
  <c r="A297" i="23"/>
  <c r="A121" i="24"/>
  <c r="F121" i="24" s="1"/>
  <c r="A121" i="23"/>
  <c r="W122" i="35"/>
  <c r="A41" i="24"/>
  <c r="A41" i="23"/>
  <c r="W42" i="35"/>
  <c r="A5" i="24"/>
  <c r="A5" i="23"/>
  <c r="A32" i="24"/>
  <c r="A32" i="23"/>
  <c r="A103" i="23"/>
  <c r="A103" i="24"/>
  <c r="A103" i="25" s="1"/>
  <c r="A101" i="24"/>
  <c r="A101" i="23"/>
  <c r="A133" i="24"/>
  <c r="A133" i="23"/>
  <c r="A165" i="23"/>
  <c r="A165" i="24"/>
  <c r="A197" i="24"/>
  <c r="I197" i="24" s="1"/>
  <c r="A197" i="23"/>
  <c r="A229" i="23"/>
  <c r="P230" i="35"/>
  <c r="A229" i="24"/>
  <c r="A261" i="23"/>
  <c r="A261" i="24"/>
  <c r="A108" i="24"/>
  <c r="P109" i="35"/>
  <c r="A108" i="23"/>
  <c r="A124" i="24"/>
  <c r="A124" i="23"/>
  <c r="A152" i="24"/>
  <c r="A152" i="23"/>
  <c r="A184" i="24"/>
  <c r="A184" i="23"/>
  <c r="P185" i="35"/>
  <c r="A216" i="24"/>
  <c r="C216" i="24" s="1"/>
  <c r="A216" i="23"/>
  <c r="A142" i="24"/>
  <c r="A142" i="23"/>
  <c r="A174" i="24"/>
  <c r="A174" i="23"/>
  <c r="A206" i="24"/>
  <c r="P207" i="35"/>
  <c r="A206" i="23"/>
  <c r="A238" i="23"/>
  <c r="A238" i="24"/>
  <c r="A271" i="23"/>
  <c r="A271" i="24"/>
  <c r="A251" i="24"/>
  <c r="A251" i="23"/>
  <c r="W291" i="35"/>
  <c r="P291" i="35"/>
  <c r="A290" i="24"/>
  <c r="A290" i="25" s="1"/>
  <c r="A290" i="23"/>
  <c r="A179" i="23"/>
  <c r="A179" i="24"/>
  <c r="A179" i="25" s="1"/>
  <c r="A277" i="23"/>
  <c r="A277" i="24"/>
  <c r="A277" i="25" s="1"/>
  <c r="A272" i="23"/>
  <c r="A272" i="24"/>
  <c r="A298" i="24"/>
  <c r="A298" i="23"/>
  <c r="A183" i="24"/>
  <c r="A183" i="23"/>
  <c r="A240" i="24"/>
  <c r="A240" i="23"/>
  <c r="A281" i="23"/>
  <c r="P282" i="35"/>
  <c r="A281" i="24"/>
  <c r="A281" i="25" s="1"/>
  <c r="P57" i="35"/>
  <c r="W57" i="35"/>
  <c r="A56" i="24"/>
  <c r="A56" i="23"/>
  <c r="A88" i="24"/>
  <c r="A88" i="23"/>
  <c r="A73" i="24"/>
  <c r="A73" i="23"/>
  <c r="A46" i="23"/>
  <c r="A46" i="24"/>
  <c r="W79" i="35"/>
  <c r="P79" i="35"/>
  <c r="A78" i="24"/>
  <c r="A78" i="23"/>
  <c r="A6" i="24"/>
  <c r="A6" i="23"/>
  <c r="A3" i="24"/>
  <c r="A3" i="23"/>
  <c r="A70" i="23"/>
  <c r="A70" i="24"/>
  <c r="A61" i="24"/>
  <c r="A61" i="23"/>
  <c r="A93" i="23"/>
  <c r="A93" i="24"/>
  <c r="P67" i="35"/>
  <c r="A66" i="23"/>
  <c r="A66" i="24"/>
  <c r="A71" i="24"/>
  <c r="A71" i="23"/>
  <c r="A95" i="24"/>
  <c r="A95" i="23"/>
  <c r="A118" i="24"/>
  <c r="K118" i="24" s="1"/>
  <c r="A118" i="23"/>
  <c r="P139" i="35"/>
  <c r="A138" i="23"/>
  <c r="A138" i="24"/>
  <c r="A186" i="24"/>
  <c r="P187" i="35"/>
  <c r="A186" i="23"/>
  <c r="A132" i="24"/>
  <c r="A132" i="23"/>
  <c r="A196" i="23"/>
  <c r="A196" i="24"/>
  <c r="A260" i="24"/>
  <c r="A260" i="23"/>
  <c r="A276" i="23"/>
  <c r="A276" i="24"/>
  <c r="A276" i="25" s="1"/>
  <c r="A219" i="23"/>
  <c r="A219" i="24"/>
  <c r="A294" i="24"/>
  <c r="A294" i="25" s="1"/>
  <c r="A294" i="23"/>
  <c r="A223" i="24"/>
  <c r="A223" i="23"/>
  <c r="A107" i="24"/>
  <c r="A107" i="23"/>
  <c r="A137" i="23"/>
  <c r="A137" i="24"/>
  <c r="A201" i="23"/>
  <c r="A201" i="24"/>
  <c r="A265" i="23"/>
  <c r="P266" i="35"/>
  <c r="A265" i="24"/>
  <c r="J265" i="24" s="1"/>
  <c r="A68" i="24"/>
  <c r="A68" i="23"/>
  <c r="A53" i="24"/>
  <c r="A53" i="23"/>
  <c r="A85" i="24"/>
  <c r="A85" i="23"/>
  <c r="A43" i="24"/>
  <c r="A43" i="23"/>
  <c r="A97" i="23"/>
  <c r="A97" i="24"/>
  <c r="A193" i="23"/>
  <c r="A193" i="24"/>
  <c r="A106" i="24"/>
  <c r="A106" i="23"/>
  <c r="A178" i="24"/>
  <c r="A178" i="23"/>
  <c r="A140" i="24"/>
  <c r="A140" i="23"/>
  <c r="A83" i="23"/>
  <c r="A83" i="24"/>
  <c r="W84" i="35"/>
  <c r="A111" i="23"/>
  <c r="P112" i="35"/>
  <c r="W112" i="35"/>
  <c r="A111" i="24"/>
  <c r="A109" i="24"/>
  <c r="I109" i="24" s="1"/>
  <c r="A109" i="23"/>
  <c r="W110" i="35"/>
  <c r="A205" i="24"/>
  <c r="A205" i="23"/>
  <c r="P206" i="35"/>
  <c r="A120" i="24"/>
  <c r="A120" i="23"/>
  <c r="A176" i="23"/>
  <c r="A176" i="24"/>
  <c r="A166" i="24"/>
  <c r="A166" i="23"/>
  <c r="A262" i="24"/>
  <c r="W263" i="35"/>
  <c r="A262" i="23"/>
  <c r="A163" i="23"/>
  <c r="A163" i="24"/>
  <c r="A296" i="24"/>
  <c r="A296" i="25" s="1"/>
  <c r="A296" i="23"/>
  <c r="W265" i="35"/>
  <c r="A264" i="24"/>
  <c r="A264" i="23"/>
  <c r="W82" i="35"/>
  <c r="P82" i="35"/>
  <c r="A81" i="24"/>
  <c r="A81" i="23"/>
  <c r="A204" i="24"/>
  <c r="A204" i="23"/>
  <c r="A284" i="24"/>
  <c r="A284" i="25" s="1"/>
  <c r="A284" i="23"/>
  <c r="A269" i="24"/>
  <c r="F269" i="24" s="1"/>
  <c r="W270" i="35"/>
  <c r="A269" i="23"/>
  <c r="W235" i="35"/>
  <c r="P235" i="35"/>
  <c r="A234" i="24"/>
  <c r="B234" i="24" s="1"/>
  <c r="A234" i="23"/>
  <c r="A273" i="23"/>
  <c r="A273" i="24"/>
  <c r="A218" i="23"/>
  <c r="A218" i="24"/>
  <c r="A244" i="24"/>
  <c r="A244" i="25" s="1"/>
  <c r="A244" i="23"/>
  <c r="A278" i="24"/>
  <c r="A278" i="25" s="1"/>
  <c r="A278" i="23"/>
  <c r="W279" i="35"/>
  <c r="A289" i="24"/>
  <c r="A289" i="25" s="1"/>
  <c r="A289" i="23"/>
  <c r="A249" i="23"/>
  <c r="P250" i="35"/>
  <c r="A249" i="24"/>
  <c r="K249" i="24" s="1"/>
  <c r="A90" i="24"/>
  <c r="A90" i="23"/>
  <c r="A92" i="24"/>
  <c r="A92" i="23"/>
  <c r="A37" i="24"/>
  <c r="A37" i="23"/>
  <c r="W38" i="35"/>
  <c r="P38" i="35"/>
  <c r="A115" i="23"/>
  <c r="A115" i="24"/>
  <c r="A145" i="24"/>
  <c r="A145" i="23"/>
  <c r="A209" i="24"/>
  <c r="A209" i="23"/>
  <c r="A98" i="24"/>
  <c r="A98" i="23"/>
  <c r="W99" i="35"/>
  <c r="A130" i="24"/>
  <c r="A130" i="23"/>
  <c r="A194" i="23"/>
  <c r="W195" i="35"/>
  <c r="A194" i="24"/>
  <c r="A226" i="23"/>
  <c r="A226" i="24"/>
  <c r="A156" i="24"/>
  <c r="A156" i="23"/>
  <c r="A188" i="24"/>
  <c r="A188" i="23"/>
  <c r="A39" i="24"/>
  <c r="A39" i="23"/>
  <c r="A55" i="23"/>
  <c r="A55" i="24"/>
  <c r="A79" i="24"/>
  <c r="A79" i="23"/>
  <c r="A33" i="24"/>
  <c r="A33" i="23"/>
  <c r="A27" i="24"/>
  <c r="A27" i="23"/>
  <c r="A36" i="24"/>
  <c r="A36" i="23"/>
  <c r="A127" i="24"/>
  <c r="A127" i="23"/>
  <c r="A125" i="24"/>
  <c r="A125" i="23"/>
  <c r="A157" i="24"/>
  <c r="A157" i="23"/>
  <c r="A189" i="23"/>
  <c r="A189" i="24"/>
  <c r="A221" i="23"/>
  <c r="P222" i="35"/>
  <c r="A221" i="24"/>
  <c r="C221" i="24" s="1"/>
  <c r="W254" i="35"/>
  <c r="A253" i="23"/>
  <c r="A253" i="24"/>
  <c r="P254" i="35"/>
  <c r="A112" i="24"/>
  <c r="A112" i="23"/>
  <c r="A128" i="24"/>
  <c r="A128" i="23"/>
  <c r="A160" i="23"/>
  <c r="P161" i="35"/>
  <c r="A160" i="24"/>
  <c r="W193" i="35"/>
  <c r="A192" i="24"/>
  <c r="C192" i="24" s="1"/>
  <c r="A192" i="23"/>
  <c r="A224" i="24"/>
  <c r="A224" i="23"/>
  <c r="A150" i="24"/>
  <c r="A150" i="23"/>
  <c r="A182" i="24"/>
  <c r="A182" i="25" s="1"/>
  <c r="A182" i="23"/>
  <c r="P215" i="35"/>
  <c r="A214" i="23"/>
  <c r="A214" i="24"/>
  <c r="W215" i="35"/>
  <c r="A246" i="23"/>
  <c r="A246" i="24"/>
  <c r="A279" i="23"/>
  <c r="A279" i="24"/>
  <c r="A279" i="25" s="1"/>
  <c r="A266" i="24"/>
  <c r="A266" i="23"/>
  <c r="A131" i="23"/>
  <c r="A131" i="24"/>
  <c r="P132" i="35"/>
  <c r="W132" i="35"/>
  <c r="A195" i="23"/>
  <c r="A195" i="24"/>
  <c r="A295" i="23"/>
  <c r="A295" i="24"/>
  <c r="A295" i="25" s="1"/>
  <c r="A280" i="24"/>
  <c r="A280" i="25" s="1"/>
  <c r="A280" i="23"/>
  <c r="A135" i="24"/>
  <c r="A135" i="23"/>
  <c r="W136" i="35"/>
  <c r="P136" i="35"/>
  <c r="A199" i="23"/>
  <c r="W200" i="35"/>
  <c r="A199" i="24"/>
  <c r="C199" i="24" s="1"/>
  <c r="A248" i="23"/>
  <c r="A248" i="24"/>
  <c r="A293" i="24"/>
  <c r="A293" i="25" s="1"/>
  <c r="A293" i="23"/>
  <c r="A64" i="24"/>
  <c r="A64" i="23"/>
  <c r="P65" i="35"/>
  <c r="A96" i="23"/>
  <c r="A96" i="24"/>
  <c r="A65" i="24"/>
  <c r="A65" i="23"/>
  <c r="A87" i="23"/>
  <c r="A87" i="24"/>
  <c r="W88" i="35"/>
  <c r="A51" i="23"/>
  <c r="A51" i="24"/>
  <c r="A220" i="24"/>
  <c r="A220" i="23"/>
  <c r="A252" i="24"/>
  <c r="A252" i="23"/>
  <c r="A283" i="24"/>
  <c r="A283" i="25" s="1"/>
  <c r="A283" i="23"/>
  <c r="P269" i="35"/>
  <c r="A268" i="24"/>
  <c r="F268" i="24" s="1"/>
  <c r="A268" i="23"/>
  <c r="W269" i="35"/>
  <c r="A139" i="23"/>
  <c r="A139" i="24"/>
  <c r="A203" i="24"/>
  <c r="A203" i="23"/>
  <c r="A239" i="24"/>
  <c r="A239" i="23"/>
  <c r="W287" i="35"/>
  <c r="A286" i="24"/>
  <c r="A286" i="25" s="1"/>
  <c r="A286" i="23"/>
  <c r="P287" i="35"/>
  <c r="A143" i="23"/>
  <c r="P144" i="35"/>
  <c r="A143" i="24"/>
  <c r="A207" i="24"/>
  <c r="A207" i="23"/>
  <c r="A250" i="23"/>
  <c r="A250" i="24"/>
  <c r="P301" i="35"/>
  <c r="W301" i="35"/>
  <c r="A300" i="24"/>
  <c r="A300" i="25" s="1"/>
  <c r="A300" i="23"/>
  <c r="A170" i="23"/>
  <c r="A170" i="24"/>
  <c r="A148" i="24"/>
  <c r="A148" i="23"/>
  <c r="A212" i="23"/>
  <c r="A212" i="24"/>
  <c r="A275" i="23"/>
  <c r="A275" i="24"/>
  <c r="A292" i="24"/>
  <c r="A292" i="25" s="1"/>
  <c r="A292" i="23"/>
  <c r="A285" i="24"/>
  <c r="A285" i="25" s="1"/>
  <c r="A285" i="23"/>
  <c r="A299" i="24"/>
  <c r="A299" i="25" s="1"/>
  <c r="A299" i="23"/>
  <c r="P243" i="35"/>
  <c r="A242" i="24"/>
  <c r="A242" i="23"/>
  <c r="A123" i="23"/>
  <c r="A123" i="24"/>
  <c r="A123" i="25" s="1"/>
  <c r="A153" i="23"/>
  <c r="A153" i="24"/>
  <c r="A217" i="23"/>
  <c r="A217" i="24"/>
  <c r="P59" i="35"/>
  <c r="A58" i="24"/>
  <c r="A58" i="23"/>
  <c r="A59" i="24"/>
  <c r="A59" i="23"/>
  <c r="A44" i="23"/>
  <c r="A44" i="24"/>
  <c r="A76" i="24"/>
  <c r="A76" i="23"/>
  <c r="A35" i="23"/>
  <c r="A35" i="24"/>
  <c r="A129" i="24"/>
  <c r="J129" i="24" s="1"/>
  <c r="A129" i="23"/>
  <c r="A225" i="24"/>
  <c r="A225" i="23"/>
  <c r="P123" i="35"/>
  <c r="A122" i="23"/>
  <c r="A122" i="24"/>
  <c r="W123" i="35"/>
  <c r="A210" i="24"/>
  <c r="A210" i="23"/>
  <c r="A172" i="23"/>
  <c r="A172" i="24"/>
  <c r="A75" i="23"/>
  <c r="A75" i="24"/>
  <c r="A141" i="23"/>
  <c r="A141" i="24"/>
  <c r="A237" i="23"/>
  <c r="A237" i="24"/>
  <c r="A144" i="24"/>
  <c r="A144" i="23"/>
  <c r="A134" i="24"/>
  <c r="P135" i="35"/>
  <c r="A134" i="23"/>
  <c r="A230" i="24"/>
  <c r="A230" i="25" s="1"/>
  <c r="A230" i="23"/>
  <c r="A282" i="23"/>
  <c r="A282" i="24"/>
  <c r="W264" i="35"/>
  <c r="A263" i="23"/>
  <c r="A263" i="24"/>
  <c r="A231" i="23"/>
  <c r="A231" i="24"/>
  <c r="A231" i="25" s="1"/>
  <c r="A48" i="24"/>
  <c r="A48" i="23"/>
  <c r="A49" i="24"/>
  <c r="A49" i="23"/>
  <c r="A236" i="24"/>
  <c r="A236" i="23"/>
  <c r="P237" i="35"/>
  <c r="A243" i="23"/>
  <c r="A243" i="24"/>
  <c r="A270" i="24"/>
  <c r="A270" i="23"/>
  <c r="A175" i="23"/>
  <c r="A175" i="24"/>
  <c r="A110" i="24"/>
  <c r="A110" i="23"/>
  <c r="A180" i="23"/>
  <c r="W181" i="35"/>
  <c r="A180" i="24"/>
  <c r="F180" i="24" s="1"/>
  <c r="A259" i="24"/>
  <c r="A259" i="23"/>
  <c r="A187" i="24"/>
  <c r="I187" i="24" s="1"/>
  <c r="A187" i="23"/>
  <c r="W188" i="35"/>
  <c r="A191" i="23"/>
  <c r="A191" i="24"/>
  <c r="A185" i="23"/>
  <c r="A185" i="24"/>
  <c r="A67" i="23"/>
  <c r="A67" i="24"/>
  <c r="P61" i="35"/>
  <c r="A60" i="24"/>
  <c r="A60" i="23"/>
  <c r="W114" i="35"/>
  <c r="P114" i="35"/>
  <c r="A113" i="24"/>
  <c r="A113" i="25" s="1"/>
  <c r="A113" i="23"/>
  <c r="A177" i="24"/>
  <c r="A177" i="23"/>
  <c r="A241" i="24"/>
  <c r="A241" i="23"/>
  <c r="W242" i="35"/>
  <c r="A114" i="24"/>
  <c r="A114" i="23"/>
  <c r="W163" i="35"/>
  <c r="A162" i="24"/>
  <c r="A162" i="25" s="1"/>
  <c r="A162" i="23"/>
  <c r="W41" i="35"/>
  <c r="A40" i="24"/>
  <c r="A40" i="23"/>
  <c r="A42" i="24"/>
  <c r="A42" i="23"/>
  <c r="A34" i="23"/>
  <c r="W35" i="35"/>
  <c r="A34" i="24"/>
  <c r="A30" i="24"/>
  <c r="A38" i="23"/>
  <c r="W39" i="35"/>
  <c r="A38" i="24"/>
  <c r="A119" i="23"/>
  <c r="A119" i="24"/>
  <c r="A117" i="23"/>
  <c r="A117" i="24"/>
  <c r="A149" i="24"/>
  <c r="A149" i="23"/>
  <c r="A181" i="23"/>
  <c r="A181" i="24"/>
  <c r="A213" i="23"/>
  <c r="A213" i="24"/>
  <c r="P214" i="35"/>
  <c r="A245" i="23"/>
  <c r="A245" i="24"/>
  <c r="E245" i="24" s="1"/>
  <c r="P246" i="35"/>
  <c r="A100" i="24"/>
  <c r="A100" i="23"/>
  <c r="A116" i="24"/>
  <c r="W117" i="35"/>
  <c r="A116" i="23"/>
  <c r="A136" i="24"/>
  <c r="A136" i="25" s="1"/>
  <c r="A136" i="23"/>
  <c r="A168" i="23"/>
  <c r="W169" i="35"/>
  <c r="A168" i="24"/>
  <c r="K168" i="24" s="1"/>
  <c r="A200" i="24"/>
  <c r="A200" i="23"/>
  <c r="A232" i="24"/>
  <c r="A232" i="23"/>
  <c r="A158" i="24"/>
  <c r="J158" i="24" s="1"/>
  <c r="W159" i="35"/>
  <c r="A158" i="23"/>
  <c r="P159" i="35"/>
  <c r="A190" i="24"/>
  <c r="A190" i="25" s="1"/>
  <c r="A190" i="23"/>
  <c r="P191" i="35"/>
  <c r="A222" i="24"/>
  <c r="A222" i="23"/>
  <c r="A254" i="23"/>
  <c r="A254" i="24"/>
  <c r="P255" i="35"/>
  <c r="W255" i="35"/>
  <c r="A287" i="24"/>
  <c r="A287" i="25" s="1"/>
  <c r="A287" i="23"/>
  <c r="P288" i="35"/>
  <c r="A274" i="24"/>
  <c r="A274" i="23"/>
  <c r="P148" i="35"/>
  <c r="A147" i="23"/>
  <c r="A147" i="24"/>
  <c r="A211" i="23"/>
  <c r="A211" i="24"/>
  <c r="A247" i="23"/>
  <c r="A247" i="24"/>
  <c r="J247" i="24" s="1"/>
  <c r="A288" i="24"/>
  <c r="A288" i="25" s="1"/>
  <c r="A288" i="23"/>
  <c r="A151" i="23"/>
  <c r="A151" i="24"/>
  <c r="A215" i="23"/>
  <c r="A215" i="24"/>
  <c r="W216" i="35"/>
  <c r="A256" i="24"/>
  <c r="A256" i="23"/>
  <c r="P257" i="35"/>
  <c r="W257" i="35"/>
  <c r="A301" i="24"/>
  <c r="A301" i="25" s="1"/>
  <c r="P302" i="35"/>
  <c r="A301" i="23"/>
  <c r="A72" i="23"/>
  <c r="A72" i="24"/>
  <c r="A57" i="23"/>
  <c r="W58" i="35"/>
  <c r="A57" i="24"/>
  <c r="P90" i="35"/>
  <c r="A89" i="24"/>
  <c r="A89" i="23"/>
  <c r="A62" i="24"/>
  <c r="A62" i="23"/>
  <c r="A94" i="24"/>
  <c r="A94" i="23"/>
  <c r="A7" i="23"/>
  <c r="A7" i="24"/>
  <c r="A8" i="23"/>
  <c r="A8" i="24"/>
  <c r="P55" i="35"/>
  <c r="A54" i="23"/>
  <c r="A54" i="24"/>
  <c r="A86" i="24"/>
  <c r="P87" i="35"/>
  <c r="A86" i="23"/>
  <c r="A45" i="23"/>
  <c r="A45" i="24"/>
  <c r="A77" i="24"/>
  <c r="A77" i="23"/>
  <c r="A50" i="24"/>
  <c r="A50" i="23"/>
  <c r="A82" i="23"/>
  <c r="A82" i="24"/>
  <c r="A91" i="24"/>
  <c r="A91" i="23"/>
  <c r="P103" i="35"/>
  <c r="W103" i="35"/>
  <c r="A102" i="23"/>
  <c r="A102" i="24"/>
  <c r="A102" i="25" s="1"/>
  <c r="A126" i="24"/>
  <c r="A126" i="23"/>
  <c r="A154" i="24"/>
  <c r="A154" i="23"/>
  <c r="A202" i="24"/>
  <c r="A202" i="23"/>
  <c r="P165" i="35"/>
  <c r="A164" i="23"/>
  <c r="A164" i="24"/>
  <c r="A228" i="24"/>
  <c r="A228" i="23"/>
  <c r="W229" i="35"/>
  <c r="P229" i="35"/>
  <c r="A291" i="23"/>
  <c r="A291" i="24"/>
  <c r="A291" i="25" s="1"/>
  <c r="A155" i="24"/>
  <c r="A155" i="23"/>
  <c r="A255" i="23"/>
  <c r="A255" i="24"/>
  <c r="A159" i="24"/>
  <c r="A159" i="23"/>
  <c r="A258" i="24"/>
  <c r="A258" i="23"/>
  <c r="A105" i="24"/>
  <c r="C105" i="24" s="1"/>
  <c r="A105" i="23"/>
  <c r="P170" i="35"/>
  <c r="A169" i="24"/>
  <c r="A169" i="23"/>
  <c r="W170" i="35"/>
  <c r="A233" i="24"/>
  <c r="A233" i="23"/>
  <c r="A52" i="23"/>
  <c r="P53" i="35"/>
  <c r="W53" i="35"/>
  <c r="A52" i="24"/>
  <c r="A84" i="24"/>
  <c r="A84" i="23"/>
  <c r="A69" i="24"/>
  <c r="A69" i="23"/>
  <c r="W75" i="35"/>
  <c r="A74" i="23"/>
  <c r="A74" i="24"/>
  <c r="A63" i="23"/>
  <c r="A63" i="24"/>
  <c r="N17" i="15"/>
  <c r="K18" i="35" s="1"/>
  <c r="L18" i="35" s="1"/>
  <c r="N21" i="15"/>
  <c r="K22" i="35" s="1"/>
  <c r="L22" i="35" s="1"/>
  <c r="N25" i="15"/>
  <c r="A25" i="19" s="1"/>
  <c r="N15" i="15"/>
  <c r="N23" i="15"/>
  <c r="N18" i="15"/>
  <c r="K19" i="35" s="1"/>
  <c r="L19" i="35" s="1"/>
  <c r="N20" i="15"/>
  <c r="N16" i="15"/>
  <c r="K17" i="35" s="1"/>
  <c r="L17" i="35" s="1"/>
  <c r="N11" i="15"/>
  <c r="N22" i="15"/>
  <c r="K23" i="35" s="1"/>
  <c r="L23" i="35" s="1"/>
  <c r="N13" i="15"/>
  <c r="N19" i="15"/>
  <c r="K20" i="35" s="1"/>
  <c r="L20" i="35" s="1"/>
  <c r="N12" i="15"/>
  <c r="N4" i="15"/>
  <c r="K5" i="35" s="1"/>
  <c r="L5" i="35" s="1"/>
  <c r="N26" i="15"/>
  <c r="A26" i="19" s="1"/>
  <c r="N24" i="15"/>
  <c r="K25" i="35" s="1"/>
  <c r="L25" i="35" s="1"/>
  <c r="N14" i="15"/>
  <c r="A11" i="15"/>
  <c r="M2" i="15"/>
  <c r="N2" i="15" s="1"/>
  <c r="K3" i="35" s="1"/>
  <c r="L3" i="35" s="1"/>
  <c r="O35" i="15"/>
  <c r="A35" i="19"/>
  <c r="G35" i="19" s="1"/>
  <c r="G35" i="27" s="1"/>
  <c r="O29" i="15"/>
  <c r="A29" i="19"/>
  <c r="A29" i="27" s="1"/>
  <c r="O75" i="15"/>
  <c r="A75" i="19"/>
  <c r="A83" i="19"/>
  <c r="O83" i="15"/>
  <c r="A93" i="19"/>
  <c r="O93" i="15"/>
  <c r="O66" i="15"/>
  <c r="A66" i="19"/>
  <c r="A118" i="19"/>
  <c r="O118" i="15"/>
  <c r="A138" i="19"/>
  <c r="O138" i="15"/>
  <c r="A186" i="19"/>
  <c r="O186" i="15"/>
  <c r="A132" i="19"/>
  <c r="O132" i="15"/>
  <c r="A196" i="19"/>
  <c r="O196" i="15"/>
  <c r="A260" i="19"/>
  <c r="O260" i="15"/>
  <c r="A276" i="19"/>
  <c r="O276" i="15"/>
  <c r="A219" i="19"/>
  <c r="O219" i="15"/>
  <c r="A223" i="19"/>
  <c r="O223" i="15"/>
  <c r="A107" i="19"/>
  <c r="O107" i="15"/>
  <c r="A137" i="19"/>
  <c r="O137" i="15"/>
  <c r="A201" i="19"/>
  <c r="O201" i="15"/>
  <c r="A265" i="19"/>
  <c r="O265" i="15"/>
  <c r="A68" i="19"/>
  <c r="O68" i="15"/>
  <c r="A53" i="19"/>
  <c r="O53" i="15"/>
  <c r="O43" i="15"/>
  <c r="A43" i="19"/>
  <c r="A113" i="19"/>
  <c r="O113" i="15"/>
  <c r="A177" i="19"/>
  <c r="O177" i="15"/>
  <c r="A241" i="19"/>
  <c r="O241" i="15"/>
  <c r="A226" i="19"/>
  <c r="O226" i="15"/>
  <c r="A103" i="19"/>
  <c r="O103" i="15"/>
  <c r="A133" i="19"/>
  <c r="O133" i="15"/>
  <c r="A197" i="19"/>
  <c r="O197" i="15"/>
  <c r="A261" i="19"/>
  <c r="O261" i="15"/>
  <c r="A108" i="19"/>
  <c r="O108" i="15"/>
  <c r="A184" i="19"/>
  <c r="O184" i="15"/>
  <c r="A216" i="19"/>
  <c r="O216" i="15"/>
  <c r="A142" i="19"/>
  <c r="O142" i="15"/>
  <c r="A174" i="19"/>
  <c r="O174" i="15"/>
  <c r="A206" i="19"/>
  <c r="O206" i="15"/>
  <c r="A238" i="19"/>
  <c r="O238" i="15"/>
  <c r="A271" i="19"/>
  <c r="O271" i="15"/>
  <c r="A290" i="19"/>
  <c r="O290" i="15"/>
  <c r="A179" i="19"/>
  <c r="O179" i="15"/>
  <c r="A298" i="19"/>
  <c r="O298" i="15"/>
  <c r="A183" i="19"/>
  <c r="O183" i="15"/>
  <c r="A240" i="19"/>
  <c r="O240" i="15"/>
  <c r="A281" i="19"/>
  <c r="O281" i="15"/>
  <c r="O73" i="15"/>
  <c r="A73" i="19"/>
  <c r="A46" i="19"/>
  <c r="O46" i="15"/>
  <c r="A157" i="19"/>
  <c r="O157" i="15"/>
  <c r="A221" i="19"/>
  <c r="O221" i="15"/>
  <c r="A128" i="19"/>
  <c r="O128" i="15"/>
  <c r="A279" i="19"/>
  <c r="O279" i="15"/>
  <c r="A135" i="19"/>
  <c r="O135" i="15"/>
  <c r="A248" i="19"/>
  <c r="O248" i="15"/>
  <c r="A239" i="19"/>
  <c r="O239" i="15"/>
  <c r="A292" i="19"/>
  <c r="O292" i="15"/>
  <c r="O44" i="15"/>
  <c r="A44" i="19"/>
  <c r="A86" i="19"/>
  <c r="O86" i="15"/>
  <c r="A45" i="19"/>
  <c r="O45" i="15"/>
  <c r="A70" i="19"/>
  <c r="O70" i="15"/>
  <c r="A99" i="19"/>
  <c r="O99" i="15"/>
  <c r="A97" i="19"/>
  <c r="O97" i="15"/>
  <c r="A129" i="19"/>
  <c r="O129" i="15"/>
  <c r="A161" i="19"/>
  <c r="O161" i="15"/>
  <c r="A193" i="19"/>
  <c r="O193" i="15"/>
  <c r="A225" i="19"/>
  <c r="O225" i="15"/>
  <c r="A257" i="19"/>
  <c r="O257" i="15"/>
  <c r="A106" i="19"/>
  <c r="O106" i="15"/>
  <c r="A122" i="19"/>
  <c r="O122" i="15"/>
  <c r="A146" i="19"/>
  <c r="O146" i="15"/>
  <c r="A178" i="19"/>
  <c r="O178" i="15"/>
  <c r="A210" i="19"/>
  <c r="O210" i="15"/>
  <c r="A140" i="19"/>
  <c r="O140" i="15"/>
  <c r="A172" i="19"/>
  <c r="O172" i="15"/>
  <c r="A119" i="19"/>
  <c r="O119" i="15"/>
  <c r="A116" i="19"/>
  <c r="O116" i="15"/>
  <c r="A287" i="19"/>
  <c r="O287" i="15"/>
  <c r="A211" i="19"/>
  <c r="O211" i="15"/>
  <c r="A247" i="19"/>
  <c r="O247" i="15"/>
  <c r="A288" i="19"/>
  <c r="O288" i="15"/>
  <c r="A151" i="19"/>
  <c r="O151" i="15"/>
  <c r="A215" i="19"/>
  <c r="O215" i="15"/>
  <c r="A301" i="19"/>
  <c r="O301" i="15"/>
  <c r="A72" i="19"/>
  <c r="O72" i="15"/>
  <c r="O62" i="15"/>
  <c r="A62" i="19"/>
  <c r="A111" i="19"/>
  <c r="O111" i="15"/>
  <c r="A109" i="19"/>
  <c r="O109" i="15"/>
  <c r="A141" i="19"/>
  <c r="O141" i="15"/>
  <c r="A173" i="19"/>
  <c r="O173" i="15"/>
  <c r="A205" i="19"/>
  <c r="O205" i="15"/>
  <c r="A237" i="19"/>
  <c r="O237" i="15"/>
  <c r="A104" i="19"/>
  <c r="O104" i="15"/>
  <c r="A120" i="19"/>
  <c r="O120" i="15"/>
  <c r="A144" i="19"/>
  <c r="O144" i="15"/>
  <c r="A208" i="19"/>
  <c r="O208" i="15"/>
  <c r="A134" i="19"/>
  <c r="O134" i="15"/>
  <c r="A198" i="19"/>
  <c r="O198" i="15"/>
  <c r="A230" i="19"/>
  <c r="O230" i="15"/>
  <c r="A235" i="19"/>
  <c r="O235" i="15"/>
  <c r="A282" i="19"/>
  <c r="O282" i="15"/>
  <c r="A163" i="19"/>
  <c r="O163" i="15"/>
  <c r="A263" i="19"/>
  <c r="O263" i="15"/>
  <c r="A296" i="19"/>
  <c r="O296" i="15"/>
  <c r="A167" i="19"/>
  <c r="O167" i="15"/>
  <c r="A231" i="19"/>
  <c r="O231" i="15"/>
  <c r="A264" i="19"/>
  <c r="O264" i="15"/>
  <c r="O48" i="15"/>
  <c r="A48" i="19"/>
  <c r="A49" i="19"/>
  <c r="O49" i="15"/>
  <c r="A81" i="19"/>
  <c r="O81" i="15"/>
  <c r="A47" i="19"/>
  <c r="O47" i="15"/>
  <c r="A204" i="19"/>
  <c r="O204" i="15"/>
  <c r="A267" i="19"/>
  <c r="O267" i="15"/>
  <c r="A243" i="19"/>
  <c r="O243" i="15"/>
  <c r="A284" i="19"/>
  <c r="O284" i="15"/>
  <c r="A171" i="19"/>
  <c r="O171" i="15"/>
  <c r="A269" i="19"/>
  <c r="O269" i="15"/>
  <c r="A270" i="19"/>
  <c r="O270" i="15"/>
  <c r="A297" i="19"/>
  <c r="O297" i="15"/>
  <c r="A175" i="19"/>
  <c r="O175" i="15"/>
  <c r="A234" i="19"/>
  <c r="O234" i="15"/>
  <c r="A273" i="19"/>
  <c r="O273" i="15"/>
  <c r="A110" i="19"/>
  <c r="O110" i="15"/>
  <c r="A218" i="19"/>
  <c r="O218" i="15"/>
  <c r="A180" i="19"/>
  <c r="O180" i="15"/>
  <c r="A244" i="19"/>
  <c r="O244" i="15"/>
  <c r="A187" i="19"/>
  <c r="O187" i="15"/>
  <c r="A191" i="19"/>
  <c r="O191" i="15"/>
  <c r="A289" i="19"/>
  <c r="O289" i="15"/>
  <c r="A121" i="19"/>
  <c r="O121" i="15"/>
  <c r="A185" i="19"/>
  <c r="O185" i="15"/>
  <c r="A249" i="19"/>
  <c r="O249" i="15"/>
  <c r="A90" i="19"/>
  <c r="O90" i="15"/>
  <c r="O67" i="15"/>
  <c r="A67" i="19"/>
  <c r="A60" i="19"/>
  <c r="O60" i="15"/>
  <c r="A92" i="19"/>
  <c r="O92" i="15"/>
  <c r="A85" i="19"/>
  <c r="O85" i="15"/>
  <c r="A213" i="19"/>
  <c r="O213" i="15"/>
  <c r="A124" i="19"/>
  <c r="O124" i="15"/>
  <c r="A139" i="19"/>
  <c r="O139" i="15"/>
  <c r="A224" i="19"/>
  <c r="O224" i="15"/>
  <c r="A236" i="19"/>
  <c r="O236" i="15"/>
  <c r="O31" i="15"/>
  <c r="A31" i="19"/>
  <c r="A164" i="19"/>
  <c r="O164" i="15"/>
  <c r="O9" i="15"/>
  <c r="A9" i="19"/>
  <c r="A153" i="19"/>
  <c r="O153" i="15"/>
  <c r="A39" i="19"/>
  <c r="O39" i="15"/>
  <c r="A80" i="19"/>
  <c r="O80" i="15"/>
  <c r="A251" i="19"/>
  <c r="O251" i="15"/>
  <c r="A212" i="19"/>
  <c r="O212" i="15"/>
  <c r="A294" i="19"/>
  <c r="O294" i="15"/>
  <c r="A222" i="19"/>
  <c r="O222" i="15"/>
  <c r="A65" i="19"/>
  <c r="O65" i="15"/>
  <c r="O71" i="15"/>
  <c r="A71" i="19"/>
  <c r="A91" i="19"/>
  <c r="O91" i="15"/>
  <c r="A262" i="19"/>
  <c r="O262" i="15"/>
  <c r="A170" i="19"/>
  <c r="O170" i="15"/>
  <c r="A207" i="19"/>
  <c r="O207" i="15"/>
  <c r="O74" i="15"/>
  <c r="A74" i="19"/>
  <c r="A126" i="19"/>
  <c r="O126" i="15"/>
  <c r="A278" i="19"/>
  <c r="O278" i="15"/>
  <c r="A125" i="19"/>
  <c r="O125" i="15"/>
  <c r="A253" i="19"/>
  <c r="O253" i="15"/>
  <c r="A64" i="19"/>
  <c r="O64" i="15"/>
  <c r="A220" i="19"/>
  <c r="O220" i="15"/>
  <c r="A299" i="19"/>
  <c r="O299" i="15"/>
  <c r="O37" i="15"/>
  <c r="A37" i="19"/>
  <c r="A165" i="19"/>
  <c r="O165" i="15"/>
  <c r="A55" i="19"/>
  <c r="O55" i="15"/>
  <c r="A246" i="19"/>
  <c r="O246" i="15"/>
  <c r="A266" i="19"/>
  <c r="O266" i="15"/>
  <c r="A115" i="19"/>
  <c r="O115" i="15"/>
  <c r="A105" i="19"/>
  <c r="O105" i="15"/>
  <c r="A233" i="19"/>
  <c r="O233" i="15"/>
  <c r="A199" i="19"/>
  <c r="O199" i="15"/>
  <c r="A272" i="19"/>
  <c r="O272" i="15"/>
  <c r="A58" i="19"/>
  <c r="O58" i="15"/>
  <c r="A195" i="19"/>
  <c r="O195" i="15"/>
  <c r="A145" i="19"/>
  <c r="O145" i="15"/>
  <c r="A7" i="19"/>
  <c r="O7" i="15"/>
  <c r="A27" i="19"/>
  <c r="O27" i="15"/>
  <c r="A280" i="19"/>
  <c r="O280" i="15"/>
  <c r="A79" i="19"/>
  <c r="O79" i="15"/>
  <c r="A254" i="19"/>
  <c r="O254" i="15"/>
  <c r="A283" i="19"/>
  <c r="O283" i="15"/>
  <c r="A192" i="19"/>
  <c r="O192" i="15"/>
  <c r="A77" i="19"/>
  <c r="O77" i="15"/>
  <c r="A256" i="19"/>
  <c r="O256" i="15"/>
  <c r="A117" i="19"/>
  <c r="O117" i="15"/>
  <c r="A181" i="19"/>
  <c r="O181" i="15"/>
  <c r="A245" i="19"/>
  <c r="O245" i="15"/>
  <c r="O76" i="15"/>
  <c r="A76" i="19"/>
  <c r="A96" i="19"/>
  <c r="O96" i="15"/>
  <c r="A182" i="19"/>
  <c r="O182" i="15"/>
  <c r="A168" i="19"/>
  <c r="O168" i="15"/>
  <c r="A268" i="19"/>
  <c r="O268" i="15"/>
  <c r="A200" i="19"/>
  <c r="O200" i="15"/>
  <c r="O57" i="15"/>
  <c r="A57" i="19"/>
  <c r="A82" i="19"/>
  <c r="O82" i="15"/>
  <c r="A38" i="19"/>
  <c r="O38" i="15"/>
  <c r="A123" i="19"/>
  <c r="O123" i="15"/>
  <c r="O52" i="15"/>
  <c r="A52" i="19"/>
  <c r="O51" i="15"/>
  <c r="A51" i="19"/>
  <c r="A33" i="19"/>
  <c r="O33" i="15"/>
  <c r="A28" i="19"/>
  <c r="O28" i="15"/>
  <c r="O10" i="15"/>
  <c r="A10" i="19"/>
  <c r="O3" i="15"/>
  <c r="A3" i="19"/>
  <c r="A36" i="19"/>
  <c r="O36" i="15"/>
  <c r="A285" i="19"/>
  <c r="O285" i="15"/>
  <c r="A148" i="19"/>
  <c r="O148" i="15"/>
  <c r="O5" i="15"/>
  <c r="A5" i="19"/>
  <c r="A149" i="19"/>
  <c r="O149" i="15"/>
  <c r="A34" i="19"/>
  <c r="O34" i="15"/>
  <c r="O54" i="15"/>
  <c r="A54" i="19"/>
  <c r="A300" i="19"/>
  <c r="O300" i="15"/>
  <c r="A259" i="19"/>
  <c r="O259" i="15"/>
  <c r="A56" i="19"/>
  <c r="O56" i="15"/>
  <c r="A227" i="19"/>
  <c r="O227" i="15"/>
  <c r="A30" i="19"/>
  <c r="O30" i="15"/>
  <c r="A89" i="19"/>
  <c r="O89" i="15"/>
  <c r="A217" i="19"/>
  <c r="O217" i="15"/>
  <c r="A130" i="19"/>
  <c r="O130" i="15"/>
  <c r="A166" i="19"/>
  <c r="O166" i="15"/>
  <c r="A162" i="19"/>
  <c r="O162" i="15"/>
  <c r="A190" i="19"/>
  <c r="O190" i="15"/>
  <c r="A152" i="19"/>
  <c r="O152" i="15"/>
  <c r="A274" i="19"/>
  <c r="O274" i="15"/>
  <c r="A277" i="19"/>
  <c r="O277" i="15"/>
  <c r="A6" i="19"/>
  <c r="O6" i="15"/>
  <c r="A176" i="19"/>
  <c r="O176" i="15"/>
  <c r="A147" i="19"/>
  <c r="O147" i="15"/>
  <c r="A88" i="19"/>
  <c r="O88" i="15"/>
  <c r="A255" i="19"/>
  <c r="O255" i="15"/>
  <c r="O94" i="15"/>
  <c r="A94" i="19"/>
  <c r="A150" i="19"/>
  <c r="O150" i="15"/>
  <c r="A78" i="19"/>
  <c r="O78" i="15"/>
  <c r="A158" i="19"/>
  <c r="O158" i="15"/>
  <c r="A61" i="19"/>
  <c r="O61" i="15"/>
  <c r="A189" i="19"/>
  <c r="O189" i="15"/>
  <c r="O87" i="15"/>
  <c r="A87" i="19"/>
  <c r="A214" i="19"/>
  <c r="O214" i="15"/>
  <c r="A232" i="19"/>
  <c r="O232" i="15"/>
  <c r="A101" i="19"/>
  <c r="O101" i="15"/>
  <c r="A229" i="19"/>
  <c r="O229" i="15"/>
  <c r="A160" i="19"/>
  <c r="O160" i="15"/>
  <c r="A156" i="19"/>
  <c r="O156" i="15"/>
  <c r="A95" i="19"/>
  <c r="O95" i="15"/>
  <c r="A169" i="19"/>
  <c r="O169" i="15"/>
  <c r="A102" i="19"/>
  <c r="O102" i="15"/>
  <c r="A188" i="19"/>
  <c r="O188" i="15"/>
  <c r="A286" i="19"/>
  <c r="O286" i="15"/>
  <c r="A295" i="19"/>
  <c r="O295" i="15"/>
  <c r="A209" i="19"/>
  <c r="O209" i="15"/>
  <c r="A98" i="19"/>
  <c r="O98" i="15"/>
  <c r="A112" i="19"/>
  <c r="O112" i="15"/>
  <c r="A252" i="19"/>
  <c r="O252" i="15"/>
  <c r="A131" i="19"/>
  <c r="O131" i="15"/>
  <c r="A250" i="19"/>
  <c r="O250" i="15"/>
  <c r="A159" i="19"/>
  <c r="O159" i="15"/>
  <c r="A194" i="19"/>
  <c r="O194" i="15"/>
  <c r="A114" i="19"/>
  <c r="O114" i="15"/>
  <c r="A69" i="19"/>
  <c r="O69" i="15"/>
  <c r="A32" i="19"/>
  <c r="O32" i="15"/>
  <c r="A203" i="19"/>
  <c r="O203" i="15"/>
  <c r="A100" i="19"/>
  <c r="O100" i="15"/>
  <c r="A275" i="19"/>
  <c r="O275" i="15"/>
  <c r="A59" i="19"/>
  <c r="O59" i="15"/>
  <c r="A242" i="19"/>
  <c r="O242" i="15"/>
  <c r="A127" i="19"/>
  <c r="O127" i="15"/>
  <c r="A228" i="19"/>
  <c r="O228" i="15"/>
  <c r="A136" i="19"/>
  <c r="O136" i="15"/>
  <c r="A202" i="19"/>
  <c r="O202" i="15"/>
  <c r="A50" i="19"/>
  <c r="O50" i="15"/>
  <c r="A155" i="19"/>
  <c r="O155" i="15"/>
  <c r="A258" i="19"/>
  <c r="O258" i="15"/>
  <c r="A84" i="19"/>
  <c r="O84" i="15"/>
  <c r="A143" i="19"/>
  <c r="O143" i="15"/>
  <c r="A8" i="19"/>
  <c r="O8" i="15"/>
  <c r="A291" i="19"/>
  <c r="O291" i="15"/>
  <c r="A154" i="19"/>
  <c r="O154" i="15"/>
  <c r="A293" i="19"/>
  <c r="O293" i="15"/>
  <c r="A63" i="19"/>
  <c r="O63" i="15"/>
  <c r="A42" i="19"/>
  <c r="O42" i="15"/>
  <c r="O41" i="15"/>
  <c r="A41" i="19"/>
  <c r="O40" i="15"/>
  <c r="A40" i="19"/>
  <c r="J313" i="1"/>
  <c r="I298" i="24"/>
  <c r="J173" i="23"/>
  <c r="J473" i="27" s="1"/>
  <c r="B173" i="23"/>
  <c r="B473" i="27" s="1"/>
  <c r="F199" i="24"/>
  <c r="D268" i="24"/>
  <c r="E173" i="23"/>
  <c r="E473" i="27" s="1"/>
  <c r="J118" i="24"/>
  <c r="B137" i="23"/>
  <c r="B437" i="27" s="1"/>
  <c r="C182" i="24"/>
  <c r="B182" i="24"/>
  <c r="E265" i="23"/>
  <c r="E565" i="27" s="1"/>
  <c r="F197" i="24"/>
  <c r="D174" i="23"/>
  <c r="D474" i="27" s="1"/>
  <c r="J293" i="23"/>
  <c r="J593" i="27" s="1"/>
  <c r="K162" i="24"/>
  <c r="A23" i="1"/>
  <c r="A13" i="35" s="1"/>
  <c r="V19" i="1"/>
  <c r="J282" i="24" l="1"/>
  <c r="A282" i="25"/>
  <c r="D298" i="24"/>
  <c r="A298" i="25"/>
  <c r="H74" i="23"/>
  <c r="G74" i="23"/>
  <c r="H84" i="23"/>
  <c r="G84" i="23"/>
  <c r="G105" i="23"/>
  <c r="H105" i="23"/>
  <c r="D159" i="23"/>
  <c r="D459" i="27" s="1"/>
  <c r="H159" i="23"/>
  <c r="I159" i="23" s="1"/>
  <c r="I459" i="27" s="1"/>
  <c r="G159" i="23"/>
  <c r="H155" i="23"/>
  <c r="G155" i="23"/>
  <c r="H82" i="23"/>
  <c r="G82" i="23"/>
  <c r="H72" i="23"/>
  <c r="G72" i="23"/>
  <c r="H151" i="23"/>
  <c r="G151" i="23"/>
  <c r="H247" i="23"/>
  <c r="G247" i="23"/>
  <c r="E147" i="23"/>
  <c r="E447" i="27" s="1"/>
  <c r="H147" i="23"/>
  <c r="G147" i="23"/>
  <c r="H232" i="23"/>
  <c r="G232" i="23"/>
  <c r="G532" i="27" s="1"/>
  <c r="H100" i="23"/>
  <c r="G100" i="23"/>
  <c r="H245" i="23"/>
  <c r="G245" i="23"/>
  <c r="G545" i="27" s="1"/>
  <c r="A462" i="27"/>
  <c r="H162" i="23"/>
  <c r="G162" i="23"/>
  <c r="H177" i="23"/>
  <c r="G177" i="23"/>
  <c r="G185" i="23"/>
  <c r="H185" i="23"/>
  <c r="H187" i="23"/>
  <c r="I187" i="23" s="1"/>
  <c r="I487" i="27" s="1"/>
  <c r="G187" i="23"/>
  <c r="H236" i="23"/>
  <c r="G236" i="23"/>
  <c r="H48" i="23"/>
  <c r="H348" i="27" s="1"/>
  <c r="G48" i="23"/>
  <c r="H282" i="23"/>
  <c r="G282" i="23"/>
  <c r="H210" i="23"/>
  <c r="G210" i="23"/>
  <c r="H122" i="23"/>
  <c r="G122" i="23"/>
  <c r="D129" i="23"/>
  <c r="D429" i="27" s="1"/>
  <c r="H129" i="23"/>
  <c r="G129" i="23"/>
  <c r="H76" i="23"/>
  <c r="G76" i="23"/>
  <c r="H59" i="23"/>
  <c r="G59" i="23"/>
  <c r="H153" i="23"/>
  <c r="G153" i="23"/>
  <c r="G453" i="27" s="1"/>
  <c r="G285" i="23"/>
  <c r="H285" i="23"/>
  <c r="A448" i="27"/>
  <c r="H148" i="23"/>
  <c r="I148" i="23" s="1"/>
  <c r="I448" i="27" s="1"/>
  <c r="G148" i="23"/>
  <c r="H300" i="23"/>
  <c r="G300" i="23"/>
  <c r="G286" i="23"/>
  <c r="G586" i="27" s="1"/>
  <c r="H286" i="23"/>
  <c r="H139" i="23"/>
  <c r="G139" i="23"/>
  <c r="H51" i="23"/>
  <c r="H351" i="27" s="1"/>
  <c r="G51" i="23"/>
  <c r="H65" i="23"/>
  <c r="G65" i="23"/>
  <c r="A435" i="27"/>
  <c r="H135" i="23"/>
  <c r="G135" i="23"/>
  <c r="H266" i="23"/>
  <c r="G266" i="23"/>
  <c r="G566" i="27" s="1"/>
  <c r="G214" i="23"/>
  <c r="H214" i="23"/>
  <c r="H150" i="23"/>
  <c r="G150" i="23"/>
  <c r="G450" i="27" s="1"/>
  <c r="H192" i="23"/>
  <c r="G192" i="23"/>
  <c r="H112" i="23"/>
  <c r="G112" i="23"/>
  <c r="G412" i="27" s="1"/>
  <c r="G253" i="23"/>
  <c r="H253" i="23"/>
  <c r="G221" i="23"/>
  <c r="H221" i="23"/>
  <c r="A415" i="27"/>
  <c r="H115" i="23"/>
  <c r="G115" i="23"/>
  <c r="H289" i="23"/>
  <c r="G289" i="23"/>
  <c r="A518" i="27"/>
  <c r="H218" i="23"/>
  <c r="G218" i="23"/>
  <c r="G518" i="27" s="1"/>
  <c r="H204" i="23"/>
  <c r="G204" i="23"/>
  <c r="H163" i="23"/>
  <c r="G163" i="23"/>
  <c r="G463" i="27" s="1"/>
  <c r="H166" i="23"/>
  <c r="G166" i="23"/>
  <c r="H120" i="23"/>
  <c r="G120" i="23"/>
  <c r="G420" i="27" s="1"/>
  <c r="H97" i="23"/>
  <c r="G97" i="23"/>
  <c r="H107" i="23"/>
  <c r="G107" i="23"/>
  <c r="G407" i="27" s="1"/>
  <c r="G294" i="23"/>
  <c r="H294" i="23"/>
  <c r="H186" i="23"/>
  <c r="G186" i="23"/>
  <c r="G486" i="27" s="1"/>
  <c r="H138" i="23"/>
  <c r="G138" i="23"/>
  <c r="H95" i="23"/>
  <c r="G95" i="23"/>
  <c r="G395" i="27" s="1"/>
  <c r="G93" i="23"/>
  <c r="H93" i="23"/>
  <c r="H70" i="23"/>
  <c r="G70" i="23"/>
  <c r="H183" i="23"/>
  <c r="G183" i="23"/>
  <c r="J206" i="23"/>
  <c r="J506" i="27" s="1"/>
  <c r="H206" i="23"/>
  <c r="I206" i="23" s="1"/>
  <c r="I506" i="27" s="1"/>
  <c r="G206" i="23"/>
  <c r="H152" i="23"/>
  <c r="G152" i="23"/>
  <c r="H108" i="23"/>
  <c r="G108" i="23"/>
  <c r="H261" i="23"/>
  <c r="G261" i="23"/>
  <c r="H197" i="23"/>
  <c r="I197" i="23" s="1"/>
  <c r="I497" i="27" s="1"/>
  <c r="G197" i="23"/>
  <c r="H133" i="23"/>
  <c r="G133" i="23"/>
  <c r="G297" i="23"/>
  <c r="G597" i="27" s="1"/>
  <c r="H297" i="23"/>
  <c r="H198" i="23"/>
  <c r="G198" i="23"/>
  <c r="H104" i="23"/>
  <c r="G104" i="23"/>
  <c r="H99" i="23"/>
  <c r="G99" i="23"/>
  <c r="H52" i="23"/>
  <c r="H352" i="27" s="1"/>
  <c r="G52" i="23"/>
  <c r="H169" i="23"/>
  <c r="G169" i="23"/>
  <c r="A464" i="27"/>
  <c r="H164" i="23"/>
  <c r="G164" i="23"/>
  <c r="H154" i="23"/>
  <c r="G154" i="23"/>
  <c r="G454" i="27" s="1"/>
  <c r="H91" i="23"/>
  <c r="G91" i="23"/>
  <c r="H50" i="23"/>
  <c r="G50" i="23"/>
  <c r="H94" i="23"/>
  <c r="G94" i="23"/>
  <c r="H89" i="23"/>
  <c r="G89" i="23"/>
  <c r="H301" i="23"/>
  <c r="G301" i="23"/>
  <c r="H288" i="23"/>
  <c r="G288" i="23"/>
  <c r="G588" i="27" s="1"/>
  <c r="H287" i="23"/>
  <c r="G287" i="23"/>
  <c r="H158" i="23"/>
  <c r="G158" i="23"/>
  <c r="G458" i="27" s="1"/>
  <c r="H116" i="23"/>
  <c r="G116" i="23"/>
  <c r="H181" i="23"/>
  <c r="G181" i="23"/>
  <c r="G481" i="27" s="1"/>
  <c r="A417" i="27"/>
  <c r="H117" i="23"/>
  <c r="G117" i="23"/>
  <c r="H40" i="23"/>
  <c r="G40" i="23"/>
  <c r="H263" i="23"/>
  <c r="G263" i="23"/>
  <c r="G230" i="23"/>
  <c r="G530" i="27" s="1"/>
  <c r="H230" i="23"/>
  <c r="F237" i="23"/>
  <c r="F537" i="27" s="1"/>
  <c r="H237" i="23"/>
  <c r="G237" i="23"/>
  <c r="G537" i="27" s="1"/>
  <c r="H75" i="23"/>
  <c r="G75" i="23"/>
  <c r="H275" i="23"/>
  <c r="G275" i="23"/>
  <c r="G575" i="27" s="1"/>
  <c r="H250" i="23"/>
  <c r="G250" i="23"/>
  <c r="H203" i="23"/>
  <c r="G203" i="23"/>
  <c r="G503" i="27" s="1"/>
  <c r="F283" i="23"/>
  <c r="F583" i="27" s="1"/>
  <c r="H283" i="23"/>
  <c r="G283" i="23"/>
  <c r="H220" i="23"/>
  <c r="G220" i="23"/>
  <c r="H64" i="23"/>
  <c r="G64" i="23"/>
  <c r="H199" i="23"/>
  <c r="I199" i="23" s="1"/>
  <c r="I499" i="27" s="1"/>
  <c r="G199" i="23"/>
  <c r="H295" i="23"/>
  <c r="G295" i="23"/>
  <c r="G246" i="23"/>
  <c r="G546" i="27" s="1"/>
  <c r="H246" i="23"/>
  <c r="H160" i="23"/>
  <c r="G160" i="23"/>
  <c r="G125" i="23"/>
  <c r="G425" i="27" s="1"/>
  <c r="H125" i="23"/>
  <c r="H36" i="23"/>
  <c r="G36" i="23"/>
  <c r="H33" i="23"/>
  <c r="G33" i="23"/>
  <c r="H188" i="23"/>
  <c r="G188" i="23"/>
  <c r="H194" i="23"/>
  <c r="G194" i="23"/>
  <c r="H98" i="23"/>
  <c r="G98" i="23"/>
  <c r="D145" i="23"/>
  <c r="D445" i="27" s="1"/>
  <c r="H145" i="23"/>
  <c r="G145" i="23"/>
  <c r="H92" i="23"/>
  <c r="G92" i="23"/>
  <c r="G392" i="27" s="1"/>
  <c r="H244" i="23"/>
  <c r="G244" i="23"/>
  <c r="G544" i="27" s="1"/>
  <c r="H296" i="23"/>
  <c r="G296" i="23"/>
  <c r="G596" i="27" s="1"/>
  <c r="G262" i="23"/>
  <c r="H262" i="23"/>
  <c r="H178" i="23"/>
  <c r="G178" i="23"/>
  <c r="G478" i="27" s="1"/>
  <c r="H43" i="23"/>
  <c r="H343" i="27" s="1"/>
  <c r="G43" i="23"/>
  <c r="G53" i="23"/>
  <c r="H53" i="23"/>
  <c r="H353" i="27" s="1"/>
  <c r="H201" i="23"/>
  <c r="G201" i="23"/>
  <c r="A576" i="27"/>
  <c r="H276" i="23"/>
  <c r="H576" i="27" s="1"/>
  <c r="G276" i="23"/>
  <c r="H196" i="23"/>
  <c r="G196" i="23"/>
  <c r="H66" i="23"/>
  <c r="G66" i="23"/>
  <c r="G61" i="23"/>
  <c r="H61" i="23"/>
  <c r="H78" i="23"/>
  <c r="G78" i="23"/>
  <c r="H88" i="23"/>
  <c r="G88" i="23"/>
  <c r="H281" i="23"/>
  <c r="G281" i="23"/>
  <c r="H272" i="23"/>
  <c r="G272" i="23"/>
  <c r="H179" i="23"/>
  <c r="H479" i="27" s="1"/>
  <c r="G179" i="23"/>
  <c r="H271" i="23"/>
  <c r="G271" i="23"/>
  <c r="C142" i="23"/>
  <c r="C442" i="27" s="1"/>
  <c r="H142" i="23"/>
  <c r="I142" i="23" s="1"/>
  <c r="I442" i="27" s="1"/>
  <c r="G142" i="23"/>
  <c r="H103" i="23"/>
  <c r="G103" i="23"/>
  <c r="G403" i="27" s="1"/>
  <c r="B267" i="23"/>
  <c r="B567" i="27" s="1"/>
  <c r="H267" i="23"/>
  <c r="G267" i="23"/>
  <c r="H47" i="23"/>
  <c r="H347" i="27" s="1"/>
  <c r="G47" i="23"/>
  <c r="H167" i="23"/>
  <c r="G167" i="23"/>
  <c r="H208" i="23"/>
  <c r="H508" i="27" s="1"/>
  <c r="G208" i="23"/>
  <c r="H146" i="23"/>
  <c r="G146" i="23"/>
  <c r="G446" i="27" s="1"/>
  <c r="H28" i="23"/>
  <c r="G28" i="23"/>
  <c r="H63" i="23"/>
  <c r="G63" i="23"/>
  <c r="H69" i="23"/>
  <c r="G69" i="23"/>
  <c r="G233" i="23"/>
  <c r="G533" i="27" s="1"/>
  <c r="H233" i="23"/>
  <c r="H258" i="23"/>
  <c r="G258" i="23"/>
  <c r="H228" i="23"/>
  <c r="G228" i="23"/>
  <c r="G528" i="27" s="1"/>
  <c r="H102" i="23"/>
  <c r="G102" i="23"/>
  <c r="H45" i="23"/>
  <c r="G45" i="23"/>
  <c r="H57" i="23"/>
  <c r="H357" i="27" s="1"/>
  <c r="G57" i="23"/>
  <c r="H256" i="23"/>
  <c r="G256" i="23"/>
  <c r="H215" i="23"/>
  <c r="G215" i="23"/>
  <c r="G515" i="27" s="1"/>
  <c r="A511" i="27"/>
  <c r="H211" i="23"/>
  <c r="G211" i="23"/>
  <c r="G511" i="27" s="1"/>
  <c r="H274" i="23"/>
  <c r="G274" i="23"/>
  <c r="G574" i="27" s="1"/>
  <c r="G254" i="23"/>
  <c r="G554" i="27" s="1"/>
  <c r="H254" i="23"/>
  <c r="H190" i="23"/>
  <c r="G190" i="23"/>
  <c r="G490" i="27" s="1"/>
  <c r="H200" i="23"/>
  <c r="G200" i="23"/>
  <c r="G500" i="27" s="1"/>
  <c r="H168" i="23"/>
  <c r="I168" i="23" s="1"/>
  <c r="I468" i="27" s="1"/>
  <c r="G168" i="23"/>
  <c r="H149" i="23"/>
  <c r="G149" i="23"/>
  <c r="G449" i="27" s="1"/>
  <c r="H38" i="23"/>
  <c r="H338" i="27" s="1"/>
  <c r="G38" i="23"/>
  <c r="H34" i="23"/>
  <c r="G34" i="23"/>
  <c r="G241" i="23"/>
  <c r="G541" i="27" s="1"/>
  <c r="H241" i="23"/>
  <c r="H113" i="23"/>
  <c r="G113" i="23"/>
  <c r="G413" i="27" s="1"/>
  <c r="H60" i="23"/>
  <c r="H360" i="27" s="1"/>
  <c r="G60" i="23"/>
  <c r="H67" i="23"/>
  <c r="G67" i="23"/>
  <c r="H191" i="23"/>
  <c r="G191" i="23"/>
  <c r="H259" i="23"/>
  <c r="G259" i="23"/>
  <c r="G559" i="27" s="1"/>
  <c r="H180" i="23"/>
  <c r="G180" i="23"/>
  <c r="H175" i="23"/>
  <c r="G175" i="23"/>
  <c r="G475" i="27" s="1"/>
  <c r="H243" i="23"/>
  <c r="G243" i="23"/>
  <c r="H49" i="23"/>
  <c r="G49" i="23"/>
  <c r="A444" i="27"/>
  <c r="H144" i="23"/>
  <c r="H444" i="27" s="1"/>
  <c r="G144" i="23"/>
  <c r="C225" i="23"/>
  <c r="C525" i="27" s="1"/>
  <c r="H225" i="23"/>
  <c r="G225" i="23"/>
  <c r="G525" i="27" s="1"/>
  <c r="H58" i="23"/>
  <c r="H358" i="27" s="1"/>
  <c r="G58" i="23"/>
  <c r="H217" i="23"/>
  <c r="G217" i="23"/>
  <c r="C123" i="23"/>
  <c r="C423" i="27" s="1"/>
  <c r="H123" i="23"/>
  <c r="I123" i="23" s="1"/>
  <c r="I423" i="27" s="1"/>
  <c r="G123" i="23"/>
  <c r="H299" i="23"/>
  <c r="G299" i="23"/>
  <c r="H292" i="23"/>
  <c r="G292" i="23"/>
  <c r="G592" i="27" s="1"/>
  <c r="H207" i="23"/>
  <c r="G207" i="23"/>
  <c r="J143" i="23"/>
  <c r="J443" i="27" s="1"/>
  <c r="H143" i="23"/>
  <c r="I143" i="23" s="1"/>
  <c r="I443" i="27" s="1"/>
  <c r="G143" i="23"/>
  <c r="H268" i="23"/>
  <c r="H568" i="27" s="1"/>
  <c r="G268" i="23"/>
  <c r="G568" i="27" s="1"/>
  <c r="H248" i="23"/>
  <c r="G248" i="23"/>
  <c r="H280" i="23"/>
  <c r="G280" i="23"/>
  <c r="G580" i="27" s="1"/>
  <c r="H182" i="23"/>
  <c r="H482" i="27" s="1"/>
  <c r="G182" i="23"/>
  <c r="G482" i="27" s="1"/>
  <c r="H224" i="23"/>
  <c r="G224" i="23"/>
  <c r="G524" i="27" s="1"/>
  <c r="H128" i="23"/>
  <c r="G128" i="23"/>
  <c r="G189" i="23"/>
  <c r="H189" i="23"/>
  <c r="H55" i="23"/>
  <c r="G55" i="23"/>
  <c r="H226" i="23"/>
  <c r="G226" i="23"/>
  <c r="G526" i="27" s="1"/>
  <c r="H130" i="23"/>
  <c r="G130" i="23"/>
  <c r="G430" i="27" s="1"/>
  <c r="G273" i="23"/>
  <c r="G573" i="27" s="1"/>
  <c r="H273" i="23"/>
  <c r="H284" i="23"/>
  <c r="G284" i="23"/>
  <c r="H81" i="23"/>
  <c r="G81" i="23"/>
  <c r="H264" i="23"/>
  <c r="I264" i="23" s="1"/>
  <c r="I564" i="27" s="1"/>
  <c r="G264" i="23"/>
  <c r="G564" i="27" s="1"/>
  <c r="H109" i="23"/>
  <c r="G109" i="23"/>
  <c r="G409" i="27" s="1"/>
  <c r="H83" i="23"/>
  <c r="G83" i="23"/>
  <c r="H193" i="23"/>
  <c r="G193" i="23"/>
  <c r="G493" i="27" s="1"/>
  <c r="H223" i="23"/>
  <c r="G223" i="23"/>
  <c r="G523" i="27" s="1"/>
  <c r="H260" i="23"/>
  <c r="G260" i="23"/>
  <c r="G560" i="27" s="1"/>
  <c r="H132" i="23"/>
  <c r="G132" i="23"/>
  <c r="H118" i="23"/>
  <c r="G118" i="23"/>
  <c r="G418" i="27" s="1"/>
  <c r="H71" i="23"/>
  <c r="H371" i="27" s="1"/>
  <c r="G71" i="23"/>
  <c r="H46" i="23"/>
  <c r="G46" i="23"/>
  <c r="H240" i="23"/>
  <c r="G240" i="23"/>
  <c r="H298" i="23"/>
  <c r="H598" i="27" s="1"/>
  <c r="G298" i="23"/>
  <c r="G598" i="27" s="1"/>
  <c r="H290" i="23"/>
  <c r="G290" i="23"/>
  <c r="H251" i="23"/>
  <c r="G251" i="23"/>
  <c r="G551" i="27" s="1"/>
  <c r="H184" i="23"/>
  <c r="G184" i="23"/>
  <c r="H124" i="23"/>
  <c r="G124" i="23"/>
  <c r="G424" i="27" s="1"/>
  <c r="H101" i="23"/>
  <c r="G101" i="23"/>
  <c r="G401" i="27" s="1"/>
  <c r="H32" i="23"/>
  <c r="G32" i="23"/>
  <c r="G121" i="23"/>
  <c r="G421" i="27" s="1"/>
  <c r="H121" i="23"/>
  <c r="H171" i="23"/>
  <c r="G171" i="23"/>
  <c r="G471" i="27" s="1"/>
  <c r="H80" i="23"/>
  <c r="G80" i="23"/>
  <c r="B235" i="23"/>
  <c r="B535" i="27" s="1"/>
  <c r="H235" i="23"/>
  <c r="I235" i="23" s="1"/>
  <c r="I535" i="27" s="1"/>
  <c r="G235" i="23"/>
  <c r="G535" i="27" s="1"/>
  <c r="C173" i="23"/>
  <c r="C473" i="27" s="1"/>
  <c r="H173" i="23"/>
  <c r="G173" i="23"/>
  <c r="G473" i="27" s="1"/>
  <c r="H161" i="23"/>
  <c r="G161" i="23"/>
  <c r="G461" i="27" s="1"/>
  <c r="C255" i="23"/>
  <c r="C555" i="27" s="1"/>
  <c r="H255" i="23"/>
  <c r="G255" i="23"/>
  <c r="G555" i="27" s="1"/>
  <c r="H291" i="23"/>
  <c r="G291" i="23"/>
  <c r="H202" i="23"/>
  <c r="G202" i="23"/>
  <c r="G502" i="27" s="1"/>
  <c r="H126" i="23"/>
  <c r="G126" i="23"/>
  <c r="G426" i="27" s="1"/>
  <c r="J77" i="23"/>
  <c r="J377" i="27" s="1"/>
  <c r="G77" i="23"/>
  <c r="G377" i="27" s="1"/>
  <c r="H77" i="23"/>
  <c r="H377" i="27" s="1"/>
  <c r="H86" i="23"/>
  <c r="H386" i="27" s="1"/>
  <c r="G86" i="23"/>
  <c r="H54" i="23"/>
  <c r="H354" i="27" s="1"/>
  <c r="G54" i="23"/>
  <c r="H62" i="23"/>
  <c r="G62" i="23"/>
  <c r="G222" i="23"/>
  <c r="H222" i="23"/>
  <c r="H136" i="23"/>
  <c r="G136" i="23"/>
  <c r="G436" i="27" s="1"/>
  <c r="G213" i="23"/>
  <c r="H213" i="23"/>
  <c r="H119" i="23"/>
  <c r="G119" i="23"/>
  <c r="G419" i="27" s="1"/>
  <c r="H42" i="23"/>
  <c r="H342" i="27" s="1"/>
  <c r="G42" i="23"/>
  <c r="H114" i="23"/>
  <c r="G114" i="23"/>
  <c r="G414" i="27" s="1"/>
  <c r="H110" i="23"/>
  <c r="G110" i="23"/>
  <c r="G410" i="27" s="1"/>
  <c r="G270" i="23"/>
  <c r="G570" i="27" s="1"/>
  <c r="H270" i="23"/>
  <c r="H231" i="23"/>
  <c r="I231" i="23" s="1"/>
  <c r="I531" i="27" s="1"/>
  <c r="G231" i="23"/>
  <c r="G531" i="27" s="1"/>
  <c r="H134" i="23"/>
  <c r="G134" i="23"/>
  <c r="G434" i="27" s="1"/>
  <c r="G141" i="23"/>
  <c r="G441" i="27" s="1"/>
  <c r="H141" i="23"/>
  <c r="H172" i="23"/>
  <c r="G172" i="23"/>
  <c r="G472" i="27" s="1"/>
  <c r="H35" i="23"/>
  <c r="G35" i="23"/>
  <c r="H44" i="23"/>
  <c r="G44" i="23"/>
  <c r="H242" i="23"/>
  <c r="G242" i="23"/>
  <c r="G542" i="27" s="1"/>
  <c r="H212" i="23"/>
  <c r="G212" i="23"/>
  <c r="G512" i="27" s="1"/>
  <c r="K170" i="23"/>
  <c r="K470" i="27" s="1"/>
  <c r="H170" i="23"/>
  <c r="H470" i="27" s="1"/>
  <c r="G170" i="23"/>
  <c r="H239" i="23"/>
  <c r="G239" i="23"/>
  <c r="G539" i="27" s="1"/>
  <c r="H252" i="23"/>
  <c r="G252" i="23"/>
  <c r="G552" i="27" s="1"/>
  <c r="H87" i="23"/>
  <c r="G87" i="23"/>
  <c r="H96" i="23"/>
  <c r="H396" i="27" s="1"/>
  <c r="G96" i="23"/>
  <c r="G396" i="27" s="1"/>
  <c r="F293" i="23"/>
  <c r="F593" i="27" s="1"/>
  <c r="H293" i="23"/>
  <c r="I293" i="23" s="1"/>
  <c r="I593" i="27" s="1"/>
  <c r="G293" i="23"/>
  <c r="H195" i="23"/>
  <c r="G195" i="23"/>
  <c r="G495" i="27" s="1"/>
  <c r="H131" i="23"/>
  <c r="G131" i="23"/>
  <c r="H279" i="23"/>
  <c r="G279" i="23"/>
  <c r="G579" i="27" s="1"/>
  <c r="G157" i="23"/>
  <c r="H157" i="23"/>
  <c r="H127" i="23"/>
  <c r="G127" i="23"/>
  <c r="G427" i="27" s="1"/>
  <c r="H27" i="23"/>
  <c r="G27" i="23"/>
  <c r="H79" i="23"/>
  <c r="H379" i="27" s="1"/>
  <c r="G79" i="23"/>
  <c r="H39" i="23"/>
  <c r="G39" i="23"/>
  <c r="H156" i="23"/>
  <c r="G156" i="23"/>
  <c r="G456" i="27" s="1"/>
  <c r="H209" i="23"/>
  <c r="G209" i="23"/>
  <c r="H37" i="23"/>
  <c r="G37" i="23"/>
  <c r="H90" i="23"/>
  <c r="G90" i="23"/>
  <c r="H249" i="23"/>
  <c r="G249" i="23"/>
  <c r="G549" i="27" s="1"/>
  <c r="G278" i="23"/>
  <c r="H278" i="23"/>
  <c r="H234" i="23"/>
  <c r="G234" i="23"/>
  <c r="G534" i="27" s="1"/>
  <c r="H269" i="23"/>
  <c r="G269" i="23"/>
  <c r="G569" i="27" s="1"/>
  <c r="A476" i="27"/>
  <c r="H176" i="23"/>
  <c r="H476" i="27" s="1"/>
  <c r="G176" i="23"/>
  <c r="G476" i="27" s="1"/>
  <c r="G205" i="23"/>
  <c r="H205" i="23"/>
  <c r="H111" i="23"/>
  <c r="G111" i="23"/>
  <c r="G411" i="27" s="1"/>
  <c r="H140" i="23"/>
  <c r="G140" i="23"/>
  <c r="G440" i="27" s="1"/>
  <c r="K106" i="23"/>
  <c r="K406" i="27" s="1"/>
  <c r="H106" i="23"/>
  <c r="I106" i="23" s="1"/>
  <c r="I406" i="27" s="1"/>
  <c r="G106" i="23"/>
  <c r="G406" i="27" s="1"/>
  <c r="G85" i="23"/>
  <c r="H85" i="23"/>
  <c r="H385" i="27" s="1"/>
  <c r="H68" i="23"/>
  <c r="H368" i="27" s="1"/>
  <c r="G68" i="23"/>
  <c r="A565" i="27"/>
  <c r="G265" i="23"/>
  <c r="G565" i="27" s="1"/>
  <c r="H265" i="23"/>
  <c r="H565" i="27" s="1"/>
  <c r="E137" i="23"/>
  <c r="E437" i="27" s="1"/>
  <c r="H137" i="23"/>
  <c r="G137" i="23"/>
  <c r="G437" i="27" s="1"/>
  <c r="H219" i="23"/>
  <c r="G219" i="23"/>
  <c r="G519" i="27" s="1"/>
  <c r="G73" i="23"/>
  <c r="H73" i="23"/>
  <c r="H56" i="23"/>
  <c r="H356" i="27" s="1"/>
  <c r="G56" i="23"/>
  <c r="H277" i="23"/>
  <c r="G277" i="23"/>
  <c r="G577" i="27" s="1"/>
  <c r="G238" i="23"/>
  <c r="G538" i="27" s="1"/>
  <c r="H238" i="23"/>
  <c r="K174" i="23"/>
  <c r="K474" i="27" s="1"/>
  <c r="H174" i="23"/>
  <c r="I174" i="23" s="1"/>
  <c r="I474" i="27" s="1"/>
  <c r="G174" i="23"/>
  <c r="G474" i="27" s="1"/>
  <c r="H216" i="23"/>
  <c r="I216" i="23" s="1"/>
  <c r="I516" i="27" s="1"/>
  <c r="G216" i="23"/>
  <c r="H229" i="23"/>
  <c r="G229" i="23"/>
  <c r="G529" i="27" s="1"/>
  <c r="H165" i="23"/>
  <c r="G165" i="23"/>
  <c r="G41" i="23"/>
  <c r="H41" i="23"/>
  <c r="H227" i="23"/>
  <c r="G227" i="23"/>
  <c r="H257" i="23"/>
  <c r="G257" i="23"/>
  <c r="G557" i="27" s="1"/>
  <c r="H30" i="23"/>
  <c r="G30" i="23"/>
  <c r="H7" i="23"/>
  <c r="G7" i="23"/>
  <c r="H10" i="23"/>
  <c r="G10" i="23"/>
  <c r="H3" i="23"/>
  <c r="G3" i="23"/>
  <c r="H8" i="23"/>
  <c r="G8" i="23"/>
  <c r="H9" i="23"/>
  <c r="G9" i="23"/>
  <c r="H5" i="23"/>
  <c r="G5" i="23"/>
  <c r="H6" i="23"/>
  <c r="G6" i="23"/>
  <c r="E244" i="24"/>
  <c r="B176" i="23"/>
  <c r="B476" i="27" s="1"/>
  <c r="D176" i="23"/>
  <c r="D476" i="27" s="1"/>
  <c r="C176" i="23"/>
  <c r="C476" i="27" s="1"/>
  <c r="E176" i="23"/>
  <c r="E476" i="27" s="1"/>
  <c r="J137" i="23"/>
  <c r="J437" i="27" s="1"/>
  <c r="F298" i="24"/>
  <c r="D187" i="24"/>
  <c r="K187" i="24"/>
  <c r="D267" i="23"/>
  <c r="D567" i="27" s="1"/>
  <c r="K192" i="24"/>
  <c r="W29" i="35"/>
  <c r="E113" i="24"/>
  <c r="A28" i="24"/>
  <c r="W30" i="35"/>
  <c r="P31" i="35"/>
  <c r="B192" i="24"/>
  <c r="K145" i="23"/>
  <c r="K445" i="27" s="1"/>
  <c r="J192" i="24"/>
  <c r="D192" i="24"/>
  <c r="J136" i="24"/>
  <c r="F136" i="24"/>
  <c r="J113" i="24"/>
  <c r="F115" i="23"/>
  <c r="F415" i="27" s="1"/>
  <c r="F234" i="24"/>
  <c r="K269" i="24"/>
  <c r="G282" i="25"/>
  <c r="C206" i="23"/>
  <c r="C506" i="27" s="1"/>
  <c r="B282" i="24"/>
  <c r="D179" i="24"/>
  <c r="D244" i="24"/>
  <c r="W70" i="35"/>
  <c r="P212" i="35"/>
  <c r="W238" i="35"/>
  <c r="P60" i="35"/>
  <c r="P140" i="35"/>
  <c r="P225" i="35"/>
  <c r="W146" i="35"/>
  <c r="W177" i="35"/>
  <c r="E117" i="23"/>
  <c r="E417" i="27" s="1"/>
  <c r="C244" i="24"/>
  <c r="D113" i="24"/>
  <c r="F216" i="24"/>
  <c r="A567" i="27"/>
  <c r="W192" i="35"/>
  <c r="P29" i="35"/>
  <c r="P93" i="35"/>
  <c r="B162" i="24"/>
  <c r="B269" i="24"/>
  <c r="E136" i="24"/>
  <c r="C269" i="24"/>
  <c r="C136" i="24"/>
  <c r="F113" i="24"/>
  <c r="K144" i="23"/>
  <c r="K444" i="27" s="1"/>
  <c r="I168" i="24"/>
  <c r="B245" i="24"/>
  <c r="J135" i="23"/>
  <c r="J435" i="27" s="1"/>
  <c r="K113" i="24"/>
  <c r="I113" i="24"/>
  <c r="D144" i="23"/>
  <c r="D444" i="27" s="1"/>
  <c r="W31" i="35"/>
  <c r="P91" i="35"/>
  <c r="W205" i="35"/>
  <c r="D249" i="24"/>
  <c r="J129" i="23"/>
  <c r="J429" i="27" s="1"/>
  <c r="K176" i="23"/>
  <c r="K476" i="27" s="1"/>
  <c r="J109" i="24"/>
  <c r="A192" i="25"/>
  <c r="E192" i="25" s="1"/>
  <c r="P63" i="35"/>
  <c r="P233" i="35"/>
  <c r="W137" i="35"/>
  <c r="P66" i="35"/>
  <c r="E249" i="24"/>
  <c r="J176" i="23"/>
  <c r="J476" i="27" s="1"/>
  <c r="F176" i="23"/>
  <c r="F476" i="27" s="1"/>
  <c r="P83" i="35"/>
  <c r="W115" i="35"/>
  <c r="W45" i="35"/>
  <c r="W154" i="35"/>
  <c r="P286" i="35"/>
  <c r="W204" i="35"/>
  <c r="W179" i="35"/>
  <c r="P138" i="35"/>
  <c r="I162" i="24"/>
  <c r="J162" i="24"/>
  <c r="D147" i="23"/>
  <c r="D447" i="27" s="1"/>
  <c r="J187" i="24"/>
  <c r="B244" i="24"/>
  <c r="B197" i="24"/>
  <c r="B115" i="23"/>
  <c r="B415" i="27" s="1"/>
  <c r="F244" i="24"/>
  <c r="F187" i="24"/>
  <c r="J180" i="24"/>
  <c r="J268" i="24"/>
  <c r="D180" i="24"/>
  <c r="I268" i="24"/>
  <c r="A187" i="25"/>
  <c r="G187" i="25" s="1"/>
  <c r="W92" i="35"/>
  <c r="P152" i="35"/>
  <c r="W275" i="35"/>
  <c r="W118" i="35"/>
  <c r="W111" i="35"/>
  <c r="W231" i="35"/>
  <c r="P130" i="35"/>
  <c r="W249" i="35"/>
  <c r="W296" i="35"/>
  <c r="P280" i="35"/>
  <c r="W62" i="35"/>
  <c r="D197" i="24"/>
  <c r="B187" i="24"/>
  <c r="J115" i="23"/>
  <c r="J415" i="27" s="1"/>
  <c r="C187" i="24"/>
  <c r="E231" i="24"/>
  <c r="P64" i="35"/>
  <c r="W129" i="35"/>
  <c r="E162" i="24"/>
  <c r="D162" i="24"/>
  <c r="I244" i="24"/>
  <c r="J231" i="24"/>
  <c r="J244" i="24"/>
  <c r="K180" i="24"/>
  <c r="W289" i="35"/>
  <c r="P253" i="35"/>
  <c r="C162" i="24"/>
  <c r="F162" i="24"/>
  <c r="B129" i="23"/>
  <c r="B429" i="27" s="1"/>
  <c r="K244" i="24"/>
  <c r="J197" i="24"/>
  <c r="E115" i="23"/>
  <c r="E415" i="27" s="1"/>
  <c r="J147" i="23"/>
  <c r="J447" i="27" s="1"/>
  <c r="E187" i="24"/>
  <c r="C168" i="24"/>
  <c r="D115" i="23"/>
  <c r="D415" i="27" s="1"/>
  <c r="F147" i="23"/>
  <c r="F447" i="27" s="1"/>
  <c r="E199" i="24"/>
  <c r="B180" i="24"/>
  <c r="P85" i="35"/>
  <c r="W51" i="35"/>
  <c r="W182" i="35"/>
  <c r="P178" i="35"/>
  <c r="W260" i="35"/>
  <c r="W76" i="35"/>
  <c r="P151" i="35"/>
  <c r="W190" i="35"/>
  <c r="W80" i="35"/>
  <c r="P164" i="35"/>
  <c r="P133" i="35"/>
  <c r="P298" i="35"/>
  <c r="B123" i="23"/>
  <c r="B423" i="27" s="1"/>
  <c r="J269" i="24"/>
  <c r="E269" i="24"/>
  <c r="B148" i="23"/>
  <c r="B448" i="27" s="1"/>
  <c r="C148" i="23"/>
  <c r="C448" i="27" s="1"/>
  <c r="A269" i="25"/>
  <c r="G269" i="25" s="1"/>
  <c r="K293" i="23"/>
  <c r="K593" i="27" s="1"/>
  <c r="W267" i="35"/>
  <c r="P86" i="35"/>
  <c r="P197" i="35"/>
  <c r="W94" i="35"/>
  <c r="I269" i="24"/>
  <c r="D269" i="24"/>
  <c r="W223" i="35"/>
  <c r="W218" i="35"/>
  <c r="P213" i="35"/>
  <c r="W128" i="35"/>
  <c r="W202" i="35"/>
  <c r="P96" i="35"/>
  <c r="P74" i="35"/>
  <c r="W102" i="35"/>
  <c r="P105" i="35"/>
  <c r="P241" i="35"/>
  <c r="W143" i="35"/>
  <c r="P262" i="35"/>
  <c r="P11" i="35"/>
  <c r="T11" i="35" s="1"/>
  <c r="A447" i="27"/>
  <c r="C123" i="24"/>
  <c r="E123" i="24"/>
  <c r="B121" i="24"/>
  <c r="B218" i="23"/>
  <c r="B518" i="27" s="1"/>
  <c r="F235" i="23"/>
  <c r="F535" i="27" s="1"/>
  <c r="F225" i="23"/>
  <c r="F525" i="27" s="1"/>
  <c r="K142" i="23"/>
  <c r="K442" i="27" s="1"/>
  <c r="B123" i="24"/>
  <c r="I158" i="24"/>
  <c r="A442" i="27"/>
  <c r="B190" i="24"/>
  <c r="E225" i="23"/>
  <c r="E525" i="27" s="1"/>
  <c r="F123" i="24"/>
  <c r="B106" i="23"/>
  <c r="B406" i="27" s="1"/>
  <c r="E142" i="23"/>
  <c r="E442" i="27" s="1"/>
  <c r="K190" i="24"/>
  <c r="W28" i="35"/>
  <c r="A121" i="25"/>
  <c r="G121" i="25" s="1"/>
  <c r="J123" i="24"/>
  <c r="K123" i="24"/>
  <c r="F142" i="23"/>
  <c r="F442" i="27" s="1"/>
  <c r="C147" i="23"/>
  <c r="C447" i="27" s="1"/>
  <c r="A535" i="27"/>
  <c r="B113" i="24"/>
  <c r="E234" i="24"/>
  <c r="B147" i="23"/>
  <c r="B447" i="27" s="1"/>
  <c r="J142" i="23"/>
  <c r="J442" i="27" s="1"/>
  <c r="K147" i="23"/>
  <c r="K447" i="27" s="1"/>
  <c r="D121" i="24"/>
  <c r="D142" i="23"/>
  <c r="D442" i="27" s="1"/>
  <c r="B142" i="23"/>
  <c r="B442" i="27" s="1"/>
  <c r="J121" i="24"/>
  <c r="D123" i="24"/>
  <c r="I123" i="24"/>
  <c r="F255" i="23"/>
  <c r="F555" i="27" s="1"/>
  <c r="K121" i="24"/>
  <c r="K255" i="23"/>
  <c r="K555" i="27" s="1"/>
  <c r="C113" i="24"/>
  <c r="D235" i="23"/>
  <c r="D535" i="27" s="1"/>
  <c r="D190" i="24"/>
  <c r="K225" i="23"/>
  <c r="K525" i="27" s="1"/>
  <c r="I121" i="24"/>
  <c r="E121" i="24"/>
  <c r="C121" i="24"/>
  <c r="C144" i="23"/>
  <c r="C444" i="27" s="1"/>
  <c r="E221" i="24"/>
  <c r="C235" i="23"/>
  <c r="C535" i="27" s="1"/>
  <c r="A247" i="25"/>
  <c r="F247" i="25" s="1"/>
  <c r="F159" i="23"/>
  <c r="F459" i="27" s="1"/>
  <c r="J234" i="24"/>
  <c r="A268" i="25"/>
  <c r="H268" i="25" s="1"/>
  <c r="A473" i="27"/>
  <c r="I230" i="24"/>
  <c r="E197" i="24"/>
  <c r="J267" i="23"/>
  <c r="J567" i="27" s="1"/>
  <c r="E267" i="23"/>
  <c r="E567" i="27" s="1"/>
  <c r="A197" i="25"/>
  <c r="H197" i="25" s="1"/>
  <c r="K197" i="24"/>
  <c r="E230" i="24"/>
  <c r="I179" i="24"/>
  <c r="C197" i="24"/>
  <c r="I216" i="24"/>
  <c r="P256" i="35"/>
  <c r="W156" i="35"/>
  <c r="P145" i="35"/>
  <c r="W276" i="35"/>
  <c r="P189" i="35"/>
  <c r="W290" i="35"/>
  <c r="P285" i="35"/>
  <c r="W224" i="35"/>
  <c r="P220" i="35"/>
  <c r="W261" i="35"/>
  <c r="W299" i="35"/>
  <c r="P278" i="35"/>
  <c r="W272" i="35"/>
  <c r="W153" i="35"/>
  <c r="P258" i="35"/>
  <c r="P234" i="35"/>
  <c r="W201" i="35"/>
  <c r="P150" i="35"/>
  <c r="W186" i="35"/>
  <c r="W142" i="35"/>
  <c r="P227" i="35"/>
  <c r="P7" i="35"/>
  <c r="T7" i="35" s="1"/>
  <c r="P6" i="35"/>
  <c r="T6" i="35" s="1"/>
  <c r="K267" i="23"/>
  <c r="K567" i="27" s="1"/>
  <c r="C267" i="23"/>
  <c r="C567" i="27" s="1"/>
  <c r="F267" i="23"/>
  <c r="F567" i="27" s="1"/>
  <c r="F230" i="24"/>
  <c r="K159" i="23"/>
  <c r="K459" i="27" s="1"/>
  <c r="P155" i="35"/>
  <c r="P194" i="35"/>
  <c r="W160" i="35"/>
  <c r="W149" i="35"/>
  <c r="P208" i="35"/>
  <c r="W52" i="35"/>
  <c r="P126" i="35"/>
  <c r="W167" i="35"/>
  <c r="W141" i="35"/>
  <c r="W44" i="35"/>
  <c r="P54" i="35"/>
  <c r="W134" i="35"/>
  <c r="W81" i="35"/>
  <c r="P168" i="35"/>
  <c r="W209" i="35"/>
  <c r="E105" i="24"/>
  <c r="E129" i="23"/>
  <c r="E429" i="27" s="1"/>
  <c r="B230" i="24"/>
  <c r="D230" i="24"/>
  <c r="J148" i="23"/>
  <c r="J448" i="27" s="1"/>
  <c r="D148" i="23"/>
  <c r="D448" i="27" s="1"/>
  <c r="A537" i="27"/>
  <c r="K268" i="24"/>
  <c r="C230" i="24"/>
  <c r="F211" i="23"/>
  <c r="F511" i="27" s="1"/>
  <c r="F129" i="23"/>
  <c r="F429" i="27" s="1"/>
  <c r="D237" i="23"/>
  <c r="D537" i="27" s="1"/>
  <c r="J237" i="23"/>
  <c r="J537" i="27" s="1"/>
  <c r="K230" i="24"/>
  <c r="E237" i="23"/>
  <c r="E537" i="27" s="1"/>
  <c r="C237" i="23"/>
  <c r="C537" i="27" s="1"/>
  <c r="A429" i="27"/>
  <c r="K129" i="23"/>
  <c r="K429" i="27" s="1"/>
  <c r="J230" i="24"/>
  <c r="F247" i="24"/>
  <c r="K148" i="23"/>
  <c r="K448" i="27" s="1"/>
  <c r="C171" i="24"/>
  <c r="K237" i="23"/>
  <c r="K537" i="27" s="1"/>
  <c r="E268" i="24"/>
  <c r="C268" i="24"/>
  <c r="B268" i="24"/>
  <c r="E211" i="23"/>
  <c r="E511" i="27" s="1"/>
  <c r="C129" i="23"/>
  <c r="C429" i="27" s="1"/>
  <c r="K117" i="23"/>
  <c r="K417" i="27" s="1"/>
  <c r="B237" i="23"/>
  <c r="B537" i="27" s="1"/>
  <c r="C117" i="23"/>
  <c r="C417" i="27" s="1"/>
  <c r="I247" i="24"/>
  <c r="D143" i="23"/>
  <c r="D443" i="27" s="1"/>
  <c r="F148" i="23"/>
  <c r="F448" i="27" s="1"/>
  <c r="B211" i="23"/>
  <c r="B511" i="27" s="1"/>
  <c r="E148" i="23"/>
  <c r="E448" i="27" s="1"/>
  <c r="W33" i="35"/>
  <c r="P30" i="35"/>
  <c r="S30" i="35" s="1"/>
  <c r="F145" i="23"/>
  <c r="F445" i="27" s="1"/>
  <c r="A245" i="25"/>
  <c r="H245" i="25" s="1"/>
  <c r="AA29" i="35"/>
  <c r="Z29" i="35"/>
  <c r="AA30" i="35"/>
  <c r="Z30" i="35"/>
  <c r="T31" i="35"/>
  <c r="S31" i="35"/>
  <c r="T30" i="35"/>
  <c r="AA31" i="35"/>
  <c r="Z31" i="35"/>
  <c r="T29" i="35"/>
  <c r="S29" i="35"/>
  <c r="AA28" i="35"/>
  <c r="Z28" i="35"/>
  <c r="B265" i="23"/>
  <c r="B565" i="27" s="1"/>
  <c r="E106" i="23"/>
  <c r="E406" i="27" s="1"/>
  <c r="C190" i="24"/>
  <c r="D255" i="23"/>
  <c r="D555" i="27" s="1"/>
  <c r="E158" i="24"/>
  <c r="J190" i="24"/>
  <c r="J171" i="24"/>
  <c r="F190" i="24"/>
  <c r="E135" i="23"/>
  <c r="E435" i="27" s="1"/>
  <c r="C245" i="24"/>
  <c r="D162" i="23"/>
  <c r="D462" i="27" s="1"/>
  <c r="D182" i="24"/>
  <c r="A555" i="27"/>
  <c r="B135" i="23"/>
  <c r="B435" i="27" s="1"/>
  <c r="C298" i="24"/>
  <c r="B298" i="24"/>
  <c r="D216" i="24"/>
  <c r="F129" i="24"/>
  <c r="E255" i="23"/>
  <c r="E555" i="27" s="1"/>
  <c r="B255" i="23"/>
  <c r="B555" i="27" s="1"/>
  <c r="F158" i="24"/>
  <c r="I182" i="24"/>
  <c r="B171" i="24"/>
  <c r="I190" i="24"/>
  <c r="K298" i="24"/>
  <c r="J245" i="24"/>
  <c r="D135" i="23"/>
  <c r="D435" i="27" s="1"/>
  <c r="K245" i="24"/>
  <c r="F245" i="24"/>
  <c r="D245" i="24"/>
  <c r="K182" i="24"/>
  <c r="C158" i="24"/>
  <c r="B109" i="24"/>
  <c r="A406" i="27"/>
  <c r="A158" i="25"/>
  <c r="H158" i="25" s="1"/>
  <c r="E182" i="24"/>
  <c r="K158" i="24"/>
  <c r="K171" i="24"/>
  <c r="D158" i="24"/>
  <c r="C135" i="23"/>
  <c r="C435" i="27" s="1"/>
  <c r="K216" i="24"/>
  <c r="J298" i="24"/>
  <c r="E298" i="24"/>
  <c r="A171" i="25"/>
  <c r="E171" i="25" s="1"/>
  <c r="A216" i="25"/>
  <c r="H216" i="25" s="1"/>
  <c r="J255" i="23"/>
  <c r="J555" i="27" s="1"/>
  <c r="B158" i="24"/>
  <c r="E190" i="24"/>
  <c r="F171" i="24"/>
  <c r="F182" i="24"/>
  <c r="C265" i="23"/>
  <c r="C565" i="27" s="1"/>
  <c r="I171" i="24"/>
  <c r="D171" i="24"/>
  <c r="J182" i="24"/>
  <c r="F135" i="23"/>
  <c r="F435" i="27" s="1"/>
  <c r="B216" i="24"/>
  <c r="K135" i="23"/>
  <c r="K435" i="27" s="1"/>
  <c r="J216" i="24"/>
  <c r="I245" i="24"/>
  <c r="E216" i="24"/>
  <c r="A18" i="19"/>
  <c r="J18" i="19" s="1"/>
  <c r="J18" i="27" s="1"/>
  <c r="A31" i="23"/>
  <c r="A29" i="23"/>
  <c r="W9" i="35"/>
  <c r="AA9" i="35" s="1"/>
  <c r="A11" i="19"/>
  <c r="G11" i="19" s="1"/>
  <c r="G11" i="27" s="1"/>
  <c r="C170" i="23"/>
  <c r="C470" i="27" s="1"/>
  <c r="A29" i="24"/>
  <c r="W32" i="35"/>
  <c r="O25" i="15"/>
  <c r="I25" i="19" s="1"/>
  <c r="I25" i="27" s="1"/>
  <c r="O26" i="15"/>
  <c r="I26" i="19" s="1"/>
  <c r="I26" i="27" s="1"/>
  <c r="A13" i="19"/>
  <c r="E13" i="19" s="1"/>
  <c r="E13" i="27" s="1"/>
  <c r="A20" i="19"/>
  <c r="J20" i="19" s="1"/>
  <c r="J20" i="27" s="1"/>
  <c r="P166" i="35"/>
  <c r="G32" i="35"/>
  <c r="G29" i="35"/>
  <c r="G31" i="35"/>
  <c r="G30" i="35"/>
  <c r="G28" i="35"/>
  <c r="O15" i="15"/>
  <c r="P10" i="35"/>
  <c r="S10" i="35" s="1"/>
  <c r="W8" i="35"/>
  <c r="Z8" i="35" s="1"/>
  <c r="S7" i="35"/>
  <c r="Z6" i="35"/>
  <c r="X6" i="35"/>
  <c r="Z7" i="35"/>
  <c r="X7" i="35"/>
  <c r="Z11" i="35"/>
  <c r="X11" i="35"/>
  <c r="Z10" i="35"/>
  <c r="X10" i="35"/>
  <c r="Z9" i="35"/>
  <c r="X9" i="35"/>
  <c r="S8" i="35"/>
  <c r="Q8" i="35"/>
  <c r="S11" i="35"/>
  <c r="S9" i="35"/>
  <c r="Q9" i="35"/>
  <c r="D293" i="23"/>
  <c r="D593" i="27" s="1"/>
  <c r="B136" i="24"/>
  <c r="C234" i="24"/>
  <c r="K235" i="23"/>
  <c r="K535" i="27" s="1"/>
  <c r="K234" i="24"/>
  <c r="E144" i="23"/>
  <c r="E444" i="27" s="1"/>
  <c r="I180" i="24"/>
  <c r="F192" i="24"/>
  <c r="E180" i="24"/>
  <c r="I192" i="24"/>
  <c r="E192" i="24"/>
  <c r="K173" i="23"/>
  <c r="K473" i="27" s="1"/>
  <c r="B144" i="23"/>
  <c r="B444" i="27" s="1"/>
  <c r="F137" i="23"/>
  <c r="F437" i="27" s="1"/>
  <c r="F173" i="23"/>
  <c r="F473" i="27" s="1"/>
  <c r="E235" i="23"/>
  <c r="E535" i="27" s="1"/>
  <c r="J35" i="19"/>
  <c r="J35" i="27" s="1"/>
  <c r="O14" i="15"/>
  <c r="A234" i="25"/>
  <c r="B234" i="25" s="1"/>
  <c r="A180" i="25"/>
  <c r="B180" i="25" s="1"/>
  <c r="E265" i="24"/>
  <c r="D136" i="24"/>
  <c r="I136" i="24"/>
  <c r="K136" i="24"/>
  <c r="J235" i="23"/>
  <c r="J535" i="27" s="1"/>
  <c r="I234" i="24"/>
  <c r="D234" i="24"/>
  <c r="C180" i="24"/>
  <c r="B221" i="24"/>
  <c r="F144" i="23"/>
  <c r="F444" i="27" s="1"/>
  <c r="J144" i="23"/>
  <c r="J444" i="27" s="1"/>
  <c r="D173" i="23"/>
  <c r="D473" i="27" s="1"/>
  <c r="O17" i="15"/>
  <c r="O23" i="15"/>
  <c r="A23" i="19"/>
  <c r="K23" i="19" s="1"/>
  <c r="K23" i="27" s="1"/>
  <c r="A14" i="19"/>
  <c r="E14" i="19" s="1"/>
  <c r="E14" i="27" s="1"/>
  <c r="O11" i="15"/>
  <c r="A24" i="19"/>
  <c r="F24" i="19" s="1"/>
  <c r="F24" i="27" s="1"/>
  <c r="A17" i="19"/>
  <c r="B17" i="19" s="1"/>
  <c r="B17" i="27" s="1"/>
  <c r="A12" i="19"/>
  <c r="W4" i="35"/>
  <c r="AA4" i="35" s="1"/>
  <c r="P4" i="35"/>
  <c r="T4" i="35" s="1"/>
  <c r="W106" i="35"/>
  <c r="P259" i="35"/>
  <c r="P292" i="35"/>
  <c r="P203" i="35"/>
  <c r="P78" i="35"/>
  <c r="P46" i="35"/>
  <c r="W95" i="35"/>
  <c r="P73" i="35"/>
  <c r="W248" i="35"/>
  <c r="P120" i="35"/>
  <c r="P68" i="35"/>
  <c r="P232" i="35"/>
  <c r="P283" i="35"/>
  <c r="P173" i="35"/>
  <c r="W226" i="35"/>
  <c r="P36" i="35"/>
  <c r="P77" i="35"/>
  <c r="P124" i="35"/>
  <c r="P300" i="35"/>
  <c r="W171" i="35"/>
  <c r="P251" i="35"/>
  <c r="W221" i="35"/>
  <c r="W97" i="35"/>
  <c r="P281" i="35"/>
  <c r="W196" i="35"/>
  <c r="P247" i="35"/>
  <c r="P28" i="35"/>
  <c r="P34" i="35"/>
  <c r="P56" i="35"/>
  <c r="P40" i="35"/>
  <c r="P210" i="35"/>
  <c r="P219" i="35"/>
  <c r="P274" i="35"/>
  <c r="W297" i="35"/>
  <c r="P121" i="35"/>
  <c r="W107" i="35"/>
  <c r="P98" i="35"/>
  <c r="W295" i="35"/>
  <c r="W277" i="35"/>
  <c r="W119" i="35"/>
  <c r="W72" i="35"/>
  <c r="W71" i="35"/>
  <c r="P47" i="35"/>
  <c r="P89" i="35"/>
  <c r="W184" i="35"/>
  <c r="W273" i="35"/>
  <c r="W180" i="35"/>
  <c r="P239" i="35"/>
  <c r="P175" i="35"/>
  <c r="W125" i="35"/>
  <c r="P199" i="35"/>
  <c r="W127" i="35"/>
  <c r="P101" i="35"/>
  <c r="P43" i="35"/>
  <c r="P32" i="35"/>
  <c r="P176" i="35"/>
  <c r="W271" i="35"/>
  <c r="P244" i="35"/>
  <c r="P50" i="35"/>
  <c r="W49" i="35"/>
  <c r="P211" i="35"/>
  <c r="P293" i="35"/>
  <c r="W240" i="35"/>
  <c r="W284" i="35"/>
  <c r="P294" i="35"/>
  <c r="W183" i="35"/>
  <c r="P113" i="35"/>
  <c r="W158" i="35"/>
  <c r="P37" i="35"/>
  <c r="P157" i="35"/>
  <c r="P131" i="35"/>
  <c r="W116" i="35"/>
  <c r="P245" i="35"/>
  <c r="P69" i="35"/>
  <c r="P108" i="35"/>
  <c r="P252" i="35"/>
  <c r="P217" i="35"/>
  <c r="W198" i="35"/>
  <c r="P104" i="35"/>
  <c r="W172" i="35"/>
  <c r="W228" i="35"/>
  <c r="O303" i="35"/>
  <c r="P17" i="35"/>
  <c r="T17" i="35" s="1"/>
  <c r="A16" i="24"/>
  <c r="A16" i="23"/>
  <c r="W17" i="35"/>
  <c r="AA17" i="35" s="1"/>
  <c r="H389" i="27"/>
  <c r="G601" i="27"/>
  <c r="I294" i="23"/>
  <c r="I594" i="27" s="1"/>
  <c r="G594" i="27"/>
  <c r="G506" i="27"/>
  <c r="D77" i="23"/>
  <c r="D377" i="27" s="1"/>
  <c r="F206" i="23"/>
  <c r="F506" i="27" s="1"/>
  <c r="J179" i="24"/>
  <c r="K179" i="24"/>
  <c r="A2" i="24"/>
  <c r="A2" i="23"/>
  <c r="W3" i="35"/>
  <c r="AA3" i="35" s="1"/>
  <c r="P3" i="35"/>
  <c r="T3" i="35" s="1"/>
  <c r="A199" i="25"/>
  <c r="G199" i="25" s="1"/>
  <c r="K27" i="35"/>
  <c r="L27" i="35" s="1"/>
  <c r="O13" i="15"/>
  <c r="K14" i="35"/>
  <c r="L14" i="35" s="1"/>
  <c r="K21" i="35"/>
  <c r="L21" i="35" s="1"/>
  <c r="K26" i="35"/>
  <c r="L26" i="35" s="1"/>
  <c r="G469" i="27"/>
  <c r="G459" i="27"/>
  <c r="G591" i="27"/>
  <c r="H464" i="27"/>
  <c r="G464" i="27"/>
  <c r="G402" i="27"/>
  <c r="G547" i="27"/>
  <c r="G587" i="27"/>
  <c r="I136" i="23"/>
  <c r="I436" i="27" s="1"/>
  <c r="H400" i="27"/>
  <c r="G400" i="27"/>
  <c r="G417" i="27"/>
  <c r="H417" i="27"/>
  <c r="H349" i="27"/>
  <c r="G563" i="27"/>
  <c r="H582" i="27"/>
  <c r="G582" i="27"/>
  <c r="G444" i="27"/>
  <c r="G510" i="27"/>
  <c r="I225" i="23"/>
  <c r="I525" i="27" s="1"/>
  <c r="G429" i="27"/>
  <c r="H429" i="27"/>
  <c r="G585" i="27"/>
  <c r="I250" i="23"/>
  <c r="I550" i="27" s="1"/>
  <c r="G550" i="27"/>
  <c r="H586" i="27"/>
  <c r="I283" i="23"/>
  <c r="I583" i="27" s="1"/>
  <c r="G583" i="27"/>
  <c r="G520" i="27"/>
  <c r="G593" i="27"/>
  <c r="G548" i="27"/>
  <c r="G595" i="27"/>
  <c r="G428" i="27"/>
  <c r="G457" i="27"/>
  <c r="G488" i="27"/>
  <c r="G578" i="27"/>
  <c r="I244" i="23"/>
  <c r="I544" i="27" s="1"/>
  <c r="I218" i="23"/>
  <c r="I518" i="27" s="1"/>
  <c r="H569" i="27"/>
  <c r="G466" i="27"/>
  <c r="G505" i="27"/>
  <c r="G343" i="27"/>
  <c r="H437" i="27"/>
  <c r="G576" i="27"/>
  <c r="G432" i="27"/>
  <c r="G438" i="27"/>
  <c r="H395" i="27"/>
  <c r="G540" i="27"/>
  <c r="G483" i="27"/>
  <c r="G572" i="27"/>
  <c r="G479" i="27"/>
  <c r="G571" i="27"/>
  <c r="G516" i="27"/>
  <c r="G497" i="27"/>
  <c r="H332" i="27"/>
  <c r="H597" i="27"/>
  <c r="G467" i="27"/>
  <c r="G498" i="27"/>
  <c r="H399" i="27"/>
  <c r="G399" i="27"/>
  <c r="A24" i="24"/>
  <c r="A24" i="23"/>
  <c r="P25" i="35"/>
  <c r="W25" i="35"/>
  <c r="K16" i="35"/>
  <c r="L16" i="35" s="1"/>
  <c r="G558" i="27"/>
  <c r="H394" i="27"/>
  <c r="G394" i="27"/>
  <c r="G416" i="27"/>
  <c r="H530" i="27"/>
  <c r="G599" i="27"/>
  <c r="G600" i="27"/>
  <c r="G492" i="27"/>
  <c r="G339" i="27"/>
  <c r="G509" i="27"/>
  <c r="G589" i="27"/>
  <c r="G504" i="27"/>
  <c r="G562" i="27"/>
  <c r="G590" i="27"/>
  <c r="I152" i="23"/>
  <c r="I452" i="27" s="1"/>
  <c r="G452" i="27"/>
  <c r="G433" i="27"/>
  <c r="H380" i="27"/>
  <c r="F249" i="24"/>
  <c r="K162" i="23"/>
  <c r="K462" i="27" s="1"/>
  <c r="E282" i="24"/>
  <c r="C247" i="24"/>
  <c r="D247" i="24"/>
  <c r="E206" i="23"/>
  <c r="E506" i="27" s="1"/>
  <c r="F179" i="24"/>
  <c r="E168" i="24"/>
  <c r="C152" i="23"/>
  <c r="C452" i="27" s="1"/>
  <c r="B168" i="24"/>
  <c r="D221" i="24"/>
  <c r="I199" i="24"/>
  <c r="I231" i="24"/>
  <c r="B231" i="24"/>
  <c r="A249" i="25"/>
  <c r="B249" i="25" s="1"/>
  <c r="B249" i="24"/>
  <c r="C249" i="24"/>
  <c r="C162" i="23"/>
  <c r="C462" i="27" s="1"/>
  <c r="E162" i="23"/>
  <c r="E462" i="27" s="1"/>
  <c r="C282" i="24"/>
  <c r="K247" i="24"/>
  <c r="F282" i="24"/>
  <c r="D168" i="24"/>
  <c r="D282" i="24"/>
  <c r="A506" i="27"/>
  <c r="C179" i="24"/>
  <c r="F168" i="24"/>
  <c r="K102" i="24"/>
  <c r="J168" i="24"/>
  <c r="J221" i="24"/>
  <c r="F231" i="24"/>
  <c r="K221" i="24"/>
  <c r="F221" i="24"/>
  <c r="O19" i="15"/>
  <c r="A221" i="25"/>
  <c r="H221" i="25" s="1"/>
  <c r="A168" i="25"/>
  <c r="H168" i="25" s="1"/>
  <c r="A16" i="19"/>
  <c r="G16" i="19" s="1"/>
  <c r="G16" i="27" s="1"/>
  <c r="W5" i="35"/>
  <c r="AA5" i="35" s="1"/>
  <c r="P5" i="35"/>
  <c r="T5" i="35" s="1"/>
  <c r="A4" i="23"/>
  <c r="A4" i="24"/>
  <c r="W23" i="35"/>
  <c r="AA23" i="35" s="1"/>
  <c r="A22" i="23"/>
  <c r="P23" i="35"/>
  <c r="T23" i="35" s="1"/>
  <c r="A22" i="24"/>
  <c r="P19" i="35"/>
  <c r="T19" i="35" s="1"/>
  <c r="W19" i="35"/>
  <c r="AA19" i="35" s="1"/>
  <c r="A18" i="24"/>
  <c r="A18" i="23"/>
  <c r="P22" i="35"/>
  <c r="T22" i="35" s="1"/>
  <c r="W22" i="35"/>
  <c r="AA22" i="35" s="1"/>
  <c r="A21" i="24"/>
  <c r="A21" i="23"/>
  <c r="H384" i="27"/>
  <c r="G455" i="27"/>
  <c r="H391" i="27"/>
  <c r="H350" i="27"/>
  <c r="G556" i="27"/>
  <c r="G451" i="27"/>
  <c r="I147" i="23"/>
  <c r="I447" i="27" s="1"/>
  <c r="G447" i="27"/>
  <c r="H522" i="27"/>
  <c r="G522" i="27"/>
  <c r="G485" i="27"/>
  <c r="G487" i="27"/>
  <c r="G543" i="27"/>
  <c r="G536" i="27"/>
  <c r="H422" i="27"/>
  <c r="G422" i="27"/>
  <c r="H344" i="27"/>
  <c r="H359" i="27"/>
  <c r="G517" i="27"/>
  <c r="G448" i="27"/>
  <c r="G507" i="27"/>
  <c r="I135" i="23"/>
  <c r="I435" i="27" s="1"/>
  <c r="G435" i="27"/>
  <c r="G514" i="27"/>
  <c r="G460" i="27"/>
  <c r="G553" i="27"/>
  <c r="G494" i="27"/>
  <c r="H398" i="27"/>
  <c r="G445" i="27"/>
  <c r="H445" i="27"/>
  <c r="I115" i="23"/>
  <c r="I415" i="27" s="1"/>
  <c r="G415" i="27"/>
  <c r="H392" i="27"/>
  <c r="H549" i="27"/>
  <c r="G584" i="27"/>
  <c r="I109" i="23"/>
  <c r="I409" i="27" s="1"/>
  <c r="H560" i="27"/>
  <c r="G496" i="27"/>
  <c r="G581" i="27"/>
  <c r="G442" i="27"/>
  <c r="G484" i="27"/>
  <c r="H561" i="27"/>
  <c r="G561" i="27"/>
  <c r="G465" i="27"/>
  <c r="H421" i="27"/>
  <c r="G567" i="27"/>
  <c r="I267" i="23"/>
  <c r="I567" i="27" s="1"/>
  <c r="G527" i="27"/>
  <c r="G404" i="27"/>
  <c r="I173" i="23"/>
  <c r="I473" i="27" s="1"/>
  <c r="A19" i="24"/>
  <c r="W20" i="35"/>
  <c r="AA20" i="35" s="1"/>
  <c r="P20" i="35"/>
  <c r="T20" i="35" s="1"/>
  <c r="A19" i="23"/>
  <c r="G405" i="27"/>
  <c r="I105" i="23"/>
  <c r="I405" i="27" s="1"/>
  <c r="H362" i="27"/>
  <c r="H462" i="27"/>
  <c r="G462" i="27"/>
  <c r="G477" i="27"/>
  <c r="G408" i="27"/>
  <c r="G508" i="27"/>
  <c r="I249" i="24"/>
  <c r="F162" i="23"/>
  <c r="F462" i="27" s="1"/>
  <c r="B247" i="24"/>
  <c r="K231" i="24"/>
  <c r="C231" i="24"/>
  <c r="J199" i="24"/>
  <c r="B199" i="24"/>
  <c r="J249" i="24"/>
  <c r="B162" i="23"/>
  <c r="B462" i="27" s="1"/>
  <c r="J162" i="23"/>
  <c r="J462" i="27" s="1"/>
  <c r="K282" i="24"/>
  <c r="G292" i="25"/>
  <c r="E247" i="24"/>
  <c r="K206" i="23"/>
  <c r="K506" i="27" s="1"/>
  <c r="B206" i="23"/>
  <c r="B506" i="27" s="1"/>
  <c r="D206" i="23"/>
  <c r="D506" i="27" s="1"/>
  <c r="E174" i="23"/>
  <c r="E474" i="27" s="1"/>
  <c r="B179" i="24"/>
  <c r="E179" i="24"/>
  <c r="F152" i="23"/>
  <c r="F452" i="27" s="1"/>
  <c r="I221" i="24"/>
  <c r="I282" i="24"/>
  <c r="K199" i="24"/>
  <c r="D199" i="24"/>
  <c r="D231" i="24"/>
  <c r="O24" i="15"/>
  <c r="A474" i="27"/>
  <c r="K15" i="35"/>
  <c r="L15" i="35" s="1"/>
  <c r="K13" i="35"/>
  <c r="L13" i="35" s="1"/>
  <c r="K12" i="35"/>
  <c r="L12" i="35" s="1"/>
  <c r="K24" i="35"/>
  <c r="L24" i="35" s="1"/>
  <c r="W18" i="35"/>
  <c r="AA18" i="35" s="1"/>
  <c r="A17" i="23"/>
  <c r="A17" i="24"/>
  <c r="P18" i="35"/>
  <c r="T18" i="35" s="1"/>
  <c r="A452" i="27"/>
  <c r="H372" i="27"/>
  <c r="H511" i="27"/>
  <c r="G468" i="27"/>
  <c r="I245" i="23"/>
  <c r="I545" i="27" s="1"/>
  <c r="G513" i="27"/>
  <c r="G491" i="27"/>
  <c r="I180" i="23"/>
  <c r="I480" i="27" s="1"/>
  <c r="G480" i="27"/>
  <c r="H537" i="27"/>
  <c r="G423" i="27"/>
  <c r="G470" i="27"/>
  <c r="G443" i="27"/>
  <c r="G439" i="27"/>
  <c r="G499" i="27"/>
  <c r="G431" i="27"/>
  <c r="G521" i="27"/>
  <c r="G489" i="27"/>
  <c r="G397" i="27"/>
  <c r="H397" i="27"/>
  <c r="G501" i="27"/>
  <c r="H370" i="27"/>
  <c r="B293" i="23"/>
  <c r="B593" i="27" s="1"/>
  <c r="J117" i="23"/>
  <c r="J417" i="27" s="1"/>
  <c r="D117" i="23"/>
  <c r="D417" i="27" s="1"/>
  <c r="F174" i="23"/>
  <c r="F474" i="27" s="1"/>
  <c r="D152" i="23"/>
  <c r="D452" i="27" s="1"/>
  <c r="F106" i="23"/>
  <c r="F406" i="27" s="1"/>
  <c r="C293" i="23"/>
  <c r="C593" i="27" s="1"/>
  <c r="B152" i="23"/>
  <c r="B452" i="27" s="1"/>
  <c r="B225" i="23"/>
  <c r="B525" i="27" s="1"/>
  <c r="B174" i="23"/>
  <c r="B474" i="27" s="1"/>
  <c r="K265" i="23"/>
  <c r="K565" i="27" s="1"/>
  <c r="C106" i="23"/>
  <c r="C406" i="27" s="1"/>
  <c r="E152" i="23"/>
  <c r="E452" i="27" s="1"/>
  <c r="J145" i="23"/>
  <c r="J445" i="27" s="1"/>
  <c r="K115" i="23"/>
  <c r="K415" i="27" s="1"/>
  <c r="J265" i="23"/>
  <c r="J565" i="27" s="1"/>
  <c r="K137" i="23"/>
  <c r="K437" i="27" s="1"/>
  <c r="B145" i="23"/>
  <c r="B445" i="27" s="1"/>
  <c r="D137" i="23"/>
  <c r="D437" i="27" s="1"/>
  <c r="B159" i="23"/>
  <c r="B459" i="27" s="1"/>
  <c r="A437" i="27"/>
  <c r="A445" i="27"/>
  <c r="A459" i="27"/>
  <c r="E293" i="23"/>
  <c r="E593" i="27" s="1"/>
  <c r="B117" i="23"/>
  <c r="B417" i="27" s="1"/>
  <c r="F117" i="23"/>
  <c r="F417" i="27" s="1"/>
  <c r="C115" i="23"/>
  <c r="C415" i="27" s="1"/>
  <c r="F265" i="23"/>
  <c r="F565" i="27" s="1"/>
  <c r="J152" i="23"/>
  <c r="J452" i="27" s="1"/>
  <c r="J106" i="23"/>
  <c r="J406" i="27" s="1"/>
  <c r="D225" i="23"/>
  <c r="D525" i="27" s="1"/>
  <c r="A593" i="27"/>
  <c r="J174" i="23"/>
  <c r="J474" i="27" s="1"/>
  <c r="D265" i="23"/>
  <c r="D565" i="27" s="1"/>
  <c r="D106" i="23"/>
  <c r="D406" i="27" s="1"/>
  <c r="K152" i="23"/>
  <c r="K452" i="27" s="1"/>
  <c r="J211" i="23"/>
  <c r="J511" i="27" s="1"/>
  <c r="E159" i="23"/>
  <c r="E459" i="27" s="1"/>
  <c r="C211" i="23"/>
  <c r="C511" i="27" s="1"/>
  <c r="J159" i="23"/>
  <c r="J459" i="27" s="1"/>
  <c r="C145" i="23"/>
  <c r="C445" i="27" s="1"/>
  <c r="A525" i="27"/>
  <c r="J225" i="23"/>
  <c r="J525" i="27" s="1"/>
  <c r="C174" i="23"/>
  <c r="C474" i="27" s="1"/>
  <c r="E145" i="23"/>
  <c r="E445" i="27" s="1"/>
  <c r="C159" i="23"/>
  <c r="C459" i="27" s="1"/>
  <c r="C137" i="23"/>
  <c r="C437" i="27" s="1"/>
  <c r="K211" i="23"/>
  <c r="K511" i="27" s="1"/>
  <c r="D211" i="23"/>
  <c r="D511" i="27" s="1"/>
  <c r="O4" i="15"/>
  <c r="A4" i="19"/>
  <c r="A4" i="27" s="1"/>
  <c r="O22" i="15"/>
  <c r="O18" i="15"/>
  <c r="A21" i="19"/>
  <c r="K21" i="19" s="1"/>
  <c r="K21" i="27" s="1"/>
  <c r="O21" i="15"/>
  <c r="K105" i="24"/>
  <c r="J105" i="24"/>
  <c r="B105" i="24"/>
  <c r="D105" i="24"/>
  <c r="J164" i="23"/>
  <c r="J464" i="27" s="1"/>
  <c r="C164" i="23"/>
  <c r="C464" i="27" s="1"/>
  <c r="K164" i="23"/>
  <c r="K464" i="27" s="1"/>
  <c r="E164" i="23"/>
  <c r="E464" i="27" s="1"/>
  <c r="F164" i="23"/>
  <c r="F464" i="27" s="1"/>
  <c r="B164" i="23"/>
  <c r="B464" i="27" s="1"/>
  <c r="D164" i="23"/>
  <c r="D464" i="27" s="1"/>
  <c r="F102" i="24"/>
  <c r="J102" i="24"/>
  <c r="C102" i="24"/>
  <c r="B102" i="24"/>
  <c r="D102" i="24"/>
  <c r="I102" i="24"/>
  <c r="E102" i="24"/>
  <c r="A377" i="27"/>
  <c r="K77" i="23"/>
  <c r="K377" i="27" s="1"/>
  <c r="F77" i="23"/>
  <c r="F377" i="27" s="1"/>
  <c r="B77" i="23"/>
  <c r="B377" i="27" s="1"/>
  <c r="C264" i="24"/>
  <c r="I264" i="24"/>
  <c r="A264" i="25"/>
  <c r="H264" i="25" s="1"/>
  <c r="B264" i="24"/>
  <c r="E264" i="24"/>
  <c r="A235" i="25"/>
  <c r="H235" i="25" s="1"/>
  <c r="F235" i="24"/>
  <c r="B235" i="24"/>
  <c r="K235" i="24"/>
  <c r="I235" i="24"/>
  <c r="C235" i="24"/>
  <c r="D235" i="24"/>
  <c r="J235" i="24"/>
  <c r="F109" i="24"/>
  <c r="A109" i="25"/>
  <c r="J109" i="25" s="1"/>
  <c r="K109" i="24"/>
  <c r="C109" i="24"/>
  <c r="I122" i="24"/>
  <c r="D122" i="24"/>
  <c r="J122" i="24"/>
  <c r="K122" i="24"/>
  <c r="A122" i="25"/>
  <c r="K122" i="25" s="1"/>
  <c r="B122" i="24"/>
  <c r="F122" i="24"/>
  <c r="E122" i="24"/>
  <c r="I129" i="24"/>
  <c r="C129" i="24"/>
  <c r="A129" i="25"/>
  <c r="H129" i="25" s="1"/>
  <c r="E129" i="24"/>
  <c r="B129" i="24"/>
  <c r="K123" i="23"/>
  <c r="K423" i="27" s="1"/>
  <c r="F123" i="23"/>
  <c r="F423" i="27" s="1"/>
  <c r="J123" i="23"/>
  <c r="J423" i="27" s="1"/>
  <c r="E123" i="23"/>
  <c r="E423" i="27" s="1"/>
  <c r="A423" i="27"/>
  <c r="E170" i="23"/>
  <c r="E470" i="27" s="1"/>
  <c r="A470" i="27"/>
  <c r="B170" i="23"/>
  <c r="B470" i="27" s="1"/>
  <c r="F170" i="23"/>
  <c r="F470" i="27" s="1"/>
  <c r="A550" i="27"/>
  <c r="F250" i="23"/>
  <c r="F550" i="27" s="1"/>
  <c r="K250" i="23"/>
  <c r="K550" i="27" s="1"/>
  <c r="D250" i="23"/>
  <c r="D550" i="27" s="1"/>
  <c r="B250" i="23"/>
  <c r="B550" i="27" s="1"/>
  <c r="E250" i="23"/>
  <c r="E550" i="27" s="1"/>
  <c r="J250" i="23"/>
  <c r="J550" i="27" s="1"/>
  <c r="C250" i="23"/>
  <c r="C550" i="27" s="1"/>
  <c r="B143" i="23"/>
  <c r="B443" i="27" s="1"/>
  <c r="A443" i="27"/>
  <c r="C143" i="23"/>
  <c r="C443" i="27" s="1"/>
  <c r="K143" i="23"/>
  <c r="K443" i="27" s="1"/>
  <c r="E143" i="23"/>
  <c r="E443" i="27" s="1"/>
  <c r="F143" i="23"/>
  <c r="F443" i="27" s="1"/>
  <c r="J283" i="23"/>
  <c r="J583" i="27" s="1"/>
  <c r="C283" i="23"/>
  <c r="C583" i="27" s="1"/>
  <c r="E283" i="23"/>
  <c r="E583" i="27" s="1"/>
  <c r="K283" i="23"/>
  <c r="K583" i="27" s="1"/>
  <c r="D283" i="23"/>
  <c r="D583" i="27" s="1"/>
  <c r="C294" i="24"/>
  <c r="I294" i="24"/>
  <c r="F294" i="24"/>
  <c r="E294" i="24"/>
  <c r="D294" i="24"/>
  <c r="J294" i="24"/>
  <c r="K294" i="24"/>
  <c r="B294" i="24"/>
  <c r="C276" i="23"/>
  <c r="C576" i="27" s="1"/>
  <c r="F276" i="23"/>
  <c r="F576" i="27" s="1"/>
  <c r="J276" i="23"/>
  <c r="J576" i="27" s="1"/>
  <c r="K276" i="23"/>
  <c r="K576" i="27" s="1"/>
  <c r="E276" i="23"/>
  <c r="E576" i="27" s="1"/>
  <c r="B276" i="23"/>
  <c r="B576" i="27" s="1"/>
  <c r="C118" i="24"/>
  <c r="I118" i="24"/>
  <c r="B118" i="24"/>
  <c r="A118" i="25"/>
  <c r="G118" i="25" s="1"/>
  <c r="E118" i="24"/>
  <c r="D118" i="24"/>
  <c r="K103" i="24"/>
  <c r="I103" i="24"/>
  <c r="E103" i="24"/>
  <c r="F103" i="24"/>
  <c r="B103" i="24"/>
  <c r="D103" i="24"/>
  <c r="C218" i="23"/>
  <c r="C518" i="27" s="1"/>
  <c r="D218" i="23"/>
  <c r="D518" i="27" s="1"/>
  <c r="J218" i="23"/>
  <c r="J518" i="27" s="1"/>
  <c r="E218" i="23"/>
  <c r="E518" i="27" s="1"/>
  <c r="K218" i="23"/>
  <c r="K518" i="27" s="1"/>
  <c r="C77" i="23"/>
  <c r="C377" i="27" s="1"/>
  <c r="I105" i="24"/>
  <c r="K129" i="24"/>
  <c r="D123" i="23"/>
  <c r="D423" i="27" s="1"/>
  <c r="J170" i="23"/>
  <c r="J470" i="27" s="1"/>
  <c r="F118" i="24"/>
  <c r="B283" i="23"/>
  <c r="B583" i="27" s="1"/>
  <c r="D276" i="23"/>
  <c r="D576" i="27" s="1"/>
  <c r="C122" i="24"/>
  <c r="J103" i="24"/>
  <c r="J264" i="24"/>
  <c r="C103" i="24"/>
  <c r="F264" i="24"/>
  <c r="A583" i="27"/>
  <c r="E77" i="23"/>
  <c r="E377" i="27" s="1"/>
  <c r="F105" i="24"/>
  <c r="D129" i="24"/>
  <c r="D170" i="23"/>
  <c r="D470" i="27" s="1"/>
  <c r="F218" i="23"/>
  <c r="F518" i="27" s="1"/>
  <c r="K264" i="24"/>
  <c r="E109" i="24"/>
  <c r="D109" i="24"/>
  <c r="D264" i="24"/>
  <c r="E235" i="24"/>
  <c r="A105" i="25"/>
  <c r="F105" i="25" s="1"/>
  <c r="O20" i="15"/>
  <c r="H162" i="25"/>
  <c r="G162" i="25"/>
  <c r="H231" i="25"/>
  <c r="G231" i="25"/>
  <c r="O12" i="15"/>
  <c r="H69" i="24"/>
  <c r="G69" i="24"/>
  <c r="H233" i="24"/>
  <c r="G233" i="24"/>
  <c r="H169" i="24"/>
  <c r="G169" i="24"/>
  <c r="H105" i="24"/>
  <c r="G105" i="24"/>
  <c r="G258" i="24"/>
  <c r="H258" i="24"/>
  <c r="H159" i="24"/>
  <c r="G159" i="24"/>
  <c r="H255" i="24"/>
  <c r="G255" i="24"/>
  <c r="H155" i="24"/>
  <c r="G155" i="24"/>
  <c r="H291" i="24"/>
  <c r="G291" i="24"/>
  <c r="G202" i="24"/>
  <c r="H202" i="24"/>
  <c r="H154" i="24"/>
  <c r="G154" i="24"/>
  <c r="H126" i="24"/>
  <c r="G126" i="24"/>
  <c r="H102" i="24"/>
  <c r="G102" i="24"/>
  <c r="H62" i="24"/>
  <c r="G62" i="24"/>
  <c r="H57" i="24"/>
  <c r="G57" i="24"/>
  <c r="H34" i="24"/>
  <c r="G34" i="24"/>
  <c r="H40" i="24"/>
  <c r="G40" i="24"/>
  <c r="H264" i="24"/>
  <c r="G264" i="24"/>
  <c r="H296" i="24"/>
  <c r="G296" i="24"/>
  <c r="H227" i="24"/>
  <c r="G227" i="24"/>
  <c r="H235" i="24"/>
  <c r="G235" i="24"/>
  <c r="G198" i="24"/>
  <c r="H198" i="24"/>
  <c r="H120" i="24"/>
  <c r="G120" i="24"/>
  <c r="H205" i="24"/>
  <c r="G205" i="24"/>
  <c r="H109" i="24"/>
  <c r="G109" i="24"/>
  <c r="H75" i="24"/>
  <c r="G75" i="24"/>
  <c r="H140" i="24"/>
  <c r="G140" i="24"/>
  <c r="G210" i="24"/>
  <c r="H210" i="24"/>
  <c r="H122" i="24"/>
  <c r="G122" i="24"/>
  <c r="H225" i="24"/>
  <c r="G225" i="24"/>
  <c r="H129" i="24"/>
  <c r="G129" i="24"/>
  <c r="H76" i="24"/>
  <c r="G76" i="24"/>
  <c r="H44" i="24"/>
  <c r="G44" i="24"/>
  <c r="H58" i="24"/>
  <c r="G58" i="24"/>
  <c r="H217" i="24"/>
  <c r="G217" i="24"/>
  <c r="H153" i="24"/>
  <c r="G153" i="24"/>
  <c r="H123" i="24"/>
  <c r="G123" i="24"/>
  <c r="G242" i="24"/>
  <c r="H242" i="24"/>
  <c r="H299" i="24"/>
  <c r="G299" i="24"/>
  <c r="H285" i="24"/>
  <c r="G285" i="24"/>
  <c r="H275" i="24"/>
  <c r="G275" i="24"/>
  <c r="H170" i="24"/>
  <c r="G170" i="24"/>
  <c r="H300" i="24"/>
  <c r="G300" i="24"/>
  <c r="G250" i="24"/>
  <c r="H250" i="24"/>
  <c r="H207" i="24"/>
  <c r="G207" i="24"/>
  <c r="H143" i="24"/>
  <c r="G143" i="24"/>
  <c r="G286" i="24"/>
  <c r="H286" i="24"/>
  <c r="H239" i="24"/>
  <c r="G239" i="24"/>
  <c r="H203" i="24"/>
  <c r="G203" i="24"/>
  <c r="H139" i="24"/>
  <c r="G139" i="24"/>
  <c r="H268" i="24"/>
  <c r="G268" i="24"/>
  <c r="H283" i="24"/>
  <c r="G283" i="24"/>
  <c r="H252" i="24"/>
  <c r="G252" i="24"/>
  <c r="H220" i="24"/>
  <c r="G220" i="24"/>
  <c r="H36" i="24"/>
  <c r="G36" i="24"/>
  <c r="H90" i="24"/>
  <c r="G90" i="24"/>
  <c r="H289" i="24"/>
  <c r="G289" i="24"/>
  <c r="H187" i="24"/>
  <c r="G187" i="24"/>
  <c r="H273" i="24"/>
  <c r="G273" i="24"/>
  <c r="H297" i="24"/>
  <c r="G297" i="24"/>
  <c r="H171" i="24"/>
  <c r="G171" i="24"/>
  <c r="H267" i="24"/>
  <c r="G267" i="24"/>
  <c r="H80" i="24"/>
  <c r="G80" i="24"/>
  <c r="H265" i="24"/>
  <c r="G265" i="24"/>
  <c r="H201" i="24"/>
  <c r="G201" i="24"/>
  <c r="H137" i="24"/>
  <c r="G137" i="24"/>
  <c r="H107" i="24"/>
  <c r="G107" i="24"/>
  <c r="H223" i="24"/>
  <c r="G223" i="24"/>
  <c r="G294" i="24"/>
  <c r="H294" i="24"/>
  <c r="H219" i="24"/>
  <c r="G219" i="24"/>
  <c r="G186" i="24"/>
  <c r="H186" i="24"/>
  <c r="H138" i="24"/>
  <c r="G138" i="24"/>
  <c r="H118" i="24"/>
  <c r="G118" i="24"/>
  <c r="H93" i="24"/>
  <c r="G93" i="24"/>
  <c r="H70" i="24"/>
  <c r="G70" i="24"/>
  <c r="H78" i="24"/>
  <c r="G78" i="24"/>
  <c r="H73" i="24"/>
  <c r="G73" i="24"/>
  <c r="G101" i="24"/>
  <c r="H101" i="24"/>
  <c r="H103" i="24"/>
  <c r="G103" i="24"/>
  <c r="H231" i="24"/>
  <c r="G231" i="24"/>
  <c r="H263" i="24"/>
  <c r="G263" i="24"/>
  <c r="G282" i="24"/>
  <c r="H282" i="24"/>
  <c r="G230" i="24"/>
  <c r="H230" i="24"/>
  <c r="H134" i="24"/>
  <c r="G134" i="24"/>
  <c r="H237" i="24"/>
  <c r="G237" i="24"/>
  <c r="H141" i="24"/>
  <c r="G141" i="24"/>
  <c r="H146" i="24"/>
  <c r="G146" i="24"/>
  <c r="H257" i="24"/>
  <c r="G257" i="24"/>
  <c r="H161" i="24"/>
  <c r="G161" i="24"/>
  <c r="H190" i="25"/>
  <c r="G190" i="25"/>
  <c r="H136" i="25"/>
  <c r="G136" i="25"/>
  <c r="A15" i="19"/>
  <c r="J15" i="19" s="1"/>
  <c r="J15" i="27" s="1"/>
  <c r="H74" i="24"/>
  <c r="G74" i="24"/>
  <c r="H77" i="24"/>
  <c r="G77" i="24"/>
  <c r="H86" i="24"/>
  <c r="G86" i="24"/>
  <c r="H94" i="24"/>
  <c r="G94" i="24"/>
  <c r="H38" i="24"/>
  <c r="G38" i="24"/>
  <c r="H244" i="24"/>
  <c r="G244" i="24"/>
  <c r="H65" i="24"/>
  <c r="G65" i="24"/>
  <c r="H224" i="24"/>
  <c r="G224" i="24"/>
  <c r="H192" i="24"/>
  <c r="G192" i="24"/>
  <c r="H160" i="24"/>
  <c r="G160" i="24"/>
  <c r="H128" i="24"/>
  <c r="G128" i="24"/>
  <c r="H112" i="24"/>
  <c r="G112" i="24"/>
  <c r="H79" i="24"/>
  <c r="G79" i="24"/>
  <c r="H39" i="24"/>
  <c r="G39" i="24"/>
  <c r="H98" i="24"/>
  <c r="G98" i="24"/>
  <c r="H241" i="24"/>
  <c r="G241" i="24"/>
  <c r="H209" i="24"/>
  <c r="G209" i="24"/>
  <c r="H177" i="24"/>
  <c r="G177" i="24"/>
  <c r="H145" i="24"/>
  <c r="G145" i="24"/>
  <c r="H113" i="24"/>
  <c r="G113" i="24"/>
  <c r="H115" i="24"/>
  <c r="G115" i="24"/>
  <c r="G37" i="24"/>
  <c r="H37" i="24"/>
  <c r="H47" i="24"/>
  <c r="G47" i="24"/>
  <c r="H83" i="24"/>
  <c r="G83" i="24"/>
  <c r="H172" i="24"/>
  <c r="G172" i="24"/>
  <c r="G178" i="24"/>
  <c r="H178" i="24"/>
  <c r="H106" i="24"/>
  <c r="G106" i="24"/>
  <c r="H193" i="24"/>
  <c r="G193" i="24"/>
  <c r="H43" i="24"/>
  <c r="G43" i="24"/>
  <c r="G53" i="24"/>
  <c r="H53" i="24"/>
  <c r="H95" i="24"/>
  <c r="G95" i="24"/>
  <c r="H56" i="24"/>
  <c r="G56" i="24"/>
  <c r="H240" i="24"/>
  <c r="G240" i="24"/>
  <c r="H272" i="24"/>
  <c r="G272" i="24"/>
  <c r="H60" i="24"/>
  <c r="G60" i="24"/>
  <c r="H182" i="25"/>
  <c r="G182" i="25"/>
  <c r="H113" i="25"/>
  <c r="G113" i="25"/>
  <c r="G179" i="25"/>
  <c r="H179" i="25"/>
  <c r="H244" i="25"/>
  <c r="G244" i="25"/>
  <c r="H102" i="25"/>
  <c r="G102" i="25"/>
  <c r="H230" i="25"/>
  <c r="G230" i="25"/>
  <c r="G123" i="25"/>
  <c r="H123" i="25"/>
  <c r="H63" i="24"/>
  <c r="G63" i="24"/>
  <c r="H84" i="24"/>
  <c r="G84" i="24"/>
  <c r="H91" i="24"/>
  <c r="G91" i="24"/>
  <c r="H50" i="24"/>
  <c r="G50" i="24"/>
  <c r="H89" i="24"/>
  <c r="G89" i="24"/>
  <c r="H256" i="24"/>
  <c r="G256" i="24"/>
  <c r="H288" i="24"/>
  <c r="G288" i="24"/>
  <c r="H116" i="24"/>
  <c r="G116" i="24"/>
  <c r="H100" i="24"/>
  <c r="G100" i="24"/>
  <c r="H245" i="24"/>
  <c r="G245" i="24"/>
  <c r="H213" i="24"/>
  <c r="G213" i="24"/>
  <c r="H181" i="24"/>
  <c r="G181" i="24"/>
  <c r="H149" i="24"/>
  <c r="G149" i="24"/>
  <c r="G117" i="24"/>
  <c r="H117" i="24"/>
  <c r="H119" i="24"/>
  <c r="G119" i="24"/>
  <c r="H92" i="24"/>
  <c r="G92" i="24"/>
  <c r="H249" i="24"/>
  <c r="G249" i="24"/>
  <c r="H121" i="24"/>
  <c r="G121" i="24"/>
  <c r="G278" i="24"/>
  <c r="H278" i="24"/>
  <c r="H110" i="24"/>
  <c r="G110" i="24"/>
  <c r="H175" i="24"/>
  <c r="G175" i="24"/>
  <c r="G270" i="24"/>
  <c r="H270" i="24"/>
  <c r="H243" i="24"/>
  <c r="G243" i="24"/>
  <c r="H236" i="24"/>
  <c r="G236" i="24"/>
  <c r="H99" i="24"/>
  <c r="G99" i="24"/>
  <c r="H59" i="24"/>
  <c r="G59" i="24"/>
  <c r="H51" i="24"/>
  <c r="G51" i="24"/>
  <c r="H64" i="24"/>
  <c r="G64" i="24"/>
  <c r="H293" i="24"/>
  <c r="G293" i="24"/>
  <c r="H248" i="24"/>
  <c r="G248" i="24"/>
  <c r="H199" i="24"/>
  <c r="G199" i="24"/>
  <c r="H135" i="24"/>
  <c r="G135" i="24"/>
  <c r="H280" i="24"/>
  <c r="G280" i="24"/>
  <c r="H295" i="24"/>
  <c r="G295" i="24"/>
  <c r="H195" i="24"/>
  <c r="G195" i="24"/>
  <c r="H131" i="24"/>
  <c r="G131" i="24"/>
  <c r="G266" i="24"/>
  <c r="H266" i="24"/>
  <c r="H279" i="24"/>
  <c r="G279" i="24"/>
  <c r="G246" i="24"/>
  <c r="H246" i="24"/>
  <c r="G214" i="24"/>
  <c r="H214" i="24"/>
  <c r="G182" i="24"/>
  <c r="H182" i="24"/>
  <c r="H150" i="24"/>
  <c r="G150" i="24"/>
  <c r="H253" i="24"/>
  <c r="G253" i="24"/>
  <c r="H221" i="24"/>
  <c r="G221" i="24"/>
  <c r="H189" i="24"/>
  <c r="G189" i="24"/>
  <c r="H157" i="24"/>
  <c r="G157" i="24"/>
  <c r="H125" i="24"/>
  <c r="G125" i="24"/>
  <c r="H127" i="24"/>
  <c r="G127" i="24"/>
  <c r="H188" i="24"/>
  <c r="G188" i="24"/>
  <c r="H156" i="24"/>
  <c r="G156" i="24"/>
  <c r="G226" i="24"/>
  <c r="H226" i="24"/>
  <c r="G194" i="24"/>
  <c r="H194" i="24"/>
  <c r="H162" i="24"/>
  <c r="G162" i="24"/>
  <c r="H130" i="24"/>
  <c r="G130" i="24"/>
  <c r="H114" i="24"/>
  <c r="G114" i="24"/>
  <c r="H67" i="24"/>
  <c r="G67" i="24"/>
  <c r="H176" i="24"/>
  <c r="G176" i="24"/>
  <c r="H97" i="24"/>
  <c r="G97" i="24"/>
  <c r="H66" i="24"/>
  <c r="G66" i="24"/>
  <c r="H61" i="24"/>
  <c r="G61" i="24"/>
  <c r="H88" i="24"/>
  <c r="G88" i="24"/>
  <c r="H281" i="24"/>
  <c r="G281" i="24"/>
  <c r="H183" i="24"/>
  <c r="G183" i="24"/>
  <c r="G298" i="24"/>
  <c r="H298" i="24"/>
  <c r="H277" i="24"/>
  <c r="G277" i="24"/>
  <c r="H179" i="24"/>
  <c r="G179" i="24"/>
  <c r="G290" i="24"/>
  <c r="H290" i="24"/>
  <c r="H251" i="24"/>
  <c r="G251" i="24"/>
  <c r="H271" i="24"/>
  <c r="G271" i="24"/>
  <c r="G238" i="24"/>
  <c r="H238" i="24"/>
  <c r="G206" i="24"/>
  <c r="H206" i="24"/>
  <c r="G174" i="24"/>
  <c r="H174" i="24"/>
  <c r="H142" i="24"/>
  <c r="G142" i="24"/>
  <c r="H216" i="24"/>
  <c r="G216" i="24"/>
  <c r="H184" i="24"/>
  <c r="G184" i="24"/>
  <c r="H152" i="24"/>
  <c r="G152" i="24"/>
  <c r="H124" i="24"/>
  <c r="G124" i="24"/>
  <c r="H108" i="24"/>
  <c r="G108" i="24"/>
  <c r="H261" i="24"/>
  <c r="G261" i="24"/>
  <c r="H229" i="24"/>
  <c r="G229" i="24"/>
  <c r="H197" i="24"/>
  <c r="G197" i="24"/>
  <c r="G165" i="24"/>
  <c r="H165" i="24"/>
  <c r="H133" i="24"/>
  <c r="G133" i="24"/>
  <c r="H32" i="24"/>
  <c r="G32" i="24"/>
  <c r="H41" i="24"/>
  <c r="G41" i="24"/>
  <c r="H185" i="24"/>
  <c r="G185" i="24"/>
  <c r="H191" i="24"/>
  <c r="G191" i="24"/>
  <c r="H259" i="24"/>
  <c r="G259" i="24"/>
  <c r="G218" i="24"/>
  <c r="H218" i="24"/>
  <c r="G234" i="24"/>
  <c r="H234" i="24"/>
  <c r="H269" i="24"/>
  <c r="G269" i="24"/>
  <c r="H284" i="24"/>
  <c r="G284" i="24"/>
  <c r="H204" i="24"/>
  <c r="G204" i="24"/>
  <c r="G103" i="25"/>
  <c r="H103" i="25"/>
  <c r="H52" i="24"/>
  <c r="G52" i="24"/>
  <c r="H228" i="24"/>
  <c r="G228" i="24"/>
  <c r="H164" i="24"/>
  <c r="G164" i="24"/>
  <c r="H82" i="24"/>
  <c r="G82" i="24"/>
  <c r="H45" i="24"/>
  <c r="G45" i="24"/>
  <c r="H54" i="24"/>
  <c r="G54" i="24"/>
  <c r="H72" i="24"/>
  <c r="G72" i="24"/>
  <c r="H301" i="24"/>
  <c r="G301" i="24"/>
  <c r="H215" i="24"/>
  <c r="G215" i="24"/>
  <c r="H151" i="24"/>
  <c r="G151" i="24"/>
  <c r="H247" i="24"/>
  <c r="G247" i="24"/>
  <c r="H211" i="24"/>
  <c r="G211" i="24"/>
  <c r="H147" i="24"/>
  <c r="G147" i="24"/>
  <c r="G274" i="24"/>
  <c r="H274" i="24"/>
  <c r="H287" i="24"/>
  <c r="G287" i="24"/>
  <c r="G254" i="24"/>
  <c r="H254" i="24"/>
  <c r="G222" i="24"/>
  <c r="H222" i="24"/>
  <c r="G190" i="24"/>
  <c r="H190" i="24"/>
  <c r="H158" i="24"/>
  <c r="G158" i="24"/>
  <c r="H232" i="24"/>
  <c r="G232" i="24"/>
  <c r="H200" i="24"/>
  <c r="G200" i="24"/>
  <c r="H168" i="24"/>
  <c r="G168" i="24"/>
  <c r="H136" i="24"/>
  <c r="G136" i="24"/>
  <c r="H42" i="24"/>
  <c r="G42" i="24"/>
  <c r="H81" i="24"/>
  <c r="G81" i="24"/>
  <c r="H208" i="24"/>
  <c r="G208" i="24"/>
  <c r="H35" i="24"/>
  <c r="G35" i="24"/>
  <c r="H292" i="24"/>
  <c r="G292" i="24"/>
  <c r="H212" i="24"/>
  <c r="G212" i="24"/>
  <c r="H148" i="24"/>
  <c r="G148" i="24"/>
  <c r="H87" i="24"/>
  <c r="G87" i="24"/>
  <c r="H96" i="24"/>
  <c r="G96" i="24"/>
  <c r="H33" i="24"/>
  <c r="G33" i="24"/>
  <c r="H55" i="24"/>
  <c r="G55" i="24"/>
  <c r="H180" i="24"/>
  <c r="G180" i="24"/>
  <c r="H48" i="24"/>
  <c r="G48" i="24"/>
  <c r="H167" i="24"/>
  <c r="G167" i="24"/>
  <c r="H163" i="24"/>
  <c r="G163" i="24"/>
  <c r="G262" i="24"/>
  <c r="H262" i="24"/>
  <c r="H166" i="24"/>
  <c r="G166" i="24"/>
  <c r="H104" i="24"/>
  <c r="G104" i="24"/>
  <c r="H173" i="24"/>
  <c r="G173" i="24"/>
  <c r="H111" i="24"/>
  <c r="G111" i="24"/>
  <c r="H85" i="24"/>
  <c r="G85" i="24"/>
  <c r="H68" i="24"/>
  <c r="G68" i="24"/>
  <c r="H276" i="24"/>
  <c r="G276" i="24"/>
  <c r="H260" i="24"/>
  <c r="G260" i="24"/>
  <c r="H196" i="24"/>
  <c r="G196" i="24"/>
  <c r="H132" i="24"/>
  <c r="G132" i="24"/>
  <c r="H71" i="24"/>
  <c r="G71" i="24"/>
  <c r="H46" i="24"/>
  <c r="G46" i="24"/>
  <c r="H49" i="24"/>
  <c r="G49" i="24"/>
  <c r="H144" i="24"/>
  <c r="G144" i="24"/>
  <c r="G11" i="35"/>
  <c r="G10" i="35"/>
  <c r="G7" i="35"/>
  <c r="G9" i="35"/>
  <c r="G4" i="35"/>
  <c r="G8" i="35"/>
  <c r="G6" i="35"/>
  <c r="A22" i="19"/>
  <c r="E22" i="19" s="1"/>
  <c r="E22" i="27" s="1"/>
  <c r="A19" i="19"/>
  <c r="B19" i="19" s="1"/>
  <c r="B19" i="27" s="1"/>
  <c r="O16" i="15"/>
  <c r="H12" i="35"/>
  <c r="A12" i="15"/>
  <c r="H4" i="35"/>
  <c r="H11" i="35"/>
  <c r="H10" i="35"/>
  <c r="H9" i="35"/>
  <c r="H6" i="35"/>
  <c r="H8" i="35"/>
  <c r="H7" i="35"/>
  <c r="N302" i="15"/>
  <c r="B179" i="25"/>
  <c r="B244" i="25"/>
  <c r="F102" i="25"/>
  <c r="K230" i="25"/>
  <c r="C265" i="24"/>
  <c r="K265" i="24"/>
  <c r="A265" i="25"/>
  <c r="F265" i="24"/>
  <c r="D265" i="24"/>
  <c r="B265" i="24"/>
  <c r="I265" i="24"/>
  <c r="K123" i="25"/>
  <c r="B269" i="25"/>
  <c r="E105" i="23"/>
  <c r="E405" i="27" s="1"/>
  <c r="F268" i="25"/>
  <c r="J187" i="25"/>
  <c r="C179" i="25"/>
  <c r="D244" i="25"/>
  <c r="B102" i="25"/>
  <c r="E190" i="25"/>
  <c r="C231" i="25"/>
  <c r="J182" i="25"/>
  <c r="C244" i="25"/>
  <c r="C170" i="24"/>
  <c r="J170" i="24"/>
  <c r="B170" i="24"/>
  <c r="E170" i="24"/>
  <c r="F170" i="24"/>
  <c r="D170" i="24"/>
  <c r="I170" i="24"/>
  <c r="K170" i="24"/>
  <c r="F105" i="23"/>
  <c r="F405" i="27" s="1"/>
  <c r="J231" i="25"/>
  <c r="I162" i="25"/>
  <c r="A170" i="25"/>
  <c r="J244" i="25"/>
  <c r="J249" i="23"/>
  <c r="J549" i="27" s="1"/>
  <c r="C249" i="23"/>
  <c r="C549" i="27" s="1"/>
  <c r="E249" i="23"/>
  <c r="E549" i="27" s="1"/>
  <c r="K249" i="23"/>
  <c r="K549" i="27" s="1"/>
  <c r="B249" i="23"/>
  <c r="B549" i="27" s="1"/>
  <c r="F249" i="23"/>
  <c r="F549" i="27" s="1"/>
  <c r="D249" i="23"/>
  <c r="D549" i="27" s="1"/>
  <c r="A549" i="27"/>
  <c r="F231" i="25"/>
  <c r="C103" i="25"/>
  <c r="D162" i="25"/>
  <c r="J162" i="25"/>
  <c r="K162" i="25"/>
  <c r="K103" i="25"/>
  <c r="E103" i="25"/>
  <c r="B105" i="23"/>
  <c r="B405" i="27" s="1"/>
  <c r="C105" i="23"/>
  <c r="C405" i="27" s="1"/>
  <c r="J230" i="25"/>
  <c r="E230" i="25"/>
  <c r="I123" i="25"/>
  <c r="C123" i="25"/>
  <c r="F179" i="25"/>
  <c r="C190" i="25"/>
  <c r="K102" i="25"/>
  <c r="D230" i="25"/>
  <c r="C230" i="25"/>
  <c r="B123" i="25"/>
  <c r="D123" i="25"/>
  <c r="J102" i="25"/>
  <c r="E244" i="25"/>
  <c r="E179" i="25"/>
  <c r="D179" i="25"/>
  <c r="J105" i="23"/>
  <c r="J405" i="27" s="1"/>
  <c r="F230" i="25"/>
  <c r="I230" i="25"/>
  <c r="E123" i="25"/>
  <c r="F244" i="25"/>
  <c r="D102" i="25"/>
  <c r="E102" i="25"/>
  <c r="C44" i="24"/>
  <c r="C136" i="25"/>
  <c r="D44" i="24"/>
  <c r="J44" i="24"/>
  <c r="A44" i="25"/>
  <c r="F44" i="24"/>
  <c r="B44" i="24"/>
  <c r="K44" i="24"/>
  <c r="E44" i="24"/>
  <c r="F136" i="25"/>
  <c r="J113" i="25"/>
  <c r="K105" i="23"/>
  <c r="K405" i="27" s="1"/>
  <c r="D105" i="23"/>
  <c r="D405" i="27" s="1"/>
  <c r="B230" i="25"/>
  <c r="F123" i="25"/>
  <c r="J123" i="25"/>
  <c r="D190" i="25"/>
  <c r="J136" i="25"/>
  <c r="K136" i="25"/>
  <c r="E136" i="25"/>
  <c r="B113" i="25"/>
  <c r="D113" i="25"/>
  <c r="B136" i="25"/>
  <c r="D136" i="25"/>
  <c r="D182" i="25"/>
  <c r="F113" i="25"/>
  <c r="I136" i="25"/>
  <c r="E113" i="25"/>
  <c r="C35" i="19"/>
  <c r="C35" i="27" s="1"/>
  <c r="F35" i="19"/>
  <c r="F35" i="27" s="1"/>
  <c r="B103" i="25"/>
  <c r="K35" i="19"/>
  <c r="K35" i="27" s="1"/>
  <c r="F103" i="25"/>
  <c r="E35" i="19"/>
  <c r="E35" i="27" s="1"/>
  <c r="B35" i="19"/>
  <c r="B35" i="27" s="1"/>
  <c r="A405" i="27"/>
  <c r="F29" i="19"/>
  <c r="F29" i="27" s="1"/>
  <c r="F162" i="25"/>
  <c r="E162" i="25"/>
  <c r="K113" i="25"/>
  <c r="D231" i="25"/>
  <c r="B231" i="25"/>
  <c r="B162" i="25"/>
  <c r="C162" i="25"/>
  <c r="J103" i="25"/>
  <c r="K231" i="25"/>
  <c r="K190" i="25"/>
  <c r="F190" i="25"/>
  <c r="J190" i="25"/>
  <c r="E182" i="25"/>
  <c r="K182" i="25"/>
  <c r="F182" i="25"/>
  <c r="B182" i="25"/>
  <c r="A395" i="27"/>
  <c r="A366" i="27"/>
  <c r="A309" i="27"/>
  <c r="A342" i="27"/>
  <c r="A392" i="27"/>
  <c r="A399" i="27"/>
  <c r="A306" i="27"/>
  <c r="A588" i="27"/>
  <c r="A112" i="25"/>
  <c r="A205" i="25"/>
  <c r="A477" i="27"/>
  <c r="A119" i="25"/>
  <c r="A553" i="27"/>
  <c r="A601" i="27"/>
  <c r="A242" i="25"/>
  <c r="A522" i="27"/>
  <c r="A449" i="27"/>
  <c r="A581" i="27"/>
  <c r="A224" i="25"/>
  <c r="A111" i="25"/>
  <c r="A494" i="27"/>
  <c r="A127" i="25"/>
  <c r="A181" i="25"/>
  <c r="A150" i="25"/>
  <c r="A425" i="27"/>
  <c r="A146" i="25"/>
  <c r="A591" i="27"/>
  <c r="A586" i="27"/>
  <c r="A501" i="27"/>
  <c r="A515" i="27"/>
  <c r="A580" i="27"/>
  <c r="A161" i="25"/>
  <c r="A512" i="27"/>
  <c r="A520" i="27"/>
  <c r="A126" i="25"/>
  <c r="A587" i="27"/>
  <c r="A579" i="27"/>
  <c r="A229" i="25"/>
  <c r="A404" i="27"/>
  <c r="A533" i="27"/>
  <c r="A262" i="25"/>
  <c r="A483" i="27"/>
  <c r="A510" i="27"/>
  <c r="A188" i="25"/>
  <c r="A408" i="27"/>
  <c r="A457" i="27"/>
  <c r="A484" i="27"/>
  <c r="A116" i="25"/>
  <c r="A543" i="27"/>
  <c r="A217" i="25"/>
  <c r="A478" i="27"/>
  <c r="A489" i="27"/>
  <c r="A424" i="27"/>
  <c r="A592" i="27"/>
  <c r="A475" i="27"/>
  <c r="A575" i="27"/>
  <c r="A519" i="27"/>
  <c r="A502" i="27"/>
  <c r="A451" i="27"/>
  <c r="A523" i="27"/>
  <c r="A582" i="27"/>
  <c r="A527" i="27"/>
  <c r="C197" i="23"/>
  <c r="C497" i="27" s="1"/>
  <c r="K152" i="24"/>
  <c r="C121" i="23"/>
  <c r="C421" i="27" s="1"/>
  <c r="A225" i="25"/>
  <c r="J109" i="23"/>
  <c r="J409" i="27" s="1"/>
  <c r="E268" i="23"/>
  <c r="E568" i="27" s="1"/>
  <c r="C245" i="23"/>
  <c r="C545" i="27" s="1"/>
  <c r="I159" i="24"/>
  <c r="F218" i="24"/>
  <c r="A396" i="27"/>
  <c r="A336" i="27"/>
  <c r="A397" i="27"/>
  <c r="A303" i="27"/>
  <c r="A394" i="27"/>
  <c r="A412" i="27"/>
  <c r="A505" i="27"/>
  <c r="A177" i="25"/>
  <c r="A577" i="27"/>
  <c r="A419" i="27"/>
  <c r="A428" i="27"/>
  <c r="A232" i="25"/>
  <c r="A154" i="25"/>
  <c r="A561" i="27"/>
  <c r="A165" i="25"/>
  <c r="A186" i="25"/>
  <c r="A241" i="25"/>
  <c r="A524" i="27"/>
  <c r="A411" i="27"/>
  <c r="A194" i="25"/>
  <c r="A427" i="27"/>
  <c r="A481" i="27"/>
  <c r="A456" i="27"/>
  <c r="A196" i="25"/>
  <c r="A554" i="27"/>
  <c r="A114" i="25"/>
  <c r="A166" i="25"/>
  <c r="A455" i="27"/>
  <c r="A141" i="25"/>
  <c r="A528" i="27"/>
  <c r="A271" i="25"/>
  <c r="A266" i="25"/>
  <c r="A134" i="25"/>
  <c r="A498" i="27"/>
  <c r="A110" i="25"/>
  <c r="A509" i="27"/>
  <c r="A420" i="27"/>
  <c r="A185" i="25"/>
  <c r="A600" i="27"/>
  <c r="A153" i="25"/>
  <c r="A407" i="27"/>
  <c r="A463" i="27"/>
  <c r="A160" i="25"/>
  <c r="A272" i="25"/>
  <c r="A536" i="27"/>
  <c r="A240" i="25"/>
  <c r="A133" i="25"/>
  <c r="A467" i="27"/>
  <c r="A256" i="25"/>
  <c r="A204" i="25"/>
  <c r="A432" i="27"/>
  <c r="A508" i="27"/>
  <c r="A557" i="27"/>
  <c r="A539" i="27"/>
  <c r="A513" i="27"/>
  <c r="A546" i="27"/>
  <c r="A538" i="27"/>
  <c r="A559" i="27"/>
  <c r="A440" i="27"/>
  <c r="A472" i="27"/>
  <c r="B174" i="24"/>
  <c r="D283" i="24"/>
  <c r="B190" i="23"/>
  <c r="B490" i="27" s="1"/>
  <c r="B168" i="23"/>
  <c r="B468" i="27" s="1"/>
  <c r="C179" i="23"/>
  <c r="C479" i="27" s="1"/>
  <c r="A147" i="25"/>
  <c r="J267" i="24"/>
  <c r="K221" i="23"/>
  <c r="K521" i="27" s="1"/>
  <c r="A164" i="25"/>
  <c r="C294" i="23"/>
  <c r="C594" i="27" s="1"/>
  <c r="A173" i="25"/>
  <c r="A480" i="27"/>
  <c r="D103" i="25"/>
  <c r="I103" i="25"/>
  <c r="E231" i="25"/>
  <c r="I231" i="25"/>
  <c r="C102" i="25"/>
  <c r="I102" i="25"/>
  <c r="A339" i="27"/>
  <c r="A469" i="27"/>
  <c r="A563" i="27"/>
  <c r="A514" i="27"/>
  <c r="A130" i="25"/>
  <c r="A193" i="25"/>
  <c r="A128" i="25"/>
  <c r="A532" i="27"/>
  <c r="A454" i="27"/>
  <c r="A261" i="25"/>
  <c r="A465" i="27"/>
  <c r="A486" i="27"/>
  <c r="A541" i="27"/>
  <c r="A596" i="27"/>
  <c r="A191" i="25"/>
  <c r="A495" i="27"/>
  <c r="A131" i="25"/>
  <c r="A200" i="25"/>
  <c r="A156" i="25"/>
  <c r="A597" i="27"/>
  <c r="A496" i="27"/>
  <c r="A254" i="25"/>
  <c r="A414" i="27"/>
  <c r="A466" i="27"/>
  <c r="A155" i="25"/>
  <c r="A441" i="27"/>
  <c r="A228" i="25"/>
  <c r="A571" i="27"/>
  <c r="A566" i="27"/>
  <c r="A434" i="27"/>
  <c r="A198" i="25"/>
  <c r="A410" i="27"/>
  <c r="A209" i="25"/>
  <c r="A120" i="25"/>
  <c r="A485" i="27"/>
  <c r="A578" i="27"/>
  <c r="A453" i="27"/>
  <c r="A107" i="25"/>
  <c r="A163" i="25"/>
  <c r="A460" i="27"/>
  <c r="A572" i="27"/>
  <c r="A236" i="25"/>
  <c r="A540" i="27"/>
  <c r="A433" i="27"/>
  <c r="A167" i="25"/>
  <c r="A556" i="27"/>
  <c r="A504" i="27"/>
  <c r="A595" i="27"/>
  <c r="A599" i="27"/>
  <c r="A558" i="27"/>
  <c r="A548" i="27"/>
  <c r="A585" i="27"/>
  <c r="A573" i="27"/>
  <c r="A526" i="27"/>
  <c r="A439" i="27"/>
  <c r="A507" i="27"/>
  <c r="K118" i="23"/>
  <c r="K418" i="27" s="1"/>
  <c r="E237" i="24"/>
  <c r="I117" i="24"/>
  <c r="D206" i="24"/>
  <c r="J143" i="24"/>
  <c r="D148" i="24"/>
  <c r="A176" i="25"/>
  <c r="A250" i="25"/>
  <c r="B103" i="23"/>
  <c r="B403" i="27" s="1"/>
  <c r="E192" i="23"/>
  <c r="E492" i="27" s="1"/>
  <c r="D211" i="24"/>
  <c r="B231" i="23"/>
  <c r="B531" i="27" s="1"/>
  <c r="A78" i="25"/>
  <c r="A343" i="27"/>
  <c r="A401" i="27"/>
  <c r="A310" i="27"/>
  <c r="A169" i="25"/>
  <c r="A574" i="27"/>
  <c r="A263" i="25"/>
  <c r="A214" i="25"/>
  <c r="A430" i="27"/>
  <c r="A493" i="27"/>
  <c r="A584" i="27"/>
  <c r="A253" i="25"/>
  <c r="A542" i="27"/>
  <c r="A222" i="25"/>
  <c r="A149" i="25"/>
  <c r="A491" i="27"/>
  <c r="A195" i="25"/>
  <c r="A590" i="27"/>
  <c r="A431" i="27"/>
  <c r="A500" i="27"/>
  <c r="A450" i="27"/>
  <c r="A125" i="25"/>
  <c r="A446" i="27"/>
  <c r="A201" i="25"/>
  <c r="A589" i="27"/>
  <c r="A215" i="25"/>
  <c r="A461" i="27"/>
  <c r="A212" i="25"/>
  <c r="A220" i="25"/>
  <c r="A426" i="27"/>
  <c r="A529" i="27"/>
  <c r="A104" i="25"/>
  <c r="A233" i="25"/>
  <c r="A562" i="27"/>
  <c r="A183" i="25"/>
  <c r="A210" i="25"/>
  <c r="A488" i="27"/>
  <c r="A108" i="25"/>
  <c r="A157" i="25"/>
  <c r="A184" i="25"/>
  <c r="A416" i="27"/>
  <c r="A243" i="25"/>
  <c r="A517" i="27"/>
  <c r="A178" i="25"/>
  <c r="A189" i="25"/>
  <c r="A124" i="25"/>
  <c r="A551" i="27"/>
  <c r="A570" i="27"/>
  <c r="C230" i="23"/>
  <c r="C530" i="27" s="1"/>
  <c r="A503" i="27"/>
  <c r="A438" i="27"/>
  <c r="A552" i="27"/>
  <c r="A560" i="27"/>
  <c r="E142" i="24"/>
  <c r="E158" i="23"/>
  <c r="E458" i="27" s="1"/>
  <c r="E113" i="23"/>
  <c r="E413" i="27" s="1"/>
  <c r="F171" i="23"/>
  <c r="F471" i="27" s="1"/>
  <c r="A400" i="27"/>
  <c r="A137" i="25"/>
  <c r="A422" i="27"/>
  <c r="E269" i="23"/>
  <c r="E569" i="27" s="1"/>
  <c r="A106" i="25"/>
  <c r="A145" i="25"/>
  <c r="J298" i="23"/>
  <c r="J598" i="27" s="1"/>
  <c r="A564" i="27"/>
  <c r="B190" i="25"/>
  <c r="I190" i="25"/>
  <c r="C113" i="25"/>
  <c r="I113" i="25"/>
  <c r="J179" i="25"/>
  <c r="I179" i="25"/>
  <c r="K179" i="25"/>
  <c r="C182" i="25"/>
  <c r="I182" i="25"/>
  <c r="K244" i="25"/>
  <c r="I244" i="25"/>
  <c r="I35" i="19"/>
  <c r="I35" i="27" s="1"/>
  <c r="A35" i="27"/>
  <c r="D35" i="19"/>
  <c r="D35" i="27" s="1"/>
  <c r="H35" i="19"/>
  <c r="H35" i="27" s="1"/>
  <c r="J29" i="19"/>
  <c r="J29" i="27" s="1"/>
  <c r="E29" i="19"/>
  <c r="E29" i="27" s="1"/>
  <c r="C29" i="19"/>
  <c r="C29" i="27" s="1"/>
  <c r="K29" i="19"/>
  <c r="K29" i="27" s="1"/>
  <c r="I29" i="19"/>
  <c r="I29" i="27" s="1"/>
  <c r="D29" i="19"/>
  <c r="D29" i="27" s="1"/>
  <c r="B29" i="19"/>
  <c r="B29" i="27" s="1"/>
  <c r="G29" i="19"/>
  <c r="G29" i="27" s="1"/>
  <c r="H29" i="19"/>
  <c r="H29" i="27" s="1"/>
  <c r="H83" i="19"/>
  <c r="H83" i="27" s="1"/>
  <c r="J83" i="19"/>
  <c r="J83" i="27" s="1"/>
  <c r="B83" i="19"/>
  <c r="B83" i="27" s="1"/>
  <c r="G83" i="19"/>
  <c r="G83" i="27" s="1"/>
  <c r="A83" i="27"/>
  <c r="K83" i="19"/>
  <c r="K83" i="27" s="1"/>
  <c r="F83" i="19"/>
  <c r="F83" i="27" s="1"/>
  <c r="I83" i="19"/>
  <c r="I83" i="27" s="1"/>
  <c r="C83" i="19"/>
  <c r="C83" i="27" s="1"/>
  <c r="D83" i="19"/>
  <c r="D83" i="27" s="1"/>
  <c r="E83" i="19"/>
  <c r="E83" i="27" s="1"/>
  <c r="B242" i="19"/>
  <c r="B242" i="27" s="1"/>
  <c r="K242" i="19"/>
  <c r="K242" i="27" s="1"/>
  <c r="J242" i="19"/>
  <c r="J242" i="27" s="1"/>
  <c r="G242" i="19"/>
  <c r="G242" i="27" s="1"/>
  <c r="F242" i="19"/>
  <c r="F242" i="27" s="1"/>
  <c r="I242" i="19"/>
  <c r="I242" i="27" s="1"/>
  <c r="H242" i="19"/>
  <c r="H242" i="27" s="1"/>
  <c r="A242" i="27"/>
  <c r="C242" i="19"/>
  <c r="C242" i="27" s="1"/>
  <c r="E242" i="19"/>
  <c r="E242" i="27" s="1"/>
  <c r="D242" i="19"/>
  <c r="D242" i="27" s="1"/>
  <c r="K286" i="19"/>
  <c r="K286" i="27" s="1"/>
  <c r="B286" i="19"/>
  <c r="B286" i="27" s="1"/>
  <c r="J286" i="19"/>
  <c r="J286" i="27" s="1"/>
  <c r="A286" i="27"/>
  <c r="G286" i="19"/>
  <c r="G286" i="27" s="1"/>
  <c r="F286" i="19"/>
  <c r="F286" i="27" s="1"/>
  <c r="I286" i="19"/>
  <c r="I286" i="27" s="1"/>
  <c r="H286" i="19"/>
  <c r="H286" i="27" s="1"/>
  <c r="C286" i="19"/>
  <c r="C286" i="27" s="1"/>
  <c r="E286" i="19"/>
  <c r="E286" i="27" s="1"/>
  <c r="D286" i="19"/>
  <c r="D286" i="27" s="1"/>
  <c r="K28" i="19"/>
  <c r="K28" i="27" s="1"/>
  <c r="F28" i="19"/>
  <c r="F28" i="27" s="1"/>
  <c r="J28" i="19"/>
  <c r="J28" i="27" s="1"/>
  <c r="B28" i="19"/>
  <c r="B28" i="27" s="1"/>
  <c r="G28" i="19"/>
  <c r="G28" i="27" s="1"/>
  <c r="A28" i="27"/>
  <c r="H28" i="19"/>
  <c r="H28" i="27" s="1"/>
  <c r="I28" i="19"/>
  <c r="I28" i="27" s="1"/>
  <c r="C28" i="19"/>
  <c r="C28" i="27" s="1"/>
  <c r="D28" i="19"/>
  <c r="D28" i="27" s="1"/>
  <c r="E28" i="19"/>
  <c r="E28" i="27" s="1"/>
  <c r="H82" i="19"/>
  <c r="H82" i="27" s="1"/>
  <c r="B82" i="19"/>
  <c r="B82" i="27" s="1"/>
  <c r="F82" i="19"/>
  <c r="F82" i="27" s="1"/>
  <c r="A82" i="27"/>
  <c r="J82" i="19"/>
  <c r="J82" i="27" s="1"/>
  <c r="G82" i="19"/>
  <c r="G82" i="27" s="1"/>
  <c r="K82" i="19"/>
  <c r="K82" i="27" s="1"/>
  <c r="I82" i="19"/>
  <c r="I82" i="27" s="1"/>
  <c r="C82" i="19"/>
  <c r="C82" i="27" s="1"/>
  <c r="D82" i="19"/>
  <c r="D82" i="27" s="1"/>
  <c r="E82" i="19"/>
  <c r="E82" i="27" s="1"/>
  <c r="A200" i="27"/>
  <c r="K200" i="19"/>
  <c r="K200" i="27" s="1"/>
  <c r="J200" i="19"/>
  <c r="J200" i="27" s="1"/>
  <c r="B200" i="19"/>
  <c r="B200" i="27" s="1"/>
  <c r="G200" i="19"/>
  <c r="G200" i="27" s="1"/>
  <c r="I200" i="19"/>
  <c r="I200" i="27" s="1"/>
  <c r="F200" i="19"/>
  <c r="F200" i="27" s="1"/>
  <c r="H200" i="19"/>
  <c r="H200" i="27" s="1"/>
  <c r="C200" i="19"/>
  <c r="C200" i="27" s="1"/>
  <c r="E200" i="19"/>
  <c r="E200" i="27" s="1"/>
  <c r="D200" i="19"/>
  <c r="D200" i="27" s="1"/>
  <c r="B117" i="19"/>
  <c r="B117" i="27" s="1"/>
  <c r="J117" i="19"/>
  <c r="J117" i="27" s="1"/>
  <c r="A117" i="27"/>
  <c r="K117" i="19"/>
  <c r="K117" i="27" s="1"/>
  <c r="G117" i="19"/>
  <c r="G117" i="27" s="1"/>
  <c r="F117" i="19"/>
  <c r="F117" i="27" s="1"/>
  <c r="H117" i="19"/>
  <c r="H117" i="27" s="1"/>
  <c r="I117" i="19"/>
  <c r="I117" i="27" s="1"/>
  <c r="C117" i="19"/>
  <c r="C117" i="27" s="1"/>
  <c r="D117" i="19"/>
  <c r="D117" i="27" s="1"/>
  <c r="E117" i="19"/>
  <c r="E117" i="27" s="1"/>
  <c r="A165" i="27"/>
  <c r="K165" i="19"/>
  <c r="K165" i="27" s="1"/>
  <c r="J165" i="19"/>
  <c r="J165" i="27" s="1"/>
  <c r="B165" i="19"/>
  <c r="B165" i="27" s="1"/>
  <c r="G165" i="19"/>
  <c r="G165" i="27" s="1"/>
  <c r="F165" i="19"/>
  <c r="F165" i="27" s="1"/>
  <c r="I165" i="19"/>
  <c r="I165" i="27" s="1"/>
  <c r="H165" i="19"/>
  <c r="H165" i="27" s="1"/>
  <c r="C165" i="19"/>
  <c r="C165" i="27" s="1"/>
  <c r="E165" i="19"/>
  <c r="E165" i="27" s="1"/>
  <c r="D165" i="19"/>
  <c r="D165" i="27" s="1"/>
  <c r="K37" i="19"/>
  <c r="K37" i="27" s="1"/>
  <c r="I37" i="19"/>
  <c r="I37" i="27" s="1"/>
  <c r="H37" i="19"/>
  <c r="H37" i="27" s="1"/>
  <c r="B37" i="19"/>
  <c r="B37" i="27" s="1"/>
  <c r="G37" i="19"/>
  <c r="G37" i="27" s="1"/>
  <c r="A37" i="27"/>
  <c r="J37" i="19"/>
  <c r="J37" i="27" s="1"/>
  <c r="F37" i="19"/>
  <c r="F37" i="27" s="1"/>
  <c r="C37" i="19"/>
  <c r="C37" i="27" s="1"/>
  <c r="E37" i="19"/>
  <c r="E37" i="27" s="1"/>
  <c r="D37" i="19"/>
  <c r="D37" i="27" s="1"/>
  <c r="A74" i="27"/>
  <c r="K74" i="19"/>
  <c r="K74" i="27" s="1"/>
  <c r="H74" i="19"/>
  <c r="H74" i="27" s="1"/>
  <c r="B74" i="19"/>
  <c r="B74" i="27" s="1"/>
  <c r="J74" i="19"/>
  <c r="J74" i="27" s="1"/>
  <c r="F74" i="19"/>
  <c r="F74" i="27" s="1"/>
  <c r="I74" i="19"/>
  <c r="I74" i="27" s="1"/>
  <c r="G74" i="19"/>
  <c r="G74" i="27" s="1"/>
  <c r="C74" i="19"/>
  <c r="C74" i="27" s="1"/>
  <c r="D74" i="19"/>
  <c r="D74" i="27" s="1"/>
  <c r="E74" i="19"/>
  <c r="E74" i="27" s="1"/>
  <c r="I71" i="19"/>
  <c r="I71" i="27" s="1"/>
  <c r="B71" i="19"/>
  <c r="B71" i="27" s="1"/>
  <c r="G71" i="19"/>
  <c r="G71" i="27" s="1"/>
  <c r="A71" i="27"/>
  <c r="J71" i="19"/>
  <c r="J71" i="27" s="1"/>
  <c r="F71" i="19"/>
  <c r="F71" i="27" s="1"/>
  <c r="K71" i="19"/>
  <c r="K71" i="27" s="1"/>
  <c r="H71" i="19"/>
  <c r="H71" i="27" s="1"/>
  <c r="C71" i="19"/>
  <c r="C71" i="27" s="1"/>
  <c r="D71" i="19"/>
  <c r="D71" i="27" s="1"/>
  <c r="E71" i="19"/>
  <c r="E71" i="27" s="1"/>
  <c r="K139" i="19"/>
  <c r="K139" i="27" s="1"/>
  <c r="A139" i="27"/>
  <c r="B139" i="19"/>
  <c r="B139" i="27" s="1"/>
  <c r="J139" i="19"/>
  <c r="J139" i="27" s="1"/>
  <c r="G139" i="19"/>
  <c r="G139" i="27" s="1"/>
  <c r="I139" i="19"/>
  <c r="I139" i="27" s="1"/>
  <c r="F139" i="19"/>
  <c r="F139" i="27" s="1"/>
  <c r="H139" i="19"/>
  <c r="H139" i="27" s="1"/>
  <c r="C139" i="19"/>
  <c r="C139" i="27" s="1"/>
  <c r="E139" i="19"/>
  <c r="E139" i="27" s="1"/>
  <c r="D139" i="19"/>
  <c r="D139" i="27" s="1"/>
  <c r="K187" i="19"/>
  <c r="K187" i="27" s="1"/>
  <c r="B187" i="19"/>
  <c r="B187" i="27" s="1"/>
  <c r="A187" i="27"/>
  <c r="J187" i="19"/>
  <c r="J187" i="27" s="1"/>
  <c r="G187" i="19"/>
  <c r="G187" i="27" s="1"/>
  <c r="H187" i="19"/>
  <c r="H187" i="27" s="1"/>
  <c r="F187" i="19"/>
  <c r="F187" i="27" s="1"/>
  <c r="I187" i="19"/>
  <c r="I187" i="27" s="1"/>
  <c r="C187" i="19"/>
  <c r="C187" i="27" s="1"/>
  <c r="E187" i="19"/>
  <c r="E187" i="27" s="1"/>
  <c r="D187" i="19"/>
  <c r="D187" i="27" s="1"/>
  <c r="K167" i="19"/>
  <c r="K167" i="27" s="1"/>
  <c r="J167" i="19"/>
  <c r="J167" i="27" s="1"/>
  <c r="B167" i="19"/>
  <c r="B167" i="27" s="1"/>
  <c r="A167" i="27"/>
  <c r="G167" i="19"/>
  <c r="G167" i="27" s="1"/>
  <c r="F167" i="19"/>
  <c r="F167" i="27" s="1"/>
  <c r="I167" i="19"/>
  <c r="I167" i="27" s="1"/>
  <c r="H167" i="19"/>
  <c r="H167" i="27" s="1"/>
  <c r="C167" i="19"/>
  <c r="C167" i="27" s="1"/>
  <c r="D167" i="19"/>
  <c r="D167" i="27" s="1"/>
  <c r="E167" i="19"/>
  <c r="E167" i="27" s="1"/>
  <c r="K282" i="19"/>
  <c r="K282" i="27" s="1"/>
  <c r="B282" i="19"/>
  <c r="B282" i="27" s="1"/>
  <c r="J282" i="19"/>
  <c r="J282" i="27" s="1"/>
  <c r="A282" i="27"/>
  <c r="G282" i="19"/>
  <c r="G282" i="27" s="1"/>
  <c r="F282" i="19"/>
  <c r="F282" i="27" s="1"/>
  <c r="I282" i="19"/>
  <c r="I282" i="27" s="1"/>
  <c r="H282" i="19"/>
  <c r="H282" i="27" s="1"/>
  <c r="C282" i="19"/>
  <c r="C282" i="27" s="1"/>
  <c r="E282" i="19"/>
  <c r="E282" i="27" s="1"/>
  <c r="D282" i="19"/>
  <c r="D282" i="27" s="1"/>
  <c r="A104" i="27"/>
  <c r="K104" i="19"/>
  <c r="K104" i="27" s="1"/>
  <c r="J104" i="19"/>
  <c r="J104" i="27" s="1"/>
  <c r="B104" i="19"/>
  <c r="B104" i="27" s="1"/>
  <c r="G104" i="19"/>
  <c r="G104" i="27" s="1"/>
  <c r="F104" i="19"/>
  <c r="F104" i="27" s="1"/>
  <c r="I104" i="19"/>
  <c r="I104" i="27" s="1"/>
  <c r="H104" i="19"/>
  <c r="H104" i="27" s="1"/>
  <c r="C104" i="19"/>
  <c r="C104" i="27" s="1"/>
  <c r="E104" i="19"/>
  <c r="E104" i="27" s="1"/>
  <c r="D104" i="19"/>
  <c r="D104" i="27" s="1"/>
  <c r="K247" i="19"/>
  <c r="K247" i="27" s="1"/>
  <c r="B247" i="19"/>
  <c r="B247" i="27" s="1"/>
  <c r="J247" i="19"/>
  <c r="J247" i="27" s="1"/>
  <c r="G247" i="19"/>
  <c r="G247" i="27" s="1"/>
  <c r="F247" i="19"/>
  <c r="F247" i="27" s="1"/>
  <c r="I247" i="19"/>
  <c r="I247" i="27" s="1"/>
  <c r="H247" i="19"/>
  <c r="H247" i="27" s="1"/>
  <c r="A247" i="27"/>
  <c r="C247" i="19"/>
  <c r="C247" i="27" s="1"/>
  <c r="E247" i="19"/>
  <c r="E247" i="27" s="1"/>
  <c r="D247" i="19"/>
  <c r="D247" i="27" s="1"/>
  <c r="K106" i="19"/>
  <c r="K106" i="27" s="1"/>
  <c r="J106" i="19"/>
  <c r="J106" i="27" s="1"/>
  <c r="B106" i="19"/>
  <c r="B106" i="27" s="1"/>
  <c r="A106" i="27"/>
  <c r="G106" i="19"/>
  <c r="G106" i="27" s="1"/>
  <c r="F106" i="19"/>
  <c r="F106" i="27" s="1"/>
  <c r="H106" i="19"/>
  <c r="H106" i="27" s="1"/>
  <c r="I106" i="19"/>
  <c r="I106" i="27" s="1"/>
  <c r="C106" i="19"/>
  <c r="C106" i="27" s="1"/>
  <c r="D106" i="19"/>
  <c r="D106" i="27" s="1"/>
  <c r="E106" i="19"/>
  <c r="E106" i="27" s="1"/>
  <c r="K179" i="19"/>
  <c r="K179" i="27" s="1"/>
  <c r="A179" i="27"/>
  <c r="J179" i="19"/>
  <c r="J179" i="27" s="1"/>
  <c r="B179" i="19"/>
  <c r="B179" i="27" s="1"/>
  <c r="G179" i="19"/>
  <c r="G179" i="27" s="1"/>
  <c r="I179" i="19"/>
  <c r="I179" i="27" s="1"/>
  <c r="F179" i="19"/>
  <c r="F179" i="27" s="1"/>
  <c r="H179" i="19"/>
  <c r="H179" i="27" s="1"/>
  <c r="C179" i="19"/>
  <c r="C179" i="27" s="1"/>
  <c r="E179" i="19"/>
  <c r="E179" i="27" s="1"/>
  <c r="D179" i="19"/>
  <c r="D179" i="27" s="1"/>
  <c r="K238" i="19"/>
  <c r="K238" i="27" s="1"/>
  <c r="J238" i="19"/>
  <c r="J238" i="27" s="1"/>
  <c r="B238" i="19"/>
  <c r="B238" i="27" s="1"/>
  <c r="G238" i="19"/>
  <c r="G238" i="27" s="1"/>
  <c r="I238" i="19"/>
  <c r="I238" i="27" s="1"/>
  <c r="H238" i="19"/>
  <c r="H238" i="27" s="1"/>
  <c r="F238" i="19"/>
  <c r="F238" i="27" s="1"/>
  <c r="A238" i="27"/>
  <c r="C238" i="19"/>
  <c r="C238" i="27" s="1"/>
  <c r="E238" i="19"/>
  <c r="E238" i="27" s="1"/>
  <c r="D238" i="19"/>
  <c r="D238" i="27" s="1"/>
  <c r="B265" i="19"/>
  <c r="B265" i="27" s="1"/>
  <c r="J265" i="19"/>
  <c r="J265" i="27" s="1"/>
  <c r="A265" i="27"/>
  <c r="K265" i="19"/>
  <c r="K265" i="27" s="1"/>
  <c r="G265" i="19"/>
  <c r="G265" i="27" s="1"/>
  <c r="F265" i="19"/>
  <c r="F265" i="27" s="1"/>
  <c r="I265" i="19"/>
  <c r="I265" i="27" s="1"/>
  <c r="H265" i="19"/>
  <c r="H265" i="27" s="1"/>
  <c r="C265" i="19"/>
  <c r="C265" i="27" s="1"/>
  <c r="D265" i="19"/>
  <c r="D265" i="27" s="1"/>
  <c r="E265" i="19"/>
  <c r="E265" i="27" s="1"/>
  <c r="A132" i="27"/>
  <c r="B132" i="19"/>
  <c r="B132" i="27" s="1"/>
  <c r="J132" i="19"/>
  <c r="J132" i="27" s="1"/>
  <c r="K132" i="19"/>
  <c r="K132" i="27" s="1"/>
  <c r="G132" i="19"/>
  <c r="G132" i="27" s="1"/>
  <c r="I132" i="19"/>
  <c r="I132" i="27" s="1"/>
  <c r="F132" i="19"/>
  <c r="F132" i="27" s="1"/>
  <c r="H132" i="19"/>
  <c r="H132" i="27" s="1"/>
  <c r="C132" i="19"/>
  <c r="C132" i="27" s="1"/>
  <c r="D132" i="19"/>
  <c r="D132" i="27" s="1"/>
  <c r="E132" i="19"/>
  <c r="E132" i="27" s="1"/>
  <c r="K186" i="19"/>
  <c r="K186" i="27" s="1"/>
  <c r="J186" i="19"/>
  <c r="J186" i="27" s="1"/>
  <c r="A186" i="27"/>
  <c r="B186" i="19"/>
  <c r="B186" i="27" s="1"/>
  <c r="G186" i="19"/>
  <c r="G186" i="27" s="1"/>
  <c r="H186" i="19"/>
  <c r="H186" i="27" s="1"/>
  <c r="I186" i="19"/>
  <c r="I186" i="27" s="1"/>
  <c r="F186" i="19"/>
  <c r="F186" i="27" s="1"/>
  <c r="C186" i="19"/>
  <c r="C186" i="27" s="1"/>
  <c r="E186" i="19"/>
  <c r="E186" i="27" s="1"/>
  <c r="D186" i="19"/>
  <c r="D186" i="27" s="1"/>
  <c r="G66" i="19"/>
  <c r="G66" i="27" s="1"/>
  <c r="H66" i="19"/>
  <c r="H66" i="27" s="1"/>
  <c r="B66" i="19"/>
  <c r="B66" i="27" s="1"/>
  <c r="F66" i="19"/>
  <c r="F66" i="27" s="1"/>
  <c r="A66" i="27"/>
  <c r="J66" i="19"/>
  <c r="J66" i="27" s="1"/>
  <c r="K66" i="19"/>
  <c r="K66" i="27" s="1"/>
  <c r="I66" i="19"/>
  <c r="I66" i="27" s="1"/>
  <c r="C66" i="19"/>
  <c r="C66" i="27" s="1"/>
  <c r="D66" i="19"/>
  <c r="D66" i="27" s="1"/>
  <c r="E66" i="19"/>
  <c r="E66" i="27" s="1"/>
  <c r="J63" i="19"/>
  <c r="J63" i="27" s="1"/>
  <c r="I63" i="19"/>
  <c r="I63" i="27" s="1"/>
  <c r="K63" i="19"/>
  <c r="K63" i="27" s="1"/>
  <c r="G63" i="19"/>
  <c r="G63" i="27" s="1"/>
  <c r="A63" i="27"/>
  <c r="H63" i="19"/>
  <c r="H63" i="27" s="1"/>
  <c r="B63" i="19"/>
  <c r="B63" i="27" s="1"/>
  <c r="F63" i="19"/>
  <c r="F63" i="27" s="1"/>
  <c r="C63" i="19"/>
  <c r="C63" i="27" s="1"/>
  <c r="D63" i="19"/>
  <c r="D63" i="27" s="1"/>
  <c r="E63" i="19"/>
  <c r="E63" i="27" s="1"/>
  <c r="J154" i="19"/>
  <c r="J154" i="27" s="1"/>
  <c r="A154" i="27"/>
  <c r="B154" i="19"/>
  <c r="B154" i="27" s="1"/>
  <c r="K154" i="19"/>
  <c r="K154" i="27" s="1"/>
  <c r="G154" i="19"/>
  <c r="G154" i="27" s="1"/>
  <c r="F154" i="19"/>
  <c r="F154" i="27" s="1"/>
  <c r="H154" i="19"/>
  <c r="H154" i="27" s="1"/>
  <c r="I154" i="19"/>
  <c r="I154" i="27" s="1"/>
  <c r="C154" i="19"/>
  <c r="C154" i="27" s="1"/>
  <c r="E154" i="19"/>
  <c r="E154" i="27" s="1"/>
  <c r="D154" i="19"/>
  <c r="D154" i="27" s="1"/>
  <c r="J8" i="19"/>
  <c r="J8" i="27" s="1"/>
  <c r="K8" i="19"/>
  <c r="K8" i="27" s="1"/>
  <c r="B8" i="19"/>
  <c r="B8" i="27" s="1"/>
  <c r="G8" i="19"/>
  <c r="G8" i="27" s="1"/>
  <c r="A8" i="27"/>
  <c r="I8" i="19"/>
  <c r="I8" i="27" s="1"/>
  <c r="H8" i="19"/>
  <c r="H8" i="27" s="1"/>
  <c r="F8" i="19"/>
  <c r="F8" i="27" s="1"/>
  <c r="C8" i="19"/>
  <c r="C8" i="27" s="1"/>
  <c r="E8" i="19"/>
  <c r="E8" i="27" s="1"/>
  <c r="D8" i="19"/>
  <c r="D8" i="27" s="1"/>
  <c r="F84" i="19"/>
  <c r="F84" i="27" s="1"/>
  <c r="I84" i="19"/>
  <c r="I84" i="27" s="1"/>
  <c r="J84" i="19"/>
  <c r="J84" i="27" s="1"/>
  <c r="B84" i="19"/>
  <c r="B84" i="27" s="1"/>
  <c r="A84" i="27"/>
  <c r="G84" i="19"/>
  <c r="G84" i="27" s="1"/>
  <c r="K84" i="19"/>
  <c r="K84" i="27" s="1"/>
  <c r="H84" i="19"/>
  <c r="H84" i="27" s="1"/>
  <c r="C84" i="19"/>
  <c r="C84" i="27" s="1"/>
  <c r="D84" i="19"/>
  <c r="D84" i="27" s="1"/>
  <c r="E84" i="19"/>
  <c r="E84" i="27" s="1"/>
  <c r="B250" i="19"/>
  <c r="B250" i="27" s="1"/>
  <c r="K250" i="19"/>
  <c r="K250" i="27" s="1"/>
  <c r="J250" i="19"/>
  <c r="J250" i="27" s="1"/>
  <c r="A250" i="27"/>
  <c r="G250" i="19"/>
  <c r="G250" i="27" s="1"/>
  <c r="I250" i="19"/>
  <c r="I250" i="27" s="1"/>
  <c r="H250" i="19"/>
  <c r="H250" i="27" s="1"/>
  <c r="F250" i="19"/>
  <c r="F250" i="27" s="1"/>
  <c r="C250" i="19"/>
  <c r="C250" i="27" s="1"/>
  <c r="E250" i="19"/>
  <c r="E250" i="27" s="1"/>
  <c r="D250" i="19"/>
  <c r="D250" i="27" s="1"/>
  <c r="B209" i="19"/>
  <c r="B209" i="27" s="1"/>
  <c r="K209" i="19"/>
  <c r="K209" i="27" s="1"/>
  <c r="J209" i="19"/>
  <c r="J209" i="27" s="1"/>
  <c r="G209" i="19"/>
  <c r="G209" i="27" s="1"/>
  <c r="F209" i="19"/>
  <c r="F209" i="27" s="1"/>
  <c r="H209" i="19"/>
  <c r="H209" i="27" s="1"/>
  <c r="I209" i="19"/>
  <c r="I209" i="27" s="1"/>
  <c r="A209" i="27"/>
  <c r="C209" i="19"/>
  <c r="C209" i="27" s="1"/>
  <c r="D209" i="19"/>
  <c r="D209" i="27" s="1"/>
  <c r="E209" i="19"/>
  <c r="E209" i="27" s="1"/>
  <c r="K102" i="19"/>
  <c r="K102" i="27" s="1"/>
  <c r="J102" i="19"/>
  <c r="J102" i="27" s="1"/>
  <c r="B102" i="19"/>
  <c r="B102" i="27" s="1"/>
  <c r="A102" i="27"/>
  <c r="G102" i="19"/>
  <c r="G102" i="27" s="1"/>
  <c r="F102" i="19"/>
  <c r="F102" i="27" s="1"/>
  <c r="H102" i="19"/>
  <c r="H102" i="27" s="1"/>
  <c r="I102" i="19"/>
  <c r="I102" i="27" s="1"/>
  <c r="C102" i="19"/>
  <c r="C102" i="27" s="1"/>
  <c r="D102" i="19"/>
  <c r="D102" i="27" s="1"/>
  <c r="E102" i="19"/>
  <c r="E102" i="27" s="1"/>
  <c r="B101" i="19"/>
  <c r="B101" i="27" s="1"/>
  <c r="K101" i="19"/>
  <c r="K101" i="27" s="1"/>
  <c r="J101" i="19"/>
  <c r="J101" i="27" s="1"/>
  <c r="G101" i="19"/>
  <c r="G101" i="27" s="1"/>
  <c r="I101" i="19"/>
  <c r="I101" i="27" s="1"/>
  <c r="F101" i="19"/>
  <c r="F101" i="27" s="1"/>
  <c r="H101" i="19"/>
  <c r="H101" i="27" s="1"/>
  <c r="A101" i="27"/>
  <c r="C101" i="19"/>
  <c r="C101" i="27" s="1"/>
  <c r="D101" i="19"/>
  <c r="D101" i="27" s="1"/>
  <c r="E101" i="19"/>
  <c r="E101" i="27" s="1"/>
  <c r="B214" i="19"/>
  <c r="B214" i="27" s="1"/>
  <c r="J214" i="19"/>
  <c r="J214" i="27" s="1"/>
  <c r="K214" i="19"/>
  <c r="K214" i="27" s="1"/>
  <c r="G214" i="19"/>
  <c r="G214" i="27" s="1"/>
  <c r="F214" i="19"/>
  <c r="F214" i="27" s="1"/>
  <c r="I214" i="19"/>
  <c r="I214" i="27" s="1"/>
  <c r="H214" i="19"/>
  <c r="H214" i="27" s="1"/>
  <c r="A214" i="27"/>
  <c r="C214" i="19"/>
  <c r="C214" i="27" s="1"/>
  <c r="E214" i="19"/>
  <c r="E214" i="27" s="1"/>
  <c r="D214" i="19"/>
  <c r="D214" i="27" s="1"/>
  <c r="A189" i="27"/>
  <c r="K189" i="19"/>
  <c r="K189" i="27" s="1"/>
  <c r="J189" i="19"/>
  <c r="J189" i="27" s="1"/>
  <c r="B189" i="19"/>
  <c r="B189" i="27" s="1"/>
  <c r="G189" i="19"/>
  <c r="G189" i="27" s="1"/>
  <c r="H189" i="19"/>
  <c r="H189" i="27" s="1"/>
  <c r="I189" i="19"/>
  <c r="I189" i="27" s="1"/>
  <c r="F189" i="19"/>
  <c r="F189" i="27" s="1"/>
  <c r="C189" i="19"/>
  <c r="C189" i="27" s="1"/>
  <c r="E189" i="19"/>
  <c r="E189" i="27" s="1"/>
  <c r="D189" i="19"/>
  <c r="D189" i="27" s="1"/>
  <c r="K147" i="19"/>
  <c r="K147" i="27" s="1"/>
  <c r="J147" i="19"/>
  <c r="J147" i="27" s="1"/>
  <c r="B147" i="19"/>
  <c r="B147" i="27" s="1"/>
  <c r="A147" i="27"/>
  <c r="G147" i="19"/>
  <c r="G147" i="27" s="1"/>
  <c r="H147" i="19"/>
  <c r="H147" i="27" s="1"/>
  <c r="I147" i="19"/>
  <c r="I147" i="27" s="1"/>
  <c r="F147" i="19"/>
  <c r="F147" i="27" s="1"/>
  <c r="C147" i="19"/>
  <c r="C147" i="27" s="1"/>
  <c r="E147" i="19"/>
  <c r="E147" i="27" s="1"/>
  <c r="D147" i="19"/>
  <c r="D147" i="27" s="1"/>
  <c r="A6" i="27"/>
  <c r="J6" i="19"/>
  <c r="J6" i="27" s="1"/>
  <c r="G6" i="19"/>
  <c r="G6" i="27" s="1"/>
  <c r="B6" i="19"/>
  <c r="B6" i="27" s="1"/>
  <c r="K6" i="19"/>
  <c r="K6" i="27" s="1"/>
  <c r="H6" i="19"/>
  <c r="H6" i="27" s="1"/>
  <c r="F6" i="19"/>
  <c r="F6" i="27" s="1"/>
  <c r="I6" i="19"/>
  <c r="I6" i="27" s="1"/>
  <c r="C6" i="19"/>
  <c r="C6" i="27" s="1"/>
  <c r="D6" i="19"/>
  <c r="D6" i="27" s="1"/>
  <c r="E6" i="19"/>
  <c r="E6" i="27" s="1"/>
  <c r="K274" i="19"/>
  <c r="K274" i="27" s="1"/>
  <c r="J274" i="19"/>
  <c r="J274" i="27" s="1"/>
  <c r="B274" i="19"/>
  <c r="B274" i="27" s="1"/>
  <c r="A274" i="27"/>
  <c r="G274" i="19"/>
  <c r="G274" i="27" s="1"/>
  <c r="F274" i="19"/>
  <c r="F274" i="27" s="1"/>
  <c r="H274" i="19"/>
  <c r="H274" i="27" s="1"/>
  <c r="I274" i="19"/>
  <c r="I274" i="27" s="1"/>
  <c r="C274" i="19"/>
  <c r="C274" i="27" s="1"/>
  <c r="E274" i="19"/>
  <c r="E274" i="27" s="1"/>
  <c r="D274" i="19"/>
  <c r="D274" i="27" s="1"/>
  <c r="B30" i="19"/>
  <c r="B30" i="27" s="1"/>
  <c r="K30" i="19"/>
  <c r="K30" i="27" s="1"/>
  <c r="J30" i="19"/>
  <c r="J30" i="27" s="1"/>
  <c r="G30" i="19"/>
  <c r="G30" i="27" s="1"/>
  <c r="A30" i="27"/>
  <c r="I30" i="19"/>
  <c r="I30" i="27" s="1"/>
  <c r="H30" i="19"/>
  <c r="H30" i="27" s="1"/>
  <c r="F30" i="19"/>
  <c r="F30" i="27" s="1"/>
  <c r="C30" i="19"/>
  <c r="C30" i="27" s="1"/>
  <c r="D30" i="19"/>
  <c r="D30" i="27" s="1"/>
  <c r="E30" i="19"/>
  <c r="E30" i="27" s="1"/>
  <c r="J300" i="19"/>
  <c r="J300" i="27" s="1"/>
  <c r="E300" i="19"/>
  <c r="E300" i="27" s="1"/>
  <c r="D300" i="19"/>
  <c r="D300" i="27" s="1"/>
  <c r="F300" i="19"/>
  <c r="F300" i="27" s="1"/>
  <c r="C300" i="19"/>
  <c r="C300" i="27" s="1"/>
  <c r="I300" i="19"/>
  <c r="I300" i="27" s="1"/>
  <c r="B300" i="19"/>
  <c r="B300" i="27" s="1"/>
  <c r="H300" i="19"/>
  <c r="H300" i="27" s="1"/>
  <c r="K300" i="19"/>
  <c r="K300" i="27" s="1"/>
  <c r="G300" i="19"/>
  <c r="G300" i="27" s="1"/>
  <c r="A300" i="27"/>
  <c r="F34" i="19"/>
  <c r="F34" i="27" s="1"/>
  <c r="J34" i="19"/>
  <c r="J34" i="27" s="1"/>
  <c r="G34" i="19"/>
  <c r="G34" i="27" s="1"/>
  <c r="A34" i="27"/>
  <c r="B34" i="19"/>
  <c r="B34" i="27" s="1"/>
  <c r="H34" i="19"/>
  <c r="H34" i="27" s="1"/>
  <c r="K34" i="19"/>
  <c r="K34" i="27" s="1"/>
  <c r="I34" i="19"/>
  <c r="I34" i="27" s="1"/>
  <c r="C34" i="19"/>
  <c r="C34" i="27" s="1"/>
  <c r="E34" i="19"/>
  <c r="E34" i="27" s="1"/>
  <c r="D34" i="19"/>
  <c r="D34" i="27" s="1"/>
  <c r="B10" i="19"/>
  <c r="B10" i="27" s="1"/>
  <c r="I10" i="19"/>
  <c r="I10" i="27" s="1"/>
  <c r="G10" i="19"/>
  <c r="G10" i="27" s="1"/>
  <c r="K10" i="19"/>
  <c r="K10" i="27" s="1"/>
  <c r="J10" i="19"/>
  <c r="J10" i="27" s="1"/>
  <c r="H10" i="19"/>
  <c r="H10" i="27" s="1"/>
  <c r="A10" i="27"/>
  <c r="F10" i="19"/>
  <c r="F10" i="27" s="1"/>
  <c r="C10" i="19"/>
  <c r="C10" i="27" s="1"/>
  <c r="E10" i="19"/>
  <c r="E10" i="27" s="1"/>
  <c r="D10" i="19"/>
  <c r="D10" i="27" s="1"/>
  <c r="K57" i="19"/>
  <c r="K57" i="27" s="1"/>
  <c r="B57" i="19"/>
  <c r="B57" i="27" s="1"/>
  <c r="G57" i="19"/>
  <c r="G57" i="27" s="1"/>
  <c r="A57" i="27"/>
  <c r="J57" i="19"/>
  <c r="J57" i="27" s="1"/>
  <c r="H57" i="19"/>
  <c r="H57" i="27" s="1"/>
  <c r="F57" i="19"/>
  <c r="F57" i="27" s="1"/>
  <c r="I57" i="19"/>
  <c r="I57" i="27" s="1"/>
  <c r="C57" i="19"/>
  <c r="C57" i="27" s="1"/>
  <c r="D57" i="19"/>
  <c r="D57" i="27" s="1"/>
  <c r="E57" i="19"/>
  <c r="E57" i="27" s="1"/>
  <c r="B283" i="19"/>
  <c r="B283" i="27" s="1"/>
  <c r="J283" i="19"/>
  <c r="J283" i="27" s="1"/>
  <c r="K283" i="19"/>
  <c r="K283" i="27" s="1"/>
  <c r="A283" i="27"/>
  <c r="G283" i="19"/>
  <c r="G283" i="27" s="1"/>
  <c r="F283" i="19"/>
  <c r="F283" i="27" s="1"/>
  <c r="H283" i="19"/>
  <c r="H283" i="27" s="1"/>
  <c r="I283" i="19"/>
  <c r="I283" i="27" s="1"/>
  <c r="C283" i="19"/>
  <c r="C283" i="27" s="1"/>
  <c r="D283" i="19"/>
  <c r="D283" i="27" s="1"/>
  <c r="E283" i="19"/>
  <c r="E283" i="27" s="1"/>
  <c r="K27" i="19"/>
  <c r="K27" i="27" s="1"/>
  <c r="F27" i="19"/>
  <c r="F27" i="27" s="1"/>
  <c r="J27" i="19"/>
  <c r="J27" i="27" s="1"/>
  <c r="G27" i="19"/>
  <c r="G27" i="27" s="1"/>
  <c r="A27" i="27"/>
  <c r="B27" i="19"/>
  <c r="B27" i="27" s="1"/>
  <c r="I27" i="19"/>
  <c r="I27" i="27" s="1"/>
  <c r="H27" i="19"/>
  <c r="H27" i="27" s="1"/>
  <c r="C27" i="19"/>
  <c r="C27" i="27" s="1"/>
  <c r="E27" i="19"/>
  <c r="E27" i="27" s="1"/>
  <c r="D27" i="19"/>
  <c r="D27" i="27" s="1"/>
  <c r="F58" i="19"/>
  <c r="F58" i="27" s="1"/>
  <c r="G58" i="19"/>
  <c r="G58" i="27" s="1"/>
  <c r="J58" i="19"/>
  <c r="J58" i="27" s="1"/>
  <c r="H58" i="19"/>
  <c r="H58" i="27" s="1"/>
  <c r="B58" i="19"/>
  <c r="B58" i="27" s="1"/>
  <c r="A58" i="27"/>
  <c r="I58" i="19"/>
  <c r="I58" i="27" s="1"/>
  <c r="K58" i="19"/>
  <c r="K58" i="27" s="1"/>
  <c r="C58" i="19"/>
  <c r="C58" i="27" s="1"/>
  <c r="E58" i="19"/>
  <c r="E58" i="27" s="1"/>
  <c r="D58" i="19"/>
  <c r="D58" i="27" s="1"/>
  <c r="J233" i="19"/>
  <c r="J233" i="27" s="1"/>
  <c r="B233" i="19"/>
  <c r="B233" i="27" s="1"/>
  <c r="K233" i="19"/>
  <c r="K233" i="27" s="1"/>
  <c r="G233" i="19"/>
  <c r="G233" i="27" s="1"/>
  <c r="F233" i="19"/>
  <c r="F233" i="27" s="1"/>
  <c r="H233" i="19"/>
  <c r="H233" i="27" s="1"/>
  <c r="I233" i="19"/>
  <c r="I233" i="27" s="1"/>
  <c r="A233" i="27"/>
  <c r="C233" i="19"/>
  <c r="C233" i="27" s="1"/>
  <c r="E233" i="19"/>
  <c r="E233" i="27" s="1"/>
  <c r="D233" i="19"/>
  <c r="D233" i="27" s="1"/>
  <c r="B105" i="19"/>
  <c r="B105" i="27" s="1"/>
  <c r="J105" i="19"/>
  <c r="J105" i="27" s="1"/>
  <c r="K105" i="19"/>
  <c r="K105" i="27" s="1"/>
  <c r="A105" i="27"/>
  <c r="G105" i="19"/>
  <c r="G105" i="27" s="1"/>
  <c r="F105" i="19"/>
  <c r="F105" i="27" s="1"/>
  <c r="I105" i="19"/>
  <c r="I105" i="27" s="1"/>
  <c r="H105" i="19"/>
  <c r="H105" i="27" s="1"/>
  <c r="C105" i="19"/>
  <c r="C105" i="27" s="1"/>
  <c r="E105" i="19"/>
  <c r="E105" i="27" s="1"/>
  <c r="D105" i="19"/>
  <c r="D105" i="27" s="1"/>
  <c r="K266" i="19"/>
  <c r="K266" i="27" s="1"/>
  <c r="J266" i="19"/>
  <c r="J266" i="27" s="1"/>
  <c r="A266" i="27"/>
  <c r="B266" i="19"/>
  <c r="B266" i="27" s="1"/>
  <c r="G266" i="19"/>
  <c r="G266" i="27" s="1"/>
  <c r="I266" i="19"/>
  <c r="I266" i="27" s="1"/>
  <c r="H266" i="19"/>
  <c r="H266" i="27" s="1"/>
  <c r="F266" i="19"/>
  <c r="F266" i="27" s="1"/>
  <c r="C266" i="19"/>
  <c r="C266" i="27" s="1"/>
  <c r="D266" i="19"/>
  <c r="D266" i="27" s="1"/>
  <c r="E266" i="19"/>
  <c r="E266" i="27" s="1"/>
  <c r="K299" i="19"/>
  <c r="K299" i="27" s="1"/>
  <c r="H299" i="19"/>
  <c r="H299" i="27" s="1"/>
  <c r="F299" i="19"/>
  <c r="F299" i="27" s="1"/>
  <c r="A299" i="27"/>
  <c r="I299" i="19"/>
  <c r="I299" i="27" s="1"/>
  <c r="D299" i="19"/>
  <c r="D299" i="27" s="1"/>
  <c r="B299" i="19"/>
  <c r="B299" i="27" s="1"/>
  <c r="G299" i="19"/>
  <c r="G299" i="27" s="1"/>
  <c r="J299" i="19"/>
  <c r="J299" i="27" s="1"/>
  <c r="C299" i="19"/>
  <c r="C299" i="27" s="1"/>
  <c r="E299" i="19"/>
  <c r="E299" i="27" s="1"/>
  <c r="B207" i="19"/>
  <c r="B207" i="27" s="1"/>
  <c r="J207" i="19"/>
  <c r="J207" i="27" s="1"/>
  <c r="K207" i="19"/>
  <c r="K207" i="27" s="1"/>
  <c r="G207" i="19"/>
  <c r="G207" i="27" s="1"/>
  <c r="H207" i="19"/>
  <c r="H207" i="27" s="1"/>
  <c r="I207" i="19"/>
  <c r="I207" i="27" s="1"/>
  <c r="F207" i="19"/>
  <c r="F207" i="27" s="1"/>
  <c r="A207" i="27"/>
  <c r="C207" i="19"/>
  <c r="C207" i="27" s="1"/>
  <c r="D207" i="19"/>
  <c r="D207" i="27" s="1"/>
  <c r="E207" i="19"/>
  <c r="E207" i="27" s="1"/>
  <c r="K170" i="19"/>
  <c r="K170" i="27" s="1"/>
  <c r="A170" i="27"/>
  <c r="J170" i="19"/>
  <c r="J170" i="27" s="1"/>
  <c r="B170" i="19"/>
  <c r="B170" i="27" s="1"/>
  <c r="G170" i="19"/>
  <c r="G170" i="27" s="1"/>
  <c r="F170" i="19"/>
  <c r="F170" i="27" s="1"/>
  <c r="H170" i="19"/>
  <c r="H170" i="27" s="1"/>
  <c r="I170" i="19"/>
  <c r="I170" i="27" s="1"/>
  <c r="C170" i="19"/>
  <c r="C170" i="27" s="1"/>
  <c r="D170" i="19"/>
  <c r="D170" i="27" s="1"/>
  <c r="E170" i="19"/>
  <c r="E170" i="27" s="1"/>
  <c r="J262" i="19"/>
  <c r="J262" i="27" s="1"/>
  <c r="K262" i="19"/>
  <c r="K262" i="27" s="1"/>
  <c r="B262" i="19"/>
  <c r="B262" i="27" s="1"/>
  <c r="A262" i="27"/>
  <c r="G262" i="19"/>
  <c r="G262" i="27" s="1"/>
  <c r="I262" i="19"/>
  <c r="I262" i="27" s="1"/>
  <c r="H262" i="19"/>
  <c r="H262" i="27" s="1"/>
  <c r="F262" i="19"/>
  <c r="F262" i="27" s="1"/>
  <c r="C262" i="19"/>
  <c r="C262" i="27" s="1"/>
  <c r="E262" i="19"/>
  <c r="E262" i="27" s="1"/>
  <c r="D262" i="19"/>
  <c r="D262" i="27" s="1"/>
  <c r="B212" i="19"/>
  <c r="B212" i="27" s="1"/>
  <c r="J212" i="19"/>
  <c r="J212" i="27" s="1"/>
  <c r="K212" i="19"/>
  <c r="K212" i="27" s="1"/>
  <c r="G212" i="19"/>
  <c r="G212" i="27" s="1"/>
  <c r="F212" i="19"/>
  <c r="F212" i="27" s="1"/>
  <c r="I212" i="19"/>
  <c r="I212" i="27" s="1"/>
  <c r="H212" i="19"/>
  <c r="H212" i="27" s="1"/>
  <c r="A212" i="27"/>
  <c r="C212" i="19"/>
  <c r="C212" i="27" s="1"/>
  <c r="D212" i="19"/>
  <c r="D212" i="27" s="1"/>
  <c r="E212" i="19"/>
  <c r="E212" i="27" s="1"/>
  <c r="J251" i="19"/>
  <c r="J251" i="27" s="1"/>
  <c r="B251" i="19"/>
  <c r="B251" i="27" s="1"/>
  <c r="K251" i="19"/>
  <c r="K251" i="27" s="1"/>
  <c r="A251" i="27"/>
  <c r="G251" i="19"/>
  <c r="G251" i="27" s="1"/>
  <c r="H251" i="19"/>
  <c r="H251" i="27" s="1"/>
  <c r="F251" i="19"/>
  <c r="F251" i="27" s="1"/>
  <c r="I251" i="19"/>
  <c r="I251" i="27" s="1"/>
  <c r="C251" i="19"/>
  <c r="C251" i="27" s="1"/>
  <c r="E251" i="19"/>
  <c r="E251" i="27" s="1"/>
  <c r="D251" i="19"/>
  <c r="D251" i="27" s="1"/>
  <c r="I39" i="19"/>
  <c r="I39" i="27" s="1"/>
  <c r="F39" i="19"/>
  <c r="F39" i="27" s="1"/>
  <c r="K39" i="19"/>
  <c r="K39" i="27" s="1"/>
  <c r="G39" i="19"/>
  <c r="G39" i="27" s="1"/>
  <c r="A39" i="27"/>
  <c r="J39" i="19"/>
  <c r="J39" i="27" s="1"/>
  <c r="B39" i="19"/>
  <c r="B39" i="27" s="1"/>
  <c r="H39" i="19"/>
  <c r="H39" i="27" s="1"/>
  <c r="C39" i="19"/>
  <c r="C39" i="27" s="1"/>
  <c r="D39" i="19"/>
  <c r="D39" i="27" s="1"/>
  <c r="E39" i="19"/>
  <c r="E39" i="27" s="1"/>
  <c r="B124" i="19"/>
  <c r="B124" i="27" s="1"/>
  <c r="J124" i="19"/>
  <c r="J124" i="27" s="1"/>
  <c r="K124" i="19"/>
  <c r="K124" i="27" s="1"/>
  <c r="A124" i="27"/>
  <c r="G124" i="19"/>
  <c r="G124" i="27" s="1"/>
  <c r="F124" i="19"/>
  <c r="F124" i="27" s="1"/>
  <c r="I124" i="19"/>
  <c r="I124" i="27" s="1"/>
  <c r="H124" i="19"/>
  <c r="H124" i="27" s="1"/>
  <c r="C124" i="19"/>
  <c r="C124" i="27" s="1"/>
  <c r="D124" i="19"/>
  <c r="D124" i="27" s="1"/>
  <c r="E124" i="19"/>
  <c r="E124" i="27" s="1"/>
  <c r="B60" i="19"/>
  <c r="B60" i="27" s="1"/>
  <c r="I60" i="19"/>
  <c r="I60" i="27" s="1"/>
  <c r="J60" i="19"/>
  <c r="J60" i="27" s="1"/>
  <c r="K60" i="19"/>
  <c r="K60" i="27" s="1"/>
  <c r="G60" i="19"/>
  <c r="G60" i="27" s="1"/>
  <c r="A60" i="27"/>
  <c r="F60" i="19"/>
  <c r="F60" i="27" s="1"/>
  <c r="H60" i="19"/>
  <c r="H60" i="27" s="1"/>
  <c r="C60" i="19"/>
  <c r="C60" i="27" s="1"/>
  <c r="D60" i="19"/>
  <c r="D60" i="27" s="1"/>
  <c r="E60" i="19"/>
  <c r="E60" i="27" s="1"/>
  <c r="B289" i="19"/>
  <c r="B289" i="27" s="1"/>
  <c r="J289" i="19"/>
  <c r="J289" i="27" s="1"/>
  <c r="K289" i="19"/>
  <c r="K289" i="27" s="1"/>
  <c r="A289" i="27"/>
  <c r="G289" i="19"/>
  <c r="G289" i="27" s="1"/>
  <c r="H289" i="19"/>
  <c r="H289" i="27" s="1"/>
  <c r="F289" i="19"/>
  <c r="F289" i="27" s="1"/>
  <c r="I289" i="19"/>
  <c r="I289" i="27" s="1"/>
  <c r="C289" i="19"/>
  <c r="C289" i="27" s="1"/>
  <c r="E289" i="19"/>
  <c r="E289" i="27" s="1"/>
  <c r="D289" i="19"/>
  <c r="D289" i="27" s="1"/>
  <c r="J218" i="19"/>
  <c r="J218" i="27" s="1"/>
  <c r="B218" i="19"/>
  <c r="B218" i="27" s="1"/>
  <c r="K218" i="19"/>
  <c r="K218" i="27" s="1"/>
  <c r="G218" i="19"/>
  <c r="G218" i="27" s="1"/>
  <c r="F218" i="19"/>
  <c r="F218" i="27" s="1"/>
  <c r="H218" i="19"/>
  <c r="H218" i="27" s="1"/>
  <c r="I218" i="19"/>
  <c r="I218" i="27" s="1"/>
  <c r="A218" i="27"/>
  <c r="C218" i="19"/>
  <c r="C218" i="27" s="1"/>
  <c r="E218" i="19"/>
  <c r="E218" i="27" s="1"/>
  <c r="D218" i="19"/>
  <c r="D218" i="27" s="1"/>
  <c r="B110" i="19"/>
  <c r="B110" i="27" s="1"/>
  <c r="J110" i="19"/>
  <c r="J110" i="27" s="1"/>
  <c r="K110" i="19"/>
  <c r="K110" i="27" s="1"/>
  <c r="A110" i="27"/>
  <c r="G110" i="19"/>
  <c r="G110" i="27" s="1"/>
  <c r="I110" i="19"/>
  <c r="I110" i="27" s="1"/>
  <c r="H110" i="19"/>
  <c r="H110" i="27" s="1"/>
  <c r="F110" i="19"/>
  <c r="F110" i="27" s="1"/>
  <c r="C110" i="19"/>
  <c r="C110" i="27" s="1"/>
  <c r="D110" i="19"/>
  <c r="D110" i="27" s="1"/>
  <c r="E110" i="19"/>
  <c r="E110" i="27" s="1"/>
  <c r="J284" i="19"/>
  <c r="J284" i="27" s="1"/>
  <c r="B284" i="19"/>
  <c r="B284" i="27" s="1"/>
  <c r="K284" i="19"/>
  <c r="K284" i="27" s="1"/>
  <c r="A284" i="27"/>
  <c r="G284" i="19"/>
  <c r="G284" i="27" s="1"/>
  <c r="H284" i="19"/>
  <c r="H284" i="27" s="1"/>
  <c r="F284" i="19"/>
  <c r="F284" i="27" s="1"/>
  <c r="I284" i="19"/>
  <c r="I284" i="27" s="1"/>
  <c r="C284" i="19"/>
  <c r="C284" i="27" s="1"/>
  <c r="E284" i="19"/>
  <c r="E284" i="27" s="1"/>
  <c r="D284" i="19"/>
  <c r="D284" i="27" s="1"/>
  <c r="K267" i="19"/>
  <c r="K267" i="27" s="1"/>
  <c r="B267" i="19"/>
  <c r="B267" i="27" s="1"/>
  <c r="A267" i="27"/>
  <c r="J267" i="19"/>
  <c r="J267" i="27" s="1"/>
  <c r="G267" i="19"/>
  <c r="G267" i="27" s="1"/>
  <c r="H267" i="19"/>
  <c r="H267" i="27" s="1"/>
  <c r="I267" i="19"/>
  <c r="I267" i="27" s="1"/>
  <c r="F267" i="19"/>
  <c r="F267" i="27" s="1"/>
  <c r="C267" i="19"/>
  <c r="C267" i="27" s="1"/>
  <c r="E267" i="19"/>
  <c r="E267" i="27" s="1"/>
  <c r="D267" i="19"/>
  <c r="D267" i="27" s="1"/>
  <c r="G47" i="19"/>
  <c r="G47" i="27" s="1"/>
  <c r="H47" i="19"/>
  <c r="H47" i="27" s="1"/>
  <c r="J47" i="19"/>
  <c r="J47" i="27" s="1"/>
  <c r="F47" i="19"/>
  <c r="F47" i="27" s="1"/>
  <c r="A47" i="27"/>
  <c r="K47" i="19"/>
  <c r="K47" i="27" s="1"/>
  <c r="B47" i="19"/>
  <c r="B47" i="27" s="1"/>
  <c r="I47" i="19"/>
  <c r="I47" i="27" s="1"/>
  <c r="C47" i="19"/>
  <c r="C47" i="27" s="1"/>
  <c r="D47" i="19"/>
  <c r="D47" i="27" s="1"/>
  <c r="E47" i="19"/>
  <c r="E47" i="27" s="1"/>
  <c r="B144" i="19"/>
  <c r="B144" i="27" s="1"/>
  <c r="J144" i="19"/>
  <c r="J144" i="27" s="1"/>
  <c r="K144" i="19"/>
  <c r="K144" i="27" s="1"/>
  <c r="A144" i="27"/>
  <c r="G144" i="19"/>
  <c r="G144" i="27" s="1"/>
  <c r="F144" i="19"/>
  <c r="F144" i="27" s="1"/>
  <c r="I144" i="19"/>
  <c r="I144" i="27" s="1"/>
  <c r="H144" i="19"/>
  <c r="H144" i="27" s="1"/>
  <c r="C144" i="19"/>
  <c r="C144" i="27" s="1"/>
  <c r="D144" i="19"/>
  <c r="D144" i="27" s="1"/>
  <c r="E144" i="19"/>
  <c r="E144" i="27" s="1"/>
  <c r="J215" i="19"/>
  <c r="J215" i="27" s="1"/>
  <c r="K215" i="19"/>
  <c r="K215" i="27" s="1"/>
  <c r="B215" i="19"/>
  <c r="B215" i="27" s="1"/>
  <c r="G215" i="19"/>
  <c r="G215" i="27" s="1"/>
  <c r="F215" i="19"/>
  <c r="F215" i="27" s="1"/>
  <c r="I215" i="19"/>
  <c r="I215" i="27" s="1"/>
  <c r="H215" i="19"/>
  <c r="H215" i="27" s="1"/>
  <c r="A215" i="27"/>
  <c r="C215" i="19"/>
  <c r="C215" i="27" s="1"/>
  <c r="E215" i="19"/>
  <c r="E215" i="27" s="1"/>
  <c r="D215" i="19"/>
  <c r="D215" i="27" s="1"/>
  <c r="B287" i="19"/>
  <c r="B287" i="27" s="1"/>
  <c r="K287" i="19"/>
  <c r="K287" i="27" s="1"/>
  <c r="A287" i="27"/>
  <c r="J287" i="19"/>
  <c r="J287" i="27" s="1"/>
  <c r="G287" i="19"/>
  <c r="G287" i="27" s="1"/>
  <c r="F287" i="19"/>
  <c r="F287" i="27" s="1"/>
  <c r="H287" i="19"/>
  <c r="H287" i="27" s="1"/>
  <c r="I287" i="19"/>
  <c r="I287" i="27" s="1"/>
  <c r="C287" i="19"/>
  <c r="C287" i="27" s="1"/>
  <c r="E287" i="19"/>
  <c r="E287" i="27" s="1"/>
  <c r="D287" i="19"/>
  <c r="D287" i="27" s="1"/>
  <c r="A172" i="27"/>
  <c r="K172" i="19"/>
  <c r="K172" i="27" s="1"/>
  <c r="B172" i="19"/>
  <c r="B172" i="27" s="1"/>
  <c r="J172" i="19"/>
  <c r="J172" i="27" s="1"/>
  <c r="G172" i="19"/>
  <c r="G172" i="27" s="1"/>
  <c r="F172" i="19"/>
  <c r="F172" i="27" s="1"/>
  <c r="I172" i="19"/>
  <c r="I172" i="27" s="1"/>
  <c r="H172" i="19"/>
  <c r="H172" i="27" s="1"/>
  <c r="C172" i="19"/>
  <c r="C172" i="27" s="1"/>
  <c r="D172" i="19"/>
  <c r="D172" i="27" s="1"/>
  <c r="E172" i="19"/>
  <c r="E172" i="27" s="1"/>
  <c r="B257" i="19"/>
  <c r="B257" i="27" s="1"/>
  <c r="J257" i="19"/>
  <c r="J257" i="27" s="1"/>
  <c r="K257" i="19"/>
  <c r="K257" i="27" s="1"/>
  <c r="A257" i="27"/>
  <c r="G257" i="19"/>
  <c r="G257" i="27" s="1"/>
  <c r="I257" i="19"/>
  <c r="I257" i="27" s="1"/>
  <c r="F257" i="19"/>
  <c r="F257" i="27" s="1"/>
  <c r="H257" i="19"/>
  <c r="H257" i="27" s="1"/>
  <c r="C257" i="19"/>
  <c r="C257" i="27" s="1"/>
  <c r="E257" i="19"/>
  <c r="E257" i="27" s="1"/>
  <c r="D257" i="19"/>
  <c r="D257" i="27" s="1"/>
  <c r="B225" i="19"/>
  <c r="B225" i="27" s="1"/>
  <c r="K225" i="19"/>
  <c r="K225" i="27" s="1"/>
  <c r="J225" i="19"/>
  <c r="J225" i="27" s="1"/>
  <c r="G225" i="19"/>
  <c r="G225" i="27" s="1"/>
  <c r="I225" i="19"/>
  <c r="I225" i="27" s="1"/>
  <c r="F225" i="19"/>
  <c r="F225" i="27" s="1"/>
  <c r="H225" i="19"/>
  <c r="H225" i="27" s="1"/>
  <c r="A225" i="27"/>
  <c r="C225" i="19"/>
  <c r="C225" i="27" s="1"/>
  <c r="D225" i="19"/>
  <c r="D225" i="27" s="1"/>
  <c r="E225" i="19"/>
  <c r="E225" i="27" s="1"/>
  <c r="B97" i="19"/>
  <c r="B97" i="27" s="1"/>
  <c r="K97" i="19"/>
  <c r="K97" i="27" s="1"/>
  <c r="J97" i="19"/>
  <c r="J97" i="27" s="1"/>
  <c r="G97" i="19"/>
  <c r="G97" i="27" s="1"/>
  <c r="I97" i="19"/>
  <c r="I97" i="27" s="1"/>
  <c r="F97" i="19"/>
  <c r="F97" i="27" s="1"/>
  <c r="H97" i="19"/>
  <c r="H97" i="27" s="1"/>
  <c r="A97" i="27"/>
  <c r="C97" i="19"/>
  <c r="C97" i="27" s="1"/>
  <c r="E97" i="19"/>
  <c r="E97" i="27" s="1"/>
  <c r="D97" i="19"/>
  <c r="D97" i="27" s="1"/>
  <c r="A70" i="27"/>
  <c r="J70" i="19"/>
  <c r="J70" i="27" s="1"/>
  <c r="I70" i="19"/>
  <c r="I70" i="27" s="1"/>
  <c r="G70" i="19"/>
  <c r="G70" i="27" s="1"/>
  <c r="H70" i="19"/>
  <c r="H70" i="27" s="1"/>
  <c r="B70" i="19"/>
  <c r="B70" i="27" s="1"/>
  <c r="F70" i="19"/>
  <c r="F70" i="27" s="1"/>
  <c r="K70" i="19"/>
  <c r="K70" i="27" s="1"/>
  <c r="C70" i="19"/>
  <c r="C70" i="27" s="1"/>
  <c r="E70" i="19"/>
  <c r="E70" i="27" s="1"/>
  <c r="D70" i="19"/>
  <c r="D70" i="27" s="1"/>
  <c r="F292" i="19"/>
  <c r="F292" i="27" s="1"/>
  <c r="G292" i="19"/>
  <c r="G292" i="27" s="1"/>
  <c r="D292" i="19"/>
  <c r="D292" i="27" s="1"/>
  <c r="H292" i="19"/>
  <c r="H292" i="27" s="1"/>
  <c r="K292" i="19"/>
  <c r="K292" i="27" s="1"/>
  <c r="C292" i="19"/>
  <c r="C292" i="27" s="1"/>
  <c r="E292" i="19"/>
  <c r="E292" i="27" s="1"/>
  <c r="I292" i="19"/>
  <c r="I292" i="27" s="1"/>
  <c r="J292" i="19"/>
  <c r="J292" i="27" s="1"/>
  <c r="B292" i="19"/>
  <c r="B292" i="27" s="1"/>
  <c r="A292" i="27"/>
  <c r="K135" i="19"/>
  <c r="K135" i="27" s="1"/>
  <c r="J135" i="19"/>
  <c r="J135" i="27" s="1"/>
  <c r="A135" i="27"/>
  <c r="B135" i="19"/>
  <c r="B135" i="27" s="1"/>
  <c r="G135" i="19"/>
  <c r="G135" i="27" s="1"/>
  <c r="I135" i="19"/>
  <c r="I135" i="27" s="1"/>
  <c r="F135" i="19"/>
  <c r="F135" i="27" s="1"/>
  <c r="H135" i="19"/>
  <c r="H135" i="27" s="1"/>
  <c r="C135" i="19"/>
  <c r="C135" i="27" s="1"/>
  <c r="E135" i="19"/>
  <c r="E135" i="27" s="1"/>
  <c r="D135" i="19"/>
  <c r="D135" i="27" s="1"/>
  <c r="K157" i="19"/>
  <c r="K157" i="27" s="1"/>
  <c r="A157" i="27"/>
  <c r="B157" i="19"/>
  <c r="B157" i="27" s="1"/>
  <c r="J157" i="19"/>
  <c r="J157" i="27" s="1"/>
  <c r="G157" i="19"/>
  <c r="G157" i="27" s="1"/>
  <c r="F157" i="19"/>
  <c r="F157" i="27" s="1"/>
  <c r="H157" i="19"/>
  <c r="H157" i="27" s="1"/>
  <c r="I157" i="19"/>
  <c r="I157" i="27" s="1"/>
  <c r="C157" i="19"/>
  <c r="C157" i="27" s="1"/>
  <c r="E157" i="19"/>
  <c r="E157" i="27" s="1"/>
  <c r="D157" i="19"/>
  <c r="D157" i="27" s="1"/>
  <c r="H46" i="19"/>
  <c r="H46" i="27" s="1"/>
  <c r="J46" i="19"/>
  <c r="J46" i="27" s="1"/>
  <c r="B46" i="19"/>
  <c r="B46" i="27" s="1"/>
  <c r="G46" i="19"/>
  <c r="G46" i="27" s="1"/>
  <c r="A46" i="27"/>
  <c r="K46" i="19"/>
  <c r="K46" i="27" s="1"/>
  <c r="F46" i="19"/>
  <c r="F46" i="27" s="1"/>
  <c r="I46" i="19"/>
  <c r="I46" i="27" s="1"/>
  <c r="C46" i="19"/>
  <c r="C46" i="27" s="1"/>
  <c r="D46" i="19"/>
  <c r="D46" i="27" s="1"/>
  <c r="E46" i="19"/>
  <c r="E46" i="27" s="1"/>
  <c r="B281" i="19"/>
  <c r="B281" i="27" s="1"/>
  <c r="J281" i="19"/>
  <c r="J281" i="27" s="1"/>
  <c r="K281" i="19"/>
  <c r="K281" i="27" s="1"/>
  <c r="A281" i="27"/>
  <c r="G281" i="19"/>
  <c r="G281" i="27" s="1"/>
  <c r="I281" i="19"/>
  <c r="I281" i="27" s="1"/>
  <c r="F281" i="19"/>
  <c r="F281" i="27" s="1"/>
  <c r="H281" i="19"/>
  <c r="H281" i="27" s="1"/>
  <c r="C281" i="19"/>
  <c r="C281" i="27" s="1"/>
  <c r="D281" i="19"/>
  <c r="D281" i="27" s="1"/>
  <c r="E281" i="19"/>
  <c r="E281" i="27" s="1"/>
  <c r="A183" i="27"/>
  <c r="B183" i="19"/>
  <c r="B183" i="27" s="1"/>
  <c r="J183" i="19"/>
  <c r="J183" i="27" s="1"/>
  <c r="K183" i="19"/>
  <c r="K183" i="27" s="1"/>
  <c r="G183" i="19"/>
  <c r="G183" i="27" s="1"/>
  <c r="F183" i="19"/>
  <c r="F183" i="27" s="1"/>
  <c r="I183" i="19"/>
  <c r="I183" i="27" s="1"/>
  <c r="H183" i="19"/>
  <c r="H183" i="27" s="1"/>
  <c r="C183" i="19"/>
  <c r="C183" i="27" s="1"/>
  <c r="D183" i="19"/>
  <c r="D183" i="27" s="1"/>
  <c r="E183" i="19"/>
  <c r="E183" i="27" s="1"/>
  <c r="C298" i="19"/>
  <c r="C298" i="27" s="1"/>
  <c r="I298" i="19"/>
  <c r="I298" i="27" s="1"/>
  <c r="H298" i="19"/>
  <c r="H298" i="27" s="1"/>
  <c r="D298" i="19"/>
  <c r="D298" i="27" s="1"/>
  <c r="K298" i="19"/>
  <c r="K298" i="27" s="1"/>
  <c r="B298" i="19"/>
  <c r="B298" i="27" s="1"/>
  <c r="A298" i="27"/>
  <c r="G298" i="19"/>
  <c r="G298" i="27" s="1"/>
  <c r="F298" i="19"/>
  <c r="F298" i="27" s="1"/>
  <c r="J298" i="19"/>
  <c r="J298" i="27" s="1"/>
  <c r="E298" i="19"/>
  <c r="E298" i="27" s="1"/>
  <c r="J216" i="19"/>
  <c r="J216" i="27" s="1"/>
  <c r="B216" i="19"/>
  <c r="B216" i="27" s="1"/>
  <c r="K216" i="19"/>
  <c r="K216" i="27" s="1"/>
  <c r="G216" i="19"/>
  <c r="G216" i="27" s="1"/>
  <c r="I216" i="19"/>
  <c r="I216" i="27" s="1"/>
  <c r="F216" i="19"/>
  <c r="F216" i="27" s="1"/>
  <c r="H216" i="19"/>
  <c r="H216" i="27" s="1"/>
  <c r="A216" i="27"/>
  <c r="C216" i="19"/>
  <c r="C216" i="27" s="1"/>
  <c r="E216" i="19"/>
  <c r="E216" i="27" s="1"/>
  <c r="D216" i="19"/>
  <c r="D216" i="27" s="1"/>
  <c r="B184" i="19"/>
  <c r="B184" i="27" s="1"/>
  <c r="A184" i="27"/>
  <c r="K184" i="19"/>
  <c r="K184" i="27" s="1"/>
  <c r="J184" i="19"/>
  <c r="J184" i="27" s="1"/>
  <c r="G184" i="19"/>
  <c r="G184" i="27" s="1"/>
  <c r="H184" i="19"/>
  <c r="H184" i="27" s="1"/>
  <c r="I184" i="19"/>
  <c r="I184" i="27" s="1"/>
  <c r="F184" i="19"/>
  <c r="F184" i="27" s="1"/>
  <c r="C184" i="19"/>
  <c r="C184" i="27" s="1"/>
  <c r="E184" i="19"/>
  <c r="E184" i="27" s="1"/>
  <c r="D184" i="19"/>
  <c r="D184" i="27" s="1"/>
  <c r="B261" i="19"/>
  <c r="B261" i="27" s="1"/>
  <c r="J261" i="19"/>
  <c r="J261" i="27" s="1"/>
  <c r="K261" i="19"/>
  <c r="K261" i="27" s="1"/>
  <c r="A261" i="27"/>
  <c r="G261" i="19"/>
  <c r="G261" i="27" s="1"/>
  <c r="F261" i="19"/>
  <c r="F261" i="27" s="1"/>
  <c r="H261" i="19"/>
  <c r="H261" i="27" s="1"/>
  <c r="I261" i="19"/>
  <c r="I261" i="27" s="1"/>
  <c r="C261" i="19"/>
  <c r="C261" i="27" s="1"/>
  <c r="D261" i="19"/>
  <c r="D261" i="27" s="1"/>
  <c r="E261" i="19"/>
  <c r="E261" i="27" s="1"/>
  <c r="J226" i="19"/>
  <c r="J226" i="27" s="1"/>
  <c r="K226" i="19"/>
  <c r="K226" i="27" s="1"/>
  <c r="B226" i="19"/>
  <c r="B226" i="27" s="1"/>
  <c r="G226" i="19"/>
  <c r="G226" i="27" s="1"/>
  <c r="I226" i="19"/>
  <c r="I226" i="27" s="1"/>
  <c r="F226" i="19"/>
  <c r="F226" i="27" s="1"/>
  <c r="H226" i="19"/>
  <c r="H226" i="27" s="1"/>
  <c r="A226" i="27"/>
  <c r="C226" i="19"/>
  <c r="C226" i="27" s="1"/>
  <c r="E226" i="19"/>
  <c r="E226" i="27" s="1"/>
  <c r="D226" i="19"/>
  <c r="D226" i="27" s="1"/>
  <c r="B177" i="19"/>
  <c r="B177" i="27" s="1"/>
  <c r="A177" i="27"/>
  <c r="J177" i="19"/>
  <c r="J177" i="27" s="1"/>
  <c r="K177" i="19"/>
  <c r="K177" i="27" s="1"/>
  <c r="G177" i="19"/>
  <c r="G177" i="27" s="1"/>
  <c r="H177" i="19"/>
  <c r="H177" i="27" s="1"/>
  <c r="F177" i="19"/>
  <c r="F177" i="27" s="1"/>
  <c r="I177" i="19"/>
  <c r="I177" i="27" s="1"/>
  <c r="C177" i="19"/>
  <c r="C177" i="27" s="1"/>
  <c r="E177" i="19"/>
  <c r="E177" i="27" s="1"/>
  <c r="D177" i="19"/>
  <c r="D177" i="27" s="1"/>
  <c r="J68" i="19"/>
  <c r="J68" i="27" s="1"/>
  <c r="H68" i="19"/>
  <c r="H68" i="27" s="1"/>
  <c r="I68" i="19"/>
  <c r="I68" i="27" s="1"/>
  <c r="B68" i="19"/>
  <c r="B68" i="27" s="1"/>
  <c r="G68" i="19"/>
  <c r="G68" i="27" s="1"/>
  <c r="A68" i="27"/>
  <c r="K68" i="19"/>
  <c r="K68" i="27" s="1"/>
  <c r="F68" i="19"/>
  <c r="F68" i="27" s="1"/>
  <c r="C68" i="19"/>
  <c r="C68" i="27" s="1"/>
  <c r="D68" i="19"/>
  <c r="D68" i="27" s="1"/>
  <c r="E68" i="19"/>
  <c r="E68" i="27" s="1"/>
  <c r="A137" i="27"/>
  <c r="B137" i="19"/>
  <c r="B137" i="27" s="1"/>
  <c r="J137" i="19"/>
  <c r="J137" i="27" s="1"/>
  <c r="K137" i="19"/>
  <c r="K137" i="27" s="1"/>
  <c r="G137" i="19"/>
  <c r="G137" i="27" s="1"/>
  <c r="F137" i="19"/>
  <c r="F137" i="27" s="1"/>
  <c r="H137" i="19"/>
  <c r="H137" i="27" s="1"/>
  <c r="I137" i="19"/>
  <c r="I137" i="27" s="1"/>
  <c r="C137" i="19"/>
  <c r="C137" i="27" s="1"/>
  <c r="D137" i="19"/>
  <c r="D137" i="27" s="1"/>
  <c r="E137" i="19"/>
  <c r="E137" i="27" s="1"/>
  <c r="B107" i="19"/>
  <c r="B107" i="27" s="1"/>
  <c r="K107" i="19"/>
  <c r="K107" i="27" s="1"/>
  <c r="J107" i="19"/>
  <c r="J107" i="27" s="1"/>
  <c r="A107" i="27"/>
  <c r="G107" i="19"/>
  <c r="G107" i="27" s="1"/>
  <c r="I107" i="19"/>
  <c r="I107" i="27" s="1"/>
  <c r="F107" i="19"/>
  <c r="F107" i="27" s="1"/>
  <c r="H107" i="19"/>
  <c r="H107" i="27" s="1"/>
  <c r="C107" i="19"/>
  <c r="C107" i="27" s="1"/>
  <c r="E107" i="19"/>
  <c r="E107" i="27" s="1"/>
  <c r="D107" i="19"/>
  <c r="D107" i="27" s="1"/>
  <c r="K223" i="19"/>
  <c r="K223" i="27" s="1"/>
  <c r="J223" i="19"/>
  <c r="J223" i="27" s="1"/>
  <c r="B223" i="19"/>
  <c r="B223" i="27" s="1"/>
  <c r="G223" i="19"/>
  <c r="G223" i="27" s="1"/>
  <c r="I223" i="19"/>
  <c r="I223" i="27" s="1"/>
  <c r="F223" i="19"/>
  <c r="F223" i="27" s="1"/>
  <c r="H223" i="19"/>
  <c r="H223" i="27" s="1"/>
  <c r="A223" i="27"/>
  <c r="C223" i="19"/>
  <c r="C223" i="27" s="1"/>
  <c r="E223" i="19"/>
  <c r="E223" i="27" s="1"/>
  <c r="D223" i="19"/>
  <c r="D223" i="27" s="1"/>
  <c r="K219" i="19"/>
  <c r="K219" i="27" s="1"/>
  <c r="B219" i="19"/>
  <c r="B219" i="27" s="1"/>
  <c r="J219" i="19"/>
  <c r="J219" i="27" s="1"/>
  <c r="G219" i="19"/>
  <c r="G219" i="27" s="1"/>
  <c r="H219" i="19"/>
  <c r="H219" i="27" s="1"/>
  <c r="F219" i="19"/>
  <c r="F219" i="27" s="1"/>
  <c r="I219" i="19"/>
  <c r="I219" i="27" s="1"/>
  <c r="A219" i="27"/>
  <c r="C219" i="19"/>
  <c r="C219" i="27" s="1"/>
  <c r="D219" i="19"/>
  <c r="D219" i="27" s="1"/>
  <c r="E219" i="19"/>
  <c r="E219" i="27" s="1"/>
  <c r="J260" i="19"/>
  <c r="J260" i="27" s="1"/>
  <c r="K260" i="19"/>
  <c r="K260" i="27" s="1"/>
  <c r="B260" i="19"/>
  <c r="B260" i="27" s="1"/>
  <c r="A260" i="27"/>
  <c r="G260" i="19"/>
  <c r="G260" i="27" s="1"/>
  <c r="F260" i="19"/>
  <c r="F260" i="27" s="1"/>
  <c r="I260" i="19"/>
  <c r="I260" i="27" s="1"/>
  <c r="H260" i="19"/>
  <c r="H260" i="27" s="1"/>
  <c r="C260" i="19"/>
  <c r="C260" i="27" s="1"/>
  <c r="E260" i="19"/>
  <c r="E260" i="27" s="1"/>
  <c r="D260" i="19"/>
  <c r="D260" i="27" s="1"/>
  <c r="J138" i="19"/>
  <c r="J138" i="27" s="1"/>
  <c r="K138" i="19"/>
  <c r="K138" i="27" s="1"/>
  <c r="B138" i="19"/>
  <c r="B138" i="27" s="1"/>
  <c r="A138" i="27"/>
  <c r="G138" i="19"/>
  <c r="G138" i="27" s="1"/>
  <c r="F138" i="19"/>
  <c r="F138" i="27" s="1"/>
  <c r="I138" i="19"/>
  <c r="I138" i="27" s="1"/>
  <c r="H138" i="19"/>
  <c r="H138" i="27" s="1"/>
  <c r="C138" i="19"/>
  <c r="C138" i="27" s="1"/>
  <c r="D138" i="19"/>
  <c r="D138" i="27" s="1"/>
  <c r="E138" i="19"/>
  <c r="E138" i="27" s="1"/>
  <c r="B143" i="19"/>
  <c r="B143" i="27" s="1"/>
  <c r="K143" i="19"/>
  <c r="K143" i="27" s="1"/>
  <c r="A143" i="27"/>
  <c r="J143" i="19"/>
  <c r="J143" i="27" s="1"/>
  <c r="G143" i="19"/>
  <c r="G143" i="27" s="1"/>
  <c r="H143" i="19"/>
  <c r="H143" i="27" s="1"/>
  <c r="I143" i="19"/>
  <c r="I143" i="27" s="1"/>
  <c r="F143" i="19"/>
  <c r="F143" i="27" s="1"/>
  <c r="C143" i="19"/>
  <c r="C143" i="27" s="1"/>
  <c r="D143" i="19"/>
  <c r="D143" i="27" s="1"/>
  <c r="E143" i="19"/>
  <c r="E143" i="27" s="1"/>
  <c r="B203" i="19"/>
  <c r="B203" i="27" s="1"/>
  <c r="K203" i="19"/>
  <c r="K203" i="27" s="1"/>
  <c r="J203" i="19"/>
  <c r="J203" i="27" s="1"/>
  <c r="G203" i="19"/>
  <c r="G203" i="27" s="1"/>
  <c r="H203" i="19"/>
  <c r="H203" i="27" s="1"/>
  <c r="F203" i="19"/>
  <c r="F203" i="27" s="1"/>
  <c r="I203" i="19"/>
  <c r="I203" i="27" s="1"/>
  <c r="A203" i="27"/>
  <c r="C203" i="19"/>
  <c r="C203" i="27" s="1"/>
  <c r="E203" i="19"/>
  <c r="E203" i="27" s="1"/>
  <c r="D203" i="19"/>
  <c r="D203" i="27" s="1"/>
  <c r="J194" i="19"/>
  <c r="J194" i="27" s="1"/>
  <c r="A194" i="27"/>
  <c r="B194" i="19"/>
  <c r="B194" i="27" s="1"/>
  <c r="K194" i="19"/>
  <c r="K194" i="27" s="1"/>
  <c r="G194" i="19"/>
  <c r="G194" i="27" s="1"/>
  <c r="I194" i="19"/>
  <c r="I194" i="27" s="1"/>
  <c r="F194" i="19"/>
  <c r="F194" i="27" s="1"/>
  <c r="H194" i="19"/>
  <c r="H194" i="27" s="1"/>
  <c r="C194" i="19"/>
  <c r="C194" i="27" s="1"/>
  <c r="E194" i="19"/>
  <c r="E194" i="27" s="1"/>
  <c r="D194" i="19"/>
  <c r="D194" i="27" s="1"/>
  <c r="F87" i="19"/>
  <c r="F87" i="27" s="1"/>
  <c r="H87" i="19"/>
  <c r="H87" i="27" s="1"/>
  <c r="B87" i="19"/>
  <c r="B87" i="27" s="1"/>
  <c r="G87" i="19"/>
  <c r="G87" i="27" s="1"/>
  <c r="A87" i="27"/>
  <c r="J87" i="19"/>
  <c r="J87" i="27" s="1"/>
  <c r="K87" i="19"/>
  <c r="K87" i="27" s="1"/>
  <c r="I87" i="19"/>
  <c r="I87" i="27" s="1"/>
  <c r="C87" i="19"/>
  <c r="C87" i="27" s="1"/>
  <c r="E87" i="19"/>
  <c r="E87" i="27" s="1"/>
  <c r="D87" i="19"/>
  <c r="D87" i="27" s="1"/>
  <c r="J150" i="19"/>
  <c r="J150" i="27" s="1"/>
  <c r="K150" i="19"/>
  <c r="K150" i="27" s="1"/>
  <c r="B150" i="19"/>
  <c r="B150" i="27" s="1"/>
  <c r="A150" i="27"/>
  <c r="G150" i="19"/>
  <c r="G150" i="27" s="1"/>
  <c r="F150" i="19"/>
  <c r="F150" i="27" s="1"/>
  <c r="H150" i="19"/>
  <c r="H150" i="27" s="1"/>
  <c r="I150" i="19"/>
  <c r="I150" i="27" s="1"/>
  <c r="C150" i="19"/>
  <c r="C150" i="27" s="1"/>
  <c r="D150" i="19"/>
  <c r="D150" i="27" s="1"/>
  <c r="E150" i="19"/>
  <c r="E150" i="27" s="1"/>
  <c r="J94" i="19"/>
  <c r="J94" i="27" s="1"/>
  <c r="I94" i="19"/>
  <c r="I94" i="27" s="1"/>
  <c r="K94" i="19"/>
  <c r="K94" i="27" s="1"/>
  <c r="G94" i="19"/>
  <c r="G94" i="27" s="1"/>
  <c r="A94" i="27"/>
  <c r="H94" i="19"/>
  <c r="H94" i="27" s="1"/>
  <c r="B94" i="19"/>
  <c r="B94" i="27" s="1"/>
  <c r="F94" i="19"/>
  <c r="F94" i="27" s="1"/>
  <c r="C94" i="19"/>
  <c r="C94" i="27" s="1"/>
  <c r="D94" i="19"/>
  <c r="D94" i="27" s="1"/>
  <c r="E94" i="19"/>
  <c r="E94" i="27" s="1"/>
  <c r="K255" i="19"/>
  <c r="K255" i="27" s="1"/>
  <c r="B255" i="19"/>
  <c r="B255" i="27" s="1"/>
  <c r="J255" i="19"/>
  <c r="J255" i="27" s="1"/>
  <c r="A255" i="27"/>
  <c r="G255" i="19"/>
  <c r="G255" i="27" s="1"/>
  <c r="F255" i="19"/>
  <c r="F255" i="27" s="1"/>
  <c r="H255" i="19"/>
  <c r="H255" i="27" s="1"/>
  <c r="I255" i="19"/>
  <c r="I255" i="27" s="1"/>
  <c r="C255" i="19"/>
  <c r="C255" i="27" s="1"/>
  <c r="D255" i="19"/>
  <c r="D255" i="27" s="1"/>
  <c r="E255" i="19"/>
  <c r="E255" i="27" s="1"/>
  <c r="J130" i="19"/>
  <c r="J130" i="27" s="1"/>
  <c r="B130" i="19"/>
  <c r="B130" i="27" s="1"/>
  <c r="A130" i="27"/>
  <c r="K130" i="19"/>
  <c r="K130" i="27" s="1"/>
  <c r="G130" i="19"/>
  <c r="G130" i="27" s="1"/>
  <c r="I130" i="19"/>
  <c r="I130" i="27" s="1"/>
  <c r="F130" i="19"/>
  <c r="F130" i="27" s="1"/>
  <c r="H130" i="19"/>
  <c r="H130" i="27" s="1"/>
  <c r="C130" i="19"/>
  <c r="C130" i="27" s="1"/>
  <c r="E130" i="19"/>
  <c r="E130" i="27" s="1"/>
  <c r="D130" i="19"/>
  <c r="D130" i="27" s="1"/>
  <c r="B54" i="19"/>
  <c r="B54" i="27" s="1"/>
  <c r="F54" i="19"/>
  <c r="F54" i="27" s="1"/>
  <c r="K54" i="19"/>
  <c r="K54" i="27" s="1"/>
  <c r="J54" i="19"/>
  <c r="J54" i="27" s="1"/>
  <c r="G54" i="19"/>
  <c r="G54" i="27" s="1"/>
  <c r="A54" i="27"/>
  <c r="H54" i="19"/>
  <c r="H54" i="27" s="1"/>
  <c r="I54" i="19"/>
  <c r="I54" i="27" s="1"/>
  <c r="C54" i="19"/>
  <c r="C54" i="27" s="1"/>
  <c r="D54" i="19"/>
  <c r="D54" i="27" s="1"/>
  <c r="E54" i="19"/>
  <c r="E54" i="27" s="1"/>
  <c r="K149" i="19"/>
  <c r="K149" i="27" s="1"/>
  <c r="A149" i="27"/>
  <c r="J149" i="19"/>
  <c r="J149" i="27" s="1"/>
  <c r="B149" i="19"/>
  <c r="B149" i="27" s="1"/>
  <c r="G149" i="19"/>
  <c r="G149" i="27" s="1"/>
  <c r="F149" i="19"/>
  <c r="F149" i="27" s="1"/>
  <c r="I149" i="19"/>
  <c r="I149" i="27" s="1"/>
  <c r="H149" i="19"/>
  <c r="H149" i="27" s="1"/>
  <c r="C149" i="19"/>
  <c r="C149" i="27" s="1"/>
  <c r="E149" i="19"/>
  <c r="E149" i="27" s="1"/>
  <c r="D149" i="19"/>
  <c r="D149" i="27" s="1"/>
  <c r="B285" i="19"/>
  <c r="B285" i="27" s="1"/>
  <c r="K285" i="19"/>
  <c r="K285" i="27" s="1"/>
  <c r="J285" i="19"/>
  <c r="J285" i="27" s="1"/>
  <c r="A285" i="27"/>
  <c r="G285" i="19"/>
  <c r="G285" i="27" s="1"/>
  <c r="I285" i="19"/>
  <c r="I285" i="27" s="1"/>
  <c r="H285" i="19"/>
  <c r="H285" i="27" s="1"/>
  <c r="F285" i="19"/>
  <c r="F285" i="27" s="1"/>
  <c r="C285" i="19"/>
  <c r="C285" i="27" s="1"/>
  <c r="E285" i="19"/>
  <c r="E285" i="27" s="1"/>
  <c r="D285" i="19"/>
  <c r="D285" i="27" s="1"/>
  <c r="J36" i="19"/>
  <c r="J36" i="27" s="1"/>
  <c r="F36" i="19"/>
  <c r="F36" i="27" s="1"/>
  <c r="K36" i="19"/>
  <c r="K36" i="27" s="1"/>
  <c r="B36" i="19"/>
  <c r="B36" i="27" s="1"/>
  <c r="G36" i="19"/>
  <c r="G36" i="27" s="1"/>
  <c r="A36" i="27"/>
  <c r="H36" i="19"/>
  <c r="H36" i="27" s="1"/>
  <c r="I36" i="19"/>
  <c r="I36" i="27" s="1"/>
  <c r="C36" i="19"/>
  <c r="C36" i="27" s="1"/>
  <c r="D36" i="19"/>
  <c r="D36" i="27" s="1"/>
  <c r="E36" i="19"/>
  <c r="E36" i="27" s="1"/>
  <c r="B33" i="19"/>
  <c r="B33" i="27" s="1"/>
  <c r="H33" i="19"/>
  <c r="H33" i="27" s="1"/>
  <c r="J33" i="19"/>
  <c r="J33" i="27" s="1"/>
  <c r="K33" i="19"/>
  <c r="K33" i="27" s="1"/>
  <c r="G33" i="19"/>
  <c r="G33" i="27" s="1"/>
  <c r="A33" i="27"/>
  <c r="I33" i="19"/>
  <c r="I33" i="27" s="1"/>
  <c r="F33" i="19"/>
  <c r="F33" i="27" s="1"/>
  <c r="C33" i="19"/>
  <c r="C33" i="27" s="1"/>
  <c r="D33" i="19"/>
  <c r="D33" i="27" s="1"/>
  <c r="E33" i="19"/>
  <c r="E33" i="27" s="1"/>
  <c r="J38" i="19"/>
  <c r="J38" i="27" s="1"/>
  <c r="F38" i="19"/>
  <c r="F38" i="27" s="1"/>
  <c r="H38" i="19"/>
  <c r="H38" i="27" s="1"/>
  <c r="B38" i="19"/>
  <c r="B38" i="27" s="1"/>
  <c r="G38" i="19"/>
  <c r="G38" i="27" s="1"/>
  <c r="A38" i="27"/>
  <c r="K38" i="19"/>
  <c r="K38" i="27" s="1"/>
  <c r="I38" i="19"/>
  <c r="I38" i="27" s="1"/>
  <c r="C38" i="19"/>
  <c r="C38" i="27" s="1"/>
  <c r="D38" i="19"/>
  <c r="D38" i="27" s="1"/>
  <c r="E38" i="19"/>
  <c r="E38" i="27" s="1"/>
  <c r="K268" i="19"/>
  <c r="K268" i="27" s="1"/>
  <c r="J268" i="19"/>
  <c r="J268" i="27" s="1"/>
  <c r="B268" i="19"/>
  <c r="B268" i="27" s="1"/>
  <c r="A268" i="27"/>
  <c r="G268" i="19"/>
  <c r="G268" i="27" s="1"/>
  <c r="F268" i="19"/>
  <c r="F268" i="27" s="1"/>
  <c r="I268" i="19"/>
  <c r="I268" i="27" s="1"/>
  <c r="H268" i="19"/>
  <c r="H268" i="27" s="1"/>
  <c r="C268" i="19"/>
  <c r="C268" i="27" s="1"/>
  <c r="D268" i="19"/>
  <c r="D268" i="27" s="1"/>
  <c r="E268" i="19"/>
  <c r="E268" i="27" s="1"/>
  <c r="B182" i="19"/>
  <c r="B182" i="27" s="1"/>
  <c r="J182" i="19"/>
  <c r="J182" i="27" s="1"/>
  <c r="K182" i="19"/>
  <c r="K182" i="27" s="1"/>
  <c r="A182" i="27"/>
  <c r="G182" i="19"/>
  <c r="G182" i="27" s="1"/>
  <c r="H182" i="19"/>
  <c r="H182" i="27" s="1"/>
  <c r="I182" i="19"/>
  <c r="I182" i="27" s="1"/>
  <c r="F182" i="19"/>
  <c r="F182" i="27" s="1"/>
  <c r="C182" i="19"/>
  <c r="C182" i="27" s="1"/>
  <c r="D182" i="19"/>
  <c r="D182" i="27" s="1"/>
  <c r="E182" i="19"/>
  <c r="E182" i="27" s="1"/>
  <c r="K245" i="19"/>
  <c r="K245" i="27" s="1"/>
  <c r="B245" i="19"/>
  <c r="B245" i="27" s="1"/>
  <c r="J245" i="19"/>
  <c r="J245" i="27" s="1"/>
  <c r="G245" i="19"/>
  <c r="G245" i="27" s="1"/>
  <c r="F245" i="19"/>
  <c r="F245" i="27" s="1"/>
  <c r="H245" i="19"/>
  <c r="H245" i="27" s="1"/>
  <c r="I245" i="19"/>
  <c r="I245" i="27" s="1"/>
  <c r="A245" i="27"/>
  <c r="C245" i="19"/>
  <c r="C245" i="27" s="1"/>
  <c r="D245" i="19"/>
  <c r="D245" i="27" s="1"/>
  <c r="E245" i="19"/>
  <c r="E245" i="27" s="1"/>
  <c r="J145" i="19"/>
  <c r="J145" i="27" s="1"/>
  <c r="A145" i="27"/>
  <c r="B145" i="19"/>
  <c r="B145" i="27" s="1"/>
  <c r="K145" i="19"/>
  <c r="K145" i="27" s="1"/>
  <c r="G145" i="19"/>
  <c r="G145" i="27" s="1"/>
  <c r="I145" i="19"/>
  <c r="I145" i="27" s="1"/>
  <c r="H145" i="19"/>
  <c r="H145" i="27" s="1"/>
  <c r="F145" i="19"/>
  <c r="F145" i="27" s="1"/>
  <c r="C145" i="19"/>
  <c r="C145" i="27" s="1"/>
  <c r="E145" i="19"/>
  <c r="E145" i="27" s="1"/>
  <c r="D145" i="19"/>
  <c r="D145" i="27" s="1"/>
  <c r="K272" i="19"/>
  <c r="K272" i="27" s="1"/>
  <c r="J272" i="19"/>
  <c r="J272" i="27" s="1"/>
  <c r="B272" i="19"/>
  <c r="B272" i="27" s="1"/>
  <c r="A272" i="27"/>
  <c r="G272" i="19"/>
  <c r="G272" i="27" s="1"/>
  <c r="F272" i="19"/>
  <c r="F272" i="27" s="1"/>
  <c r="I272" i="19"/>
  <c r="I272" i="27" s="1"/>
  <c r="H272" i="19"/>
  <c r="H272" i="27" s="1"/>
  <c r="C272" i="19"/>
  <c r="C272" i="27" s="1"/>
  <c r="D272" i="19"/>
  <c r="D272" i="27" s="1"/>
  <c r="E272" i="19"/>
  <c r="E272" i="27" s="1"/>
  <c r="B246" i="19"/>
  <c r="B246" i="27" s="1"/>
  <c r="K246" i="19"/>
  <c r="K246" i="27" s="1"/>
  <c r="J246" i="19"/>
  <c r="J246" i="27" s="1"/>
  <c r="G246" i="19"/>
  <c r="G246" i="27" s="1"/>
  <c r="H246" i="19"/>
  <c r="H246" i="27" s="1"/>
  <c r="F246" i="19"/>
  <c r="F246" i="27" s="1"/>
  <c r="I246" i="19"/>
  <c r="I246" i="27" s="1"/>
  <c r="A246" i="27"/>
  <c r="C246" i="19"/>
  <c r="C246" i="27" s="1"/>
  <c r="D246" i="19"/>
  <c r="D246" i="27" s="1"/>
  <c r="E246" i="19"/>
  <c r="E246" i="27" s="1"/>
  <c r="B220" i="19"/>
  <c r="B220" i="27" s="1"/>
  <c r="J220" i="19"/>
  <c r="J220" i="27" s="1"/>
  <c r="K220" i="19"/>
  <c r="K220" i="27" s="1"/>
  <c r="G220" i="19"/>
  <c r="G220" i="27" s="1"/>
  <c r="F220" i="19"/>
  <c r="F220" i="27" s="1"/>
  <c r="H220" i="19"/>
  <c r="H220" i="27" s="1"/>
  <c r="I220" i="19"/>
  <c r="I220" i="27" s="1"/>
  <c r="A220" i="27"/>
  <c r="C220" i="19"/>
  <c r="C220" i="27" s="1"/>
  <c r="D220" i="19"/>
  <c r="D220" i="27" s="1"/>
  <c r="E220" i="19"/>
  <c r="E220" i="27" s="1"/>
  <c r="I294" i="19"/>
  <c r="I294" i="27" s="1"/>
  <c r="E294" i="19"/>
  <c r="E294" i="27" s="1"/>
  <c r="G294" i="19"/>
  <c r="G294" i="27" s="1"/>
  <c r="B294" i="19"/>
  <c r="B294" i="27" s="1"/>
  <c r="C294" i="19"/>
  <c r="C294" i="27" s="1"/>
  <c r="D294" i="19"/>
  <c r="D294" i="27" s="1"/>
  <c r="J294" i="19"/>
  <c r="J294" i="27" s="1"/>
  <c r="H294" i="19"/>
  <c r="H294" i="27" s="1"/>
  <c r="K294" i="19"/>
  <c r="K294" i="27" s="1"/>
  <c r="F294" i="19"/>
  <c r="F294" i="27" s="1"/>
  <c r="A294" i="27"/>
  <c r="A153" i="27"/>
  <c r="J153" i="19"/>
  <c r="J153" i="27" s="1"/>
  <c r="B153" i="19"/>
  <c r="B153" i="27" s="1"/>
  <c r="K153" i="19"/>
  <c r="K153" i="27" s="1"/>
  <c r="G153" i="19"/>
  <c r="G153" i="27" s="1"/>
  <c r="F153" i="19"/>
  <c r="F153" i="27" s="1"/>
  <c r="H153" i="19"/>
  <c r="H153" i="27" s="1"/>
  <c r="I153" i="19"/>
  <c r="I153" i="27" s="1"/>
  <c r="C153" i="19"/>
  <c r="C153" i="27" s="1"/>
  <c r="E153" i="19"/>
  <c r="E153" i="27" s="1"/>
  <c r="D153" i="19"/>
  <c r="D153" i="27" s="1"/>
  <c r="A164" i="27"/>
  <c r="J164" i="19"/>
  <c r="J164" i="27" s="1"/>
  <c r="B164" i="19"/>
  <c r="B164" i="27" s="1"/>
  <c r="K164" i="19"/>
  <c r="K164" i="27" s="1"/>
  <c r="G164" i="19"/>
  <c r="G164" i="27" s="1"/>
  <c r="F164" i="19"/>
  <c r="F164" i="27" s="1"/>
  <c r="H164" i="19"/>
  <c r="H164" i="27" s="1"/>
  <c r="I164" i="19"/>
  <c r="I164" i="27" s="1"/>
  <c r="C164" i="19"/>
  <c r="C164" i="27" s="1"/>
  <c r="E164" i="19"/>
  <c r="E164" i="27" s="1"/>
  <c r="D164" i="19"/>
  <c r="D164" i="27" s="1"/>
  <c r="J67" i="19"/>
  <c r="J67" i="27" s="1"/>
  <c r="I67" i="19"/>
  <c r="I67" i="27" s="1"/>
  <c r="H67" i="19"/>
  <c r="H67" i="27" s="1"/>
  <c r="K67" i="19"/>
  <c r="K67" i="27" s="1"/>
  <c r="G67" i="19"/>
  <c r="G67" i="27" s="1"/>
  <c r="A67" i="27"/>
  <c r="B67" i="19"/>
  <c r="B67" i="27" s="1"/>
  <c r="F67" i="19"/>
  <c r="F67" i="27" s="1"/>
  <c r="C67" i="19"/>
  <c r="C67" i="27" s="1"/>
  <c r="D67" i="19"/>
  <c r="D67" i="27" s="1"/>
  <c r="E67" i="19"/>
  <c r="E67" i="27" s="1"/>
  <c r="K234" i="19"/>
  <c r="K234" i="27" s="1"/>
  <c r="B234" i="19"/>
  <c r="B234" i="27" s="1"/>
  <c r="J234" i="19"/>
  <c r="J234" i="27" s="1"/>
  <c r="G234" i="19"/>
  <c r="G234" i="27" s="1"/>
  <c r="H234" i="19"/>
  <c r="H234" i="27" s="1"/>
  <c r="F234" i="19"/>
  <c r="F234" i="27" s="1"/>
  <c r="I234" i="19"/>
  <c r="I234" i="27" s="1"/>
  <c r="A234" i="27"/>
  <c r="C234" i="19"/>
  <c r="C234" i="27" s="1"/>
  <c r="D234" i="19"/>
  <c r="D234" i="27" s="1"/>
  <c r="E234" i="19"/>
  <c r="E234" i="27" s="1"/>
  <c r="I297" i="19"/>
  <c r="I297" i="27" s="1"/>
  <c r="K297" i="19"/>
  <c r="K297" i="27" s="1"/>
  <c r="C297" i="19"/>
  <c r="C297" i="27" s="1"/>
  <c r="G297" i="19"/>
  <c r="G297" i="27" s="1"/>
  <c r="J297" i="19"/>
  <c r="J297" i="27" s="1"/>
  <c r="E297" i="19"/>
  <c r="E297" i="27" s="1"/>
  <c r="H297" i="19"/>
  <c r="H297" i="27" s="1"/>
  <c r="B297" i="19"/>
  <c r="B297" i="27" s="1"/>
  <c r="D297" i="19"/>
  <c r="D297" i="27" s="1"/>
  <c r="F297" i="19"/>
  <c r="F297" i="27" s="1"/>
  <c r="A297" i="27"/>
  <c r="K269" i="19"/>
  <c r="K269" i="27" s="1"/>
  <c r="B269" i="19"/>
  <c r="B269" i="27" s="1"/>
  <c r="J269" i="19"/>
  <c r="J269" i="27" s="1"/>
  <c r="A269" i="27"/>
  <c r="G269" i="19"/>
  <c r="G269" i="27" s="1"/>
  <c r="F269" i="19"/>
  <c r="F269" i="27" s="1"/>
  <c r="H269" i="19"/>
  <c r="H269" i="27" s="1"/>
  <c r="I269" i="19"/>
  <c r="I269" i="27" s="1"/>
  <c r="C269" i="19"/>
  <c r="C269" i="27" s="1"/>
  <c r="D269" i="19"/>
  <c r="D269" i="27" s="1"/>
  <c r="E269" i="19"/>
  <c r="E269" i="27" s="1"/>
  <c r="J171" i="19"/>
  <c r="J171" i="27" s="1"/>
  <c r="A171" i="27"/>
  <c r="B171" i="19"/>
  <c r="B171" i="27" s="1"/>
  <c r="K171" i="19"/>
  <c r="K171" i="27" s="1"/>
  <c r="G171" i="19"/>
  <c r="G171" i="27" s="1"/>
  <c r="I171" i="19"/>
  <c r="I171" i="27" s="1"/>
  <c r="H171" i="19"/>
  <c r="H171" i="27" s="1"/>
  <c r="F171" i="19"/>
  <c r="F171" i="27" s="1"/>
  <c r="C171" i="19"/>
  <c r="C171" i="27" s="1"/>
  <c r="D171" i="19"/>
  <c r="D171" i="27" s="1"/>
  <c r="E171" i="19"/>
  <c r="E171" i="27" s="1"/>
  <c r="B204" i="19"/>
  <c r="B204" i="27" s="1"/>
  <c r="J204" i="19"/>
  <c r="J204" i="27" s="1"/>
  <c r="K204" i="19"/>
  <c r="K204" i="27" s="1"/>
  <c r="G204" i="19"/>
  <c r="G204" i="27" s="1"/>
  <c r="H204" i="19"/>
  <c r="H204" i="27" s="1"/>
  <c r="F204" i="19"/>
  <c r="F204" i="27" s="1"/>
  <c r="I204" i="19"/>
  <c r="I204" i="27" s="1"/>
  <c r="A204" i="27"/>
  <c r="C204" i="19"/>
  <c r="C204" i="27" s="1"/>
  <c r="E204" i="19"/>
  <c r="E204" i="27" s="1"/>
  <c r="D204" i="19"/>
  <c r="D204" i="27" s="1"/>
  <c r="F48" i="19"/>
  <c r="F48" i="27" s="1"/>
  <c r="K48" i="19"/>
  <c r="K48" i="27" s="1"/>
  <c r="G48" i="19"/>
  <c r="G48" i="27" s="1"/>
  <c r="A48" i="27"/>
  <c r="J48" i="19"/>
  <c r="J48" i="27" s="1"/>
  <c r="H48" i="19"/>
  <c r="H48" i="27" s="1"/>
  <c r="B48" i="19"/>
  <c r="B48" i="27" s="1"/>
  <c r="I48" i="19"/>
  <c r="I48" i="27" s="1"/>
  <c r="C48" i="19"/>
  <c r="C48" i="27" s="1"/>
  <c r="D48" i="19"/>
  <c r="D48" i="27" s="1"/>
  <c r="E48" i="19"/>
  <c r="E48" i="27" s="1"/>
  <c r="A120" i="27"/>
  <c r="B120" i="19"/>
  <c r="B120" i="27" s="1"/>
  <c r="J120" i="19"/>
  <c r="J120" i="27" s="1"/>
  <c r="K120" i="19"/>
  <c r="K120" i="27" s="1"/>
  <c r="G120" i="19"/>
  <c r="G120" i="27" s="1"/>
  <c r="F120" i="19"/>
  <c r="F120" i="27" s="1"/>
  <c r="H120" i="19"/>
  <c r="H120" i="27" s="1"/>
  <c r="I120" i="19"/>
  <c r="I120" i="27" s="1"/>
  <c r="C120" i="19"/>
  <c r="C120" i="27" s="1"/>
  <c r="E120" i="19"/>
  <c r="E120" i="27" s="1"/>
  <c r="D120" i="19"/>
  <c r="D120" i="27" s="1"/>
  <c r="A141" i="27"/>
  <c r="B141" i="19"/>
  <c r="B141" i="27" s="1"/>
  <c r="J141" i="19"/>
  <c r="J141" i="27" s="1"/>
  <c r="K141" i="19"/>
  <c r="K141" i="27" s="1"/>
  <c r="G141" i="19"/>
  <c r="G141" i="27" s="1"/>
  <c r="I141" i="19"/>
  <c r="I141" i="27" s="1"/>
  <c r="H141" i="19"/>
  <c r="H141" i="27" s="1"/>
  <c r="F141" i="19"/>
  <c r="F141" i="27" s="1"/>
  <c r="C141" i="19"/>
  <c r="C141" i="27" s="1"/>
  <c r="E141" i="19"/>
  <c r="E141" i="27" s="1"/>
  <c r="D141" i="19"/>
  <c r="D141" i="27" s="1"/>
  <c r="F62" i="19"/>
  <c r="F62" i="27" s="1"/>
  <c r="H62" i="19"/>
  <c r="H62" i="27" s="1"/>
  <c r="K62" i="19"/>
  <c r="K62" i="27" s="1"/>
  <c r="G62" i="19"/>
  <c r="G62" i="27" s="1"/>
  <c r="A62" i="27"/>
  <c r="B62" i="19"/>
  <c r="B62" i="27" s="1"/>
  <c r="J62" i="19"/>
  <c r="J62" i="27" s="1"/>
  <c r="I62" i="19"/>
  <c r="I62" i="27" s="1"/>
  <c r="C62" i="19"/>
  <c r="C62" i="27" s="1"/>
  <c r="D62" i="19"/>
  <c r="D62" i="27" s="1"/>
  <c r="E62" i="19"/>
  <c r="E62" i="27" s="1"/>
  <c r="A151" i="27"/>
  <c r="J151" i="19"/>
  <c r="J151" i="27" s="1"/>
  <c r="K151" i="19"/>
  <c r="K151" i="27" s="1"/>
  <c r="B151" i="19"/>
  <c r="B151" i="27" s="1"/>
  <c r="G151" i="19"/>
  <c r="G151" i="27" s="1"/>
  <c r="H151" i="19"/>
  <c r="H151" i="27" s="1"/>
  <c r="F151" i="19"/>
  <c r="F151" i="27" s="1"/>
  <c r="I151" i="19"/>
  <c r="I151" i="27" s="1"/>
  <c r="C151" i="19"/>
  <c r="C151" i="27" s="1"/>
  <c r="D151" i="19"/>
  <c r="D151" i="27" s="1"/>
  <c r="E151" i="19"/>
  <c r="E151" i="27" s="1"/>
  <c r="A140" i="27"/>
  <c r="J140" i="19"/>
  <c r="J140" i="27" s="1"/>
  <c r="B140" i="19"/>
  <c r="B140" i="27" s="1"/>
  <c r="K140" i="19"/>
  <c r="K140" i="27" s="1"/>
  <c r="G140" i="19"/>
  <c r="G140" i="27" s="1"/>
  <c r="H140" i="19"/>
  <c r="H140" i="27" s="1"/>
  <c r="I140" i="19"/>
  <c r="I140" i="27" s="1"/>
  <c r="F140" i="19"/>
  <c r="F140" i="27" s="1"/>
  <c r="C140" i="19"/>
  <c r="C140" i="27" s="1"/>
  <c r="E140" i="19"/>
  <c r="E140" i="27" s="1"/>
  <c r="D140" i="19"/>
  <c r="D140" i="27" s="1"/>
  <c r="I44" i="19"/>
  <c r="I44" i="27" s="1"/>
  <c r="K44" i="19"/>
  <c r="K44" i="27" s="1"/>
  <c r="B44" i="19"/>
  <c r="B44" i="27" s="1"/>
  <c r="G44" i="19"/>
  <c r="G44" i="27" s="1"/>
  <c r="A44" i="27"/>
  <c r="J44" i="19"/>
  <c r="J44" i="27" s="1"/>
  <c r="H44" i="19"/>
  <c r="H44" i="27" s="1"/>
  <c r="F44" i="19"/>
  <c r="F44" i="27" s="1"/>
  <c r="C44" i="19"/>
  <c r="C44" i="27" s="1"/>
  <c r="D44" i="19"/>
  <c r="D44" i="27" s="1"/>
  <c r="E44" i="19"/>
  <c r="E44" i="27" s="1"/>
  <c r="J239" i="19"/>
  <c r="J239" i="27" s="1"/>
  <c r="B239" i="19"/>
  <c r="B239" i="27" s="1"/>
  <c r="K239" i="19"/>
  <c r="K239" i="27" s="1"/>
  <c r="G239" i="19"/>
  <c r="G239" i="27" s="1"/>
  <c r="F239" i="19"/>
  <c r="F239" i="27" s="1"/>
  <c r="I239" i="19"/>
  <c r="I239" i="27" s="1"/>
  <c r="H239" i="19"/>
  <c r="H239" i="27" s="1"/>
  <c r="A239" i="27"/>
  <c r="C239" i="19"/>
  <c r="C239" i="27" s="1"/>
  <c r="D239" i="19"/>
  <c r="D239" i="27" s="1"/>
  <c r="E239" i="19"/>
  <c r="E239" i="27" s="1"/>
  <c r="K248" i="19"/>
  <c r="K248" i="27" s="1"/>
  <c r="B248" i="19"/>
  <c r="B248" i="27" s="1"/>
  <c r="J248" i="19"/>
  <c r="J248" i="27" s="1"/>
  <c r="G248" i="19"/>
  <c r="G248" i="27" s="1"/>
  <c r="I248" i="19"/>
  <c r="I248" i="27" s="1"/>
  <c r="F248" i="19"/>
  <c r="F248" i="27" s="1"/>
  <c r="H248" i="19"/>
  <c r="H248" i="27" s="1"/>
  <c r="A248" i="27"/>
  <c r="C248" i="19"/>
  <c r="C248" i="27" s="1"/>
  <c r="E248" i="19"/>
  <c r="E248" i="27" s="1"/>
  <c r="D248" i="19"/>
  <c r="D248" i="27" s="1"/>
  <c r="J128" i="19"/>
  <c r="J128" i="27" s="1"/>
  <c r="B128" i="19"/>
  <c r="B128" i="27" s="1"/>
  <c r="K128" i="19"/>
  <c r="K128" i="27" s="1"/>
  <c r="A128" i="27"/>
  <c r="G128" i="19"/>
  <c r="G128" i="27" s="1"/>
  <c r="F128" i="19"/>
  <c r="F128" i="27" s="1"/>
  <c r="H128" i="19"/>
  <c r="H128" i="27" s="1"/>
  <c r="I128" i="19"/>
  <c r="I128" i="27" s="1"/>
  <c r="C128" i="19"/>
  <c r="C128" i="27" s="1"/>
  <c r="D128" i="19"/>
  <c r="D128" i="27" s="1"/>
  <c r="E128" i="19"/>
  <c r="E128" i="27" s="1"/>
  <c r="B221" i="19"/>
  <c r="B221" i="27" s="1"/>
  <c r="K221" i="19"/>
  <c r="K221" i="27" s="1"/>
  <c r="J221" i="19"/>
  <c r="J221" i="27" s="1"/>
  <c r="G221" i="19"/>
  <c r="G221" i="27" s="1"/>
  <c r="H221" i="19"/>
  <c r="H221" i="27" s="1"/>
  <c r="I221" i="19"/>
  <c r="I221" i="27" s="1"/>
  <c r="F221" i="19"/>
  <c r="F221" i="27" s="1"/>
  <c r="A221" i="27"/>
  <c r="C221" i="19"/>
  <c r="C221" i="27" s="1"/>
  <c r="D221" i="19"/>
  <c r="D221" i="27" s="1"/>
  <c r="E221" i="19"/>
  <c r="E221" i="27" s="1"/>
  <c r="B73" i="19"/>
  <c r="B73" i="27" s="1"/>
  <c r="F73" i="19"/>
  <c r="F73" i="27" s="1"/>
  <c r="K73" i="19"/>
  <c r="K73" i="27" s="1"/>
  <c r="G73" i="19"/>
  <c r="G73" i="27" s="1"/>
  <c r="A73" i="27"/>
  <c r="J73" i="19"/>
  <c r="J73" i="27" s="1"/>
  <c r="I73" i="19"/>
  <c r="I73" i="27" s="1"/>
  <c r="H73" i="19"/>
  <c r="H73" i="27" s="1"/>
  <c r="C73" i="19"/>
  <c r="C73" i="27" s="1"/>
  <c r="E73" i="19"/>
  <c r="E73" i="27" s="1"/>
  <c r="D73" i="19"/>
  <c r="D73" i="27" s="1"/>
  <c r="J206" i="19"/>
  <c r="J206" i="27" s="1"/>
  <c r="K206" i="19"/>
  <c r="K206" i="27" s="1"/>
  <c r="B206" i="19"/>
  <c r="B206" i="27" s="1"/>
  <c r="G206" i="19"/>
  <c r="G206" i="27" s="1"/>
  <c r="F206" i="19"/>
  <c r="F206" i="27" s="1"/>
  <c r="I206" i="19"/>
  <c r="I206" i="27" s="1"/>
  <c r="H206" i="19"/>
  <c r="H206" i="27" s="1"/>
  <c r="A206" i="27"/>
  <c r="C206" i="19"/>
  <c r="C206" i="27" s="1"/>
  <c r="E206" i="19"/>
  <c r="E206" i="27" s="1"/>
  <c r="D206" i="19"/>
  <c r="D206" i="27" s="1"/>
  <c r="B197" i="19"/>
  <c r="B197" i="27" s="1"/>
  <c r="K197" i="19"/>
  <c r="K197" i="27" s="1"/>
  <c r="J197" i="19"/>
  <c r="J197" i="27" s="1"/>
  <c r="A197" i="27"/>
  <c r="G197" i="19"/>
  <c r="G197" i="27" s="1"/>
  <c r="I197" i="19"/>
  <c r="I197" i="27" s="1"/>
  <c r="H197" i="19"/>
  <c r="H197" i="27" s="1"/>
  <c r="F197" i="19"/>
  <c r="F197" i="27" s="1"/>
  <c r="C197" i="19"/>
  <c r="C197" i="27" s="1"/>
  <c r="D197" i="19"/>
  <c r="D197" i="27" s="1"/>
  <c r="E197" i="19"/>
  <c r="E197" i="27" s="1"/>
  <c r="K133" i="19"/>
  <c r="K133" i="27" s="1"/>
  <c r="B133" i="19"/>
  <c r="B133" i="27" s="1"/>
  <c r="J133" i="19"/>
  <c r="J133" i="27" s="1"/>
  <c r="A133" i="27"/>
  <c r="G133" i="19"/>
  <c r="G133" i="27" s="1"/>
  <c r="F133" i="19"/>
  <c r="F133" i="27" s="1"/>
  <c r="I133" i="19"/>
  <c r="I133" i="27" s="1"/>
  <c r="H133" i="19"/>
  <c r="H133" i="27" s="1"/>
  <c r="C133" i="19"/>
  <c r="C133" i="27" s="1"/>
  <c r="D133" i="19"/>
  <c r="D133" i="27" s="1"/>
  <c r="E133" i="19"/>
  <c r="E133" i="27" s="1"/>
  <c r="J103" i="19"/>
  <c r="J103" i="27" s="1"/>
  <c r="A103" i="27"/>
  <c r="B103" i="19"/>
  <c r="B103" i="27" s="1"/>
  <c r="K103" i="19"/>
  <c r="K103" i="27" s="1"/>
  <c r="G103" i="19"/>
  <c r="G103" i="27" s="1"/>
  <c r="F103" i="19"/>
  <c r="F103" i="27" s="1"/>
  <c r="I103" i="19"/>
  <c r="I103" i="27" s="1"/>
  <c r="H103" i="19"/>
  <c r="H103" i="27" s="1"/>
  <c r="C103" i="19"/>
  <c r="C103" i="27" s="1"/>
  <c r="E103" i="19"/>
  <c r="E103" i="27" s="1"/>
  <c r="D103" i="19"/>
  <c r="D103" i="27" s="1"/>
  <c r="K113" i="19"/>
  <c r="K113" i="27" s="1"/>
  <c r="J113" i="19"/>
  <c r="J113" i="27" s="1"/>
  <c r="A113" i="27"/>
  <c r="B113" i="19"/>
  <c r="B113" i="27" s="1"/>
  <c r="G113" i="19"/>
  <c r="G113" i="27" s="1"/>
  <c r="H113" i="19"/>
  <c r="H113" i="27" s="1"/>
  <c r="I113" i="19"/>
  <c r="I113" i="27" s="1"/>
  <c r="F113" i="19"/>
  <c r="F113" i="27" s="1"/>
  <c r="C113" i="19"/>
  <c r="C113" i="27" s="1"/>
  <c r="E113" i="19"/>
  <c r="E113" i="27" s="1"/>
  <c r="D113" i="19"/>
  <c r="D113" i="27" s="1"/>
  <c r="B201" i="19"/>
  <c r="B201" i="27" s="1"/>
  <c r="K201" i="19"/>
  <c r="K201" i="27" s="1"/>
  <c r="J201" i="19"/>
  <c r="J201" i="27" s="1"/>
  <c r="A201" i="27"/>
  <c r="G201" i="19"/>
  <c r="G201" i="27" s="1"/>
  <c r="F201" i="19"/>
  <c r="F201" i="27" s="1"/>
  <c r="I201" i="19"/>
  <c r="I201" i="27" s="1"/>
  <c r="H201" i="19"/>
  <c r="H201" i="27" s="1"/>
  <c r="C201" i="19"/>
  <c r="C201" i="27" s="1"/>
  <c r="E201" i="19"/>
  <c r="E201" i="27" s="1"/>
  <c r="D201" i="19"/>
  <c r="D201" i="27" s="1"/>
  <c r="J118" i="19"/>
  <c r="J118" i="27" s="1"/>
  <c r="K118" i="19"/>
  <c r="K118" i="27" s="1"/>
  <c r="B118" i="19"/>
  <c r="B118" i="27" s="1"/>
  <c r="A118" i="27"/>
  <c r="G118" i="19"/>
  <c r="G118" i="27" s="1"/>
  <c r="H118" i="19"/>
  <c r="H118" i="27" s="1"/>
  <c r="F118" i="19"/>
  <c r="F118" i="27" s="1"/>
  <c r="I118" i="19"/>
  <c r="I118" i="27" s="1"/>
  <c r="C118" i="19"/>
  <c r="C118" i="27" s="1"/>
  <c r="E118" i="19"/>
  <c r="E118" i="27" s="1"/>
  <c r="D118" i="19"/>
  <c r="D118" i="27" s="1"/>
  <c r="B75" i="19"/>
  <c r="B75" i="27" s="1"/>
  <c r="F75" i="19"/>
  <c r="F75" i="27" s="1"/>
  <c r="A75" i="27"/>
  <c r="I75" i="19"/>
  <c r="I75" i="27" s="1"/>
  <c r="G75" i="19"/>
  <c r="G75" i="27" s="1"/>
  <c r="K75" i="19"/>
  <c r="K75" i="27" s="1"/>
  <c r="H75" i="19"/>
  <c r="H75" i="27" s="1"/>
  <c r="J75" i="19"/>
  <c r="J75" i="27" s="1"/>
  <c r="C75" i="19"/>
  <c r="C75" i="27" s="1"/>
  <c r="D75" i="19"/>
  <c r="D75" i="27" s="1"/>
  <c r="E75" i="19"/>
  <c r="E75" i="27" s="1"/>
  <c r="K155" i="19"/>
  <c r="K155" i="27" s="1"/>
  <c r="J155" i="19"/>
  <c r="J155" i="27" s="1"/>
  <c r="A155" i="27"/>
  <c r="B155" i="19"/>
  <c r="B155" i="27" s="1"/>
  <c r="G155" i="19"/>
  <c r="G155" i="27" s="1"/>
  <c r="F155" i="19"/>
  <c r="F155" i="27" s="1"/>
  <c r="I155" i="19"/>
  <c r="I155" i="27" s="1"/>
  <c r="H155" i="19"/>
  <c r="H155" i="27" s="1"/>
  <c r="C155" i="19"/>
  <c r="C155" i="27" s="1"/>
  <c r="E155" i="19"/>
  <c r="E155" i="27" s="1"/>
  <c r="D155" i="19"/>
  <c r="D155" i="27" s="1"/>
  <c r="K228" i="19"/>
  <c r="K228" i="27" s="1"/>
  <c r="B228" i="19"/>
  <c r="B228" i="27" s="1"/>
  <c r="J228" i="19"/>
  <c r="J228" i="27" s="1"/>
  <c r="G228" i="19"/>
  <c r="G228" i="27" s="1"/>
  <c r="I228" i="19"/>
  <c r="I228" i="27" s="1"/>
  <c r="H228" i="19"/>
  <c r="H228" i="27" s="1"/>
  <c r="F228" i="19"/>
  <c r="F228" i="27" s="1"/>
  <c r="A228" i="27"/>
  <c r="C228" i="19"/>
  <c r="C228" i="27" s="1"/>
  <c r="E228" i="19"/>
  <c r="E228" i="27" s="1"/>
  <c r="D228" i="19"/>
  <c r="D228" i="27" s="1"/>
  <c r="K160" i="19"/>
  <c r="K160" i="27" s="1"/>
  <c r="A160" i="27"/>
  <c r="B160" i="19"/>
  <c r="B160" i="27" s="1"/>
  <c r="J160" i="19"/>
  <c r="J160" i="27" s="1"/>
  <c r="G160" i="19"/>
  <c r="G160" i="27" s="1"/>
  <c r="F160" i="19"/>
  <c r="F160" i="27" s="1"/>
  <c r="H160" i="19"/>
  <c r="H160" i="27" s="1"/>
  <c r="I160" i="19"/>
  <c r="I160" i="27" s="1"/>
  <c r="C160" i="19"/>
  <c r="C160" i="27" s="1"/>
  <c r="E160" i="19"/>
  <c r="E160" i="27" s="1"/>
  <c r="D160" i="19"/>
  <c r="D160" i="27" s="1"/>
  <c r="A162" i="27"/>
  <c r="J162" i="19"/>
  <c r="J162" i="27" s="1"/>
  <c r="B162" i="19"/>
  <c r="B162" i="27" s="1"/>
  <c r="K162" i="19"/>
  <c r="K162" i="27" s="1"/>
  <c r="G162" i="19"/>
  <c r="G162" i="27" s="1"/>
  <c r="H162" i="19"/>
  <c r="H162" i="27" s="1"/>
  <c r="F162" i="19"/>
  <c r="F162" i="27" s="1"/>
  <c r="I162" i="19"/>
  <c r="I162" i="27" s="1"/>
  <c r="C162" i="19"/>
  <c r="C162" i="27" s="1"/>
  <c r="D162" i="19"/>
  <c r="D162" i="27" s="1"/>
  <c r="E162" i="19"/>
  <c r="E162" i="27" s="1"/>
  <c r="B166" i="19"/>
  <c r="B166" i="27" s="1"/>
  <c r="J166" i="19"/>
  <c r="J166" i="27" s="1"/>
  <c r="K166" i="19"/>
  <c r="K166" i="27" s="1"/>
  <c r="A166" i="27"/>
  <c r="G166" i="19"/>
  <c r="G166" i="27" s="1"/>
  <c r="H166" i="19"/>
  <c r="H166" i="27" s="1"/>
  <c r="F166" i="19"/>
  <c r="F166" i="27" s="1"/>
  <c r="I166" i="19"/>
  <c r="I166" i="27" s="1"/>
  <c r="C166" i="19"/>
  <c r="C166" i="27" s="1"/>
  <c r="D166" i="19"/>
  <c r="D166" i="27" s="1"/>
  <c r="E166" i="19"/>
  <c r="E166" i="27" s="1"/>
  <c r="A5" i="27"/>
  <c r="J5" i="19"/>
  <c r="J5" i="27" s="1"/>
  <c r="I5" i="19"/>
  <c r="I5" i="27" s="1"/>
  <c r="G5" i="19"/>
  <c r="G5" i="27" s="1"/>
  <c r="K5" i="19"/>
  <c r="K5" i="27" s="1"/>
  <c r="B5" i="19"/>
  <c r="B5" i="27" s="1"/>
  <c r="H5" i="19"/>
  <c r="H5" i="27" s="1"/>
  <c r="F5" i="19"/>
  <c r="F5" i="27" s="1"/>
  <c r="C5" i="19"/>
  <c r="C5" i="27" s="1"/>
  <c r="E5" i="19"/>
  <c r="E5" i="27" s="1"/>
  <c r="D5" i="19"/>
  <c r="D5" i="27" s="1"/>
  <c r="B168" i="19"/>
  <c r="B168" i="27" s="1"/>
  <c r="K168" i="19"/>
  <c r="K168" i="27" s="1"/>
  <c r="J168" i="19"/>
  <c r="J168" i="27" s="1"/>
  <c r="A168" i="27"/>
  <c r="G168" i="19"/>
  <c r="G168" i="27" s="1"/>
  <c r="I168" i="19"/>
  <c r="I168" i="27" s="1"/>
  <c r="H168" i="19"/>
  <c r="H168" i="27" s="1"/>
  <c r="F168" i="19"/>
  <c r="F168" i="27" s="1"/>
  <c r="C168" i="19"/>
  <c r="C168" i="27" s="1"/>
  <c r="D168" i="19"/>
  <c r="D168" i="27" s="1"/>
  <c r="E168" i="19"/>
  <c r="E168" i="27" s="1"/>
  <c r="B96" i="19"/>
  <c r="B96" i="27" s="1"/>
  <c r="J96" i="19"/>
  <c r="J96" i="27" s="1"/>
  <c r="K96" i="19"/>
  <c r="K96" i="27" s="1"/>
  <c r="G96" i="19"/>
  <c r="G96" i="27" s="1"/>
  <c r="H96" i="19"/>
  <c r="H96" i="27" s="1"/>
  <c r="F96" i="19"/>
  <c r="F96" i="27" s="1"/>
  <c r="I96" i="19"/>
  <c r="I96" i="27" s="1"/>
  <c r="A96" i="27"/>
  <c r="C96" i="19"/>
  <c r="C96" i="27" s="1"/>
  <c r="D96" i="19"/>
  <c r="D96" i="27" s="1"/>
  <c r="E96" i="19"/>
  <c r="E96" i="27" s="1"/>
  <c r="K254" i="19"/>
  <c r="K254" i="27" s="1"/>
  <c r="B254" i="19"/>
  <c r="B254" i="27" s="1"/>
  <c r="J254" i="19"/>
  <c r="J254" i="27" s="1"/>
  <c r="A254" i="27"/>
  <c r="G254" i="19"/>
  <c r="G254" i="27" s="1"/>
  <c r="F254" i="19"/>
  <c r="F254" i="27" s="1"/>
  <c r="I254" i="19"/>
  <c r="I254" i="27" s="1"/>
  <c r="H254" i="19"/>
  <c r="H254" i="27" s="1"/>
  <c r="C254" i="19"/>
  <c r="C254" i="27" s="1"/>
  <c r="D254" i="19"/>
  <c r="D254" i="27" s="1"/>
  <c r="E254" i="19"/>
  <c r="E254" i="27" s="1"/>
  <c r="B125" i="19"/>
  <c r="B125" i="27" s="1"/>
  <c r="K125" i="19"/>
  <c r="K125" i="27" s="1"/>
  <c r="J125" i="19"/>
  <c r="J125" i="27" s="1"/>
  <c r="A125" i="27"/>
  <c r="G125" i="19"/>
  <c r="G125" i="27" s="1"/>
  <c r="I125" i="19"/>
  <c r="I125" i="27" s="1"/>
  <c r="F125" i="19"/>
  <c r="F125" i="27" s="1"/>
  <c r="H125" i="19"/>
  <c r="H125" i="27" s="1"/>
  <c r="C125" i="19"/>
  <c r="C125" i="27" s="1"/>
  <c r="E125" i="19"/>
  <c r="E125" i="27" s="1"/>
  <c r="D125" i="19"/>
  <c r="D125" i="27" s="1"/>
  <c r="B126" i="19"/>
  <c r="B126" i="27" s="1"/>
  <c r="K126" i="19"/>
  <c r="K126" i="27" s="1"/>
  <c r="A126" i="27"/>
  <c r="J126" i="19"/>
  <c r="J126" i="27" s="1"/>
  <c r="G126" i="19"/>
  <c r="G126" i="27" s="1"/>
  <c r="H126" i="19"/>
  <c r="H126" i="27" s="1"/>
  <c r="F126" i="19"/>
  <c r="F126" i="27" s="1"/>
  <c r="I126" i="19"/>
  <c r="I126" i="27" s="1"/>
  <c r="C126" i="19"/>
  <c r="C126" i="27" s="1"/>
  <c r="E126" i="19"/>
  <c r="E126" i="27" s="1"/>
  <c r="D126" i="19"/>
  <c r="D126" i="27" s="1"/>
  <c r="J9" i="19"/>
  <c r="J9" i="27" s="1"/>
  <c r="B9" i="19"/>
  <c r="B9" i="27" s="1"/>
  <c r="G9" i="19"/>
  <c r="G9" i="27" s="1"/>
  <c r="A9" i="27"/>
  <c r="K9" i="19"/>
  <c r="K9" i="27" s="1"/>
  <c r="H9" i="19"/>
  <c r="H9" i="27" s="1"/>
  <c r="F9" i="19"/>
  <c r="F9" i="27" s="1"/>
  <c r="I9" i="19"/>
  <c r="I9" i="27" s="1"/>
  <c r="C9" i="19"/>
  <c r="C9" i="27" s="1"/>
  <c r="D9" i="19"/>
  <c r="D9" i="27" s="1"/>
  <c r="E9" i="19"/>
  <c r="E9" i="27" s="1"/>
  <c r="A31" i="27"/>
  <c r="G31" i="19"/>
  <c r="G31" i="27" s="1"/>
  <c r="I31" i="19"/>
  <c r="I31" i="27" s="1"/>
  <c r="F31" i="19"/>
  <c r="F31" i="27" s="1"/>
  <c r="J31" i="19"/>
  <c r="J31" i="27" s="1"/>
  <c r="H31" i="19"/>
  <c r="H31" i="27" s="1"/>
  <c r="B31" i="19"/>
  <c r="B31" i="27" s="1"/>
  <c r="K31" i="19"/>
  <c r="K31" i="27" s="1"/>
  <c r="C31" i="19"/>
  <c r="C31" i="27" s="1"/>
  <c r="E31" i="19"/>
  <c r="E31" i="27" s="1"/>
  <c r="D31" i="19"/>
  <c r="D31" i="27" s="1"/>
  <c r="J235" i="19"/>
  <c r="J235" i="27" s="1"/>
  <c r="K235" i="19"/>
  <c r="K235" i="27" s="1"/>
  <c r="B235" i="19"/>
  <c r="B235" i="27" s="1"/>
  <c r="G235" i="19"/>
  <c r="G235" i="27" s="1"/>
  <c r="F235" i="19"/>
  <c r="F235" i="27" s="1"/>
  <c r="I235" i="19"/>
  <c r="I235" i="27" s="1"/>
  <c r="H235" i="19"/>
  <c r="H235" i="27" s="1"/>
  <c r="A235" i="27"/>
  <c r="C235" i="19"/>
  <c r="C235" i="27" s="1"/>
  <c r="D235" i="19"/>
  <c r="D235" i="27" s="1"/>
  <c r="E235" i="19"/>
  <c r="E235" i="27" s="1"/>
  <c r="B205" i="19"/>
  <c r="B205" i="27" s="1"/>
  <c r="J205" i="19"/>
  <c r="J205" i="27" s="1"/>
  <c r="K205" i="19"/>
  <c r="K205" i="27" s="1"/>
  <c r="G205" i="19"/>
  <c r="G205" i="27" s="1"/>
  <c r="I205" i="19"/>
  <c r="I205" i="27" s="1"/>
  <c r="H205" i="19"/>
  <c r="H205" i="27" s="1"/>
  <c r="F205" i="19"/>
  <c r="F205" i="27" s="1"/>
  <c r="A205" i="27"/>
  <c r="C205" i="19"/>
  <c r="C205" i="27" s="1"/>
  <c r="E205" i="19"/>
  <c r="E205" i="27" s="1"/>
  <c r="D205" i="19"/>
  <c r="D205" i="27" s="1"/>
  <c r="A116" i="27"/>
  <c r="K116" i="19"/>
  <c r="K116" i="27" s="1"/>
  <c r="J116" i="19"/>
  <c r="J116" i="27" s="1"/>
  <c r="B116" i="19"/>
  <c r="B116" i="27" s="1"/>
  <c r="G116" i="19"/>
  <c r="G116" i="27" s="1"/>
  <c r="H116" i="19"/>
  <c r="H116" i="27" s="1"/>
  <c r="F116" i="19"/>
  <c r="F116" i="27" s="1"/>
  <c r="I116" i="19"/>
  <c r="I116" i="27" s="1"/>
  <c r="C116" i="19"/>
  <c r="C116" i="27" s="1"/>
  <c r="E116" i="19"/>
  <c r="E116" i="27" s="1"/>
  <c r="D116" i="19"/>
  <c r="D116" i="27" s="1"/>
  <c r="J178" i="19"/>
  <c r="J178" i="27" s="1"/>
  <c r="B178" i="19"/>
  <c r="B178" i="27" s="1"/>
  <c r="A178" i="27"/>
  <c r="K178" i="19"/>
  <c r="K178" i="27" s="1"/>
  <c r="G178" i="19"/>
  <c r="G178" i="27" s="1"/>
  <c r="F178" i="19"/>
  <c r="F178" i="27" s="1"/>
  <c r="I178" i="19"/>
  <c r="I178" i="27" s="1"/>
  <c r="H178" i="19"/>
  <c r="H178" i="27" s="1"/>
  <c r="C178" i="19"/>
  <c r="C178" i="27" s="1"/>
  <c r="E178" i="19"/>
  <c r="E178" i="27" s="1"/>
  <c r="D178" i="19"/>
  <c r="D178" i="27" s="1"/>
  <c r="J146" i="19"/>
  <c r="J146" i="27" s="1"/>
  <c r="B146" i="19"/>
  <c r="B146" i="27" s="1"/>
  <c r="A146" i="27"/>
  <c r="K146" i="19"/>
  <c r="K146" i="27" s="1"/>
  <c r="G146" i="19"/>
  <c r="G146" i="27" s="1"/>
  <c r="F146" i="19"/>
  <c r="F146" i="27" s="1"/>
  <c r="H146" i="19"/>
  <c r="H146" i="27" s="1"/>
  <c r="I146" i="19"/>
  <c r="I146" i="27" s="1"/>
  <c r="C146" i="19"/>
  <c r="C146" i="27" s="1"/>
  <c r="D146" i="19"/>
  <c r="D146" i="27" s="1"/>
  <c r="E146" i="19"/>
  <c r="E146" i="27" s="1"/>
  <c r="K290" i="19"/>
  <c r="K290" i="27" s="1"/>
  <c r="J290" i="19"/>
  <c r="J290" i="27" s="1"/>
  <c r="B290" i="19"/>
  <c r="B290" i="27" s="1"/>
  <c r="A290" i="27"/>
  <c r="G290" i="19"/>
  <c r="G290" i="27" s="1"/>
  <c r="F290" i="19"/>
  <c r="F290" i="27" s="1"/>
  <c r="I290" i="19"/>
  <c r="I290" i="27" s="1"/>
  <c r="H290" i="19"/>
  <c r="H290" i="27" s="1"/>
  <c r="C290" i="19"/>
  <c r="C290" i="27" s="1"/>
  <c r="D290" i="19"/>
  <c r="D290" i="27" s="1"/>
  <c r="E290" i="19"/>
  <c r="E290" i="27" s="1"/>
  <c r="B174" i="19"/>
  <c r="B174" i="27" s="1"/>
  <c r="A174" i="27"/>
  <c r="K174" i="19"/>
  <c r="K174" i="27" s="1"/>
  <c r="J174" i="19"/>
  <c r="J174" i="27" s="1"/>
  <c r="G174" i="19"/>
  <c r="G174" i="27" s="1"/>
  <c r="F174" i="19"/>
  <c r="F174" i="27" s="1"/>
  <c r="I174" i="19"/>
  <c r="I174" i="27" s="1"/>
  <c r="H174" i="19"/>
  <c r="H174" i="27" s="1"/>
  <c r="C174" i="19"/>
  <c r="C174" i="27" s="1"/>
  <c r="E174" i="19"/>
  <c r="E174" i="27" s="1"/>
  <c r="D174" i="19"/>
  <c r="D174" i="27" s="1"/>
  <c r="K142" i="19"/>
  <c r="K142" i="27" s="1"/>
  <c r="J142" i="19"/>
  <c r="J142" i="27" s="1"/>
  <c r="B142" i="19"/>
  <c r="B142" i="27" s="1"/>
  <c r="A142" i="27"/>
  <c r="G142" i="19"/>
  <c r="G142" i="27" s="1"/>
  <c r="H142" i="19"/>
  <c r="H142" i="27" s="1"/>
  <c r="F142" i="19"/>
  <c r="F142" i="27" s="1"/>
  <c r="I142" i="19"/>
  <c r="I142" i="27" s="1"/>
  <c r="C142" i="19"/>
  <c r="C142" i="27" s="1"/>
  <c r="E142" i="19"/>
  <c r="E142" i="27" s="1"/>
  <c r="D142" i="19"/>
  <c r="D142" i="27" s="1"/>
  <c r="K43" i="19"/>
  <c r="K43" i="27" s="1"/>
  <c r="I43" i="19"/>
  <c r="I43" i="27" s="1"/>
  <c r="B43" i="19"/>
  <c r="B43" i="27" s="1"/>
  <c r="J43" i="19"/>
  <c r="J43" i="27" s="1"/>
  <c r="G43" i="19"/>
  <c r="G43" i="27" s="1"/>
  <c r="A43" i="27"/>
  <c r="H43" i="19"/>
  <c r="H43" i="27" s="1"/>
  <c r="F43" i="19"/>
  <c r="F43" i="27" s="1"/>
  <c r="C43" i="19"/>
  <c r="C43" i="27" s="1"/>
  <c r="D43" i="19"/>
  <c r="D43" i="27" s="1"/>
  <c r="E43" i="19"/>
  <c r="E43" i="27" s="1"/>
  <c r="K69" i="19"/>
  <c r="K69" i="27" s="1"/>
  <c r="H69" i="19"/>
  <c r="H69" i="27" s="1"/>
  <c r="B69" i="19"/>
  <c r="B69" i="27" s="1"/>
  <c r="J69" i="19"/>
  <c r="J69" i="27" s="1"/>
  <c r="G69" i="19"/>
  <c r="G69" i="27" s="1"/>
  <c r="A69" i="27"/>
  <c r="F69" i="19"/>
  <c r="F69" i="27" s="1"/>
  <c r="I69" i="19"/>
  <c r="I69" i="27" s="1"/>
  <c r="C69" i="19"/>
  <c r="C69" i="27" s="1"/>
  <c r="E69" i="19"/>
  <c r="E69" i="27" s="1"/>
  <c r="D69" i="19"/>
  <c r="D69" i="27" s="1"/>
  <c r="A131" i="27"/>
  <c r="K131" i="19"/>
  <c r="K131" i="27" s="1"/>
  <c r="B131" i="19"/>
  <c r="B131" i="27" s="1"/>
  <c r="J131" i="19"/>
  <c r="J131" i="27" s="1"/>
  <c r="G131" i="19"/>
  <c r="G131" i="27" s="1"/>
  <c r="I131" i="19"/>
  <c r="I131" i="27" s="1"/>
  <c r="H131" i="19"/>
  <c r="H131" i="27" s="1"/>
  <c r="F131" i="19"/>
  <c r="F131" i="27" s="1"/>
  <c r="C131" i="19"/>
  <c r="C131" i="27" s="1"/>
  <c r="D131" i="19"/>
  <c r="D131" i="27" s="1"/>
  <c r="E131" i="19"/>
  <c r="E131" i="27" s="1"/>
  <c r="K252" i="19"/>
  <c r="K252" i="27" s="1"/>
  <c r="B252" i="19"/>
  <c r="B252" i="27" s="1"/>
  <c r="J252" i="19"/>
  <c r="J252" i="27" s="1"/>
  <c r="A252" i="27"/>
  <c r="G252" i="19"/>
  <c r="G252" i="27" s="1"/>
  <c r="H252" i="19"/>
  <c r="H252" i="27" s="1"/>
  <c r="F252" i="19"/>
  <c r="F252" i="27" s="1"/>
  <c r="I252" i="19"/>
  <c r="I252" i="27" s="1"/>
  <c r="C252" i="19"/>
  <c r="C252" i="27" s="1"/>
  <c r="E252" i="19"/>
  <c r="E252" i="27" s="1"/>
  <c r="D252" i="19"/>
  <c r="D252" i="27" s="1"/>
  <c r="K98" i="19"/>
  <c r="K98" i="27" s="1"/>
  <c r="J98" i="19"/>
  <c r="J98" i="27" s="1"/>
  <c r="B98" i="19"/>
  <c r="B98" i="27" s="1"/>
  <c r="G98" i="19"/>
  <c r="G98" i="27" s="1"/>
  <c r="F98" i="19"/>
  <c r="F98" i="27" s="1"/>
  <c r="H98" i="19"/>
  <c r="H98" i="27" s="1"/>
  <c r="I98" i="19"/>
  <c r="I98" i="27" s="1"/>
  <c r="A98" i="27"/>
  <c r="C98" i="19"/>
  <c r="C98" i="27" s="1"/>
  <c r="E98" i="19"/>
  <c r="E98" i="27" s="1"/>
  <c r="D98" i="19"/>
  <c r="D98" i="27" s="1"/>
  <c r="G295" i="19"/>
  <c r="G295" i="27" s="1"/>
  <c r="J295" i="19"/>
  <c r="J295" i="27" s="1"/>
  <c r="F295" i="19"/>
  <c r="F295" i="27" s="1"/>
  <c r="I295" i="19"/>
  <c r="I295" i="27" s="1"/>
  <c r="B295" i="19"/>
  <c r="B295" i="27" s="1"/>
  <c r="D295" i="19"/>
  <c r="D295" i="27" s="1"/>
  <c r="H295" i="19"/>
  <c r="H295" i="27" s="1"/>
  <c r="E295" i="19"/>
  <c r="E295" i="27" s="1"/>
  <c r="C295" i="19"/>
  <c r="C295" i="27" s="1"/>
  <c r="K295" i="19"/>
  <c r="K295" i="27" s="1"/>
  <c r="A295" i="27"/>
  <c r="J188" i="19"/>
  <c r="J188" i="27" s="1"/>
  <c r="K188" i="19"/>
  <c r="K188" i="27" s="1"/>
  <c r="B188" i="19"/>
  <c r="B188" i="27" s="1"/>
  <c r="A188" i="27"/>
  <c r="G188" i="19"/>
  <c r="G188" i="27" s="1"/>
  <c r="I188" i="19"/>
  <c r="I188" i="27" s="1"/>
  <c r="H188" i="19"/>
  <c r="H188" i="27" s="1"/>
  <c r="F188" i="19"/>
  <c r="F188" i="27" s="1"/>
  <c r="C188" i="19"/>
  <c r="C188" i="27" s="1"/>
  <c r="D188" i="19"/>
  <c r="D188" i="27" s="1"/>
  <c r="E188" i="19"/>
  <c r="E188" i="27" s="1"/>
  <c r="K95" i="19"/>
  <c r="K95" i="27" s="1"/>
  <c r="I95" i="19"/>
  <c r="I95" i="27" s="1"/>
  <c r="J95" i="19"/>
  <c r="J95" i="27" s="1"/>
  <c r="B95" i="19"/>
  <c r="B95" i="27" s="1"/>
  <c r="G95" i="19"/>
  <c r="G95" i="27" s="1"/>
  <c r="A95" i="27"/>
  <c r="F95" i="19"/>
  <c r="F95" i="27" s="1"/>
  <c r="H95" i="19"/>
  <c r="H95" i="27" s="1"/>
  <c r="C95" i="19"/>
  <c r="C95" i="27" s="1"/>
  <c r="D95" i="19"/>
  <c r="D95" i="27" s="1"/>
  <c r="E95" i="19"/>
  <c r="E95" i="27" s="1"/>
  <c r="B277" i="19"/>
  <c r="B277" i="27" s="1"/>
  <c r="J277" i="19"/>
  <c r="J277" i="27" s="1"/>
  <c r="K277" i="19"/>
  <c r="K277" i="27" s="1"/>
  <c r="A277" i="27"/>
  <c r="G277" i="19"/>
  <c r="G277" i="27" s="1"/>
  <c r="F277" i="19"/>
  <c r="F277" i="27" s="1"/>
  <c r="I277" i="19"/>
  <c r="I277" i="27" s="1"/>
  <c r="H277" i="19"/>
  <c r="H277" i="27" s="1"/>
  <c r="C277" i="19"/>
  <c r="C277" i="27" s="1"/>
  <c r="E277" i="19"/>
  <c r="E277" i="27" s="1"/>
  <c r="D277" i="19"/>
  <c r="D277" i="27" s="1"/>
  <c r="B217" i="19"/>
  <c r="B217" i="27" s="1"/>
  <c r="J217" i="19"/>
  <c r="J217" i="27" s="1"/>
  <c r="K217" i="19"/>
  <c r="K217" i="27" s="1"/>
  <c r="G217" i="19"/>
  <c r="G217" i="27" s="1"/>
  <c r="I217" i="19"/>
  <c r="I217" i="27" s="1"/>
  <c r="F217" i="19"/>
  <c r="F217" i="27" s="1"/>
  <c r="H217" i="19"/>
  <c r="H217" i="27" s="1"/>
  <c r="A217" i="27"/>
  <c r="C217" i="19"/>
  <c r="C217" i="27" s="1"/>
  <c r="E217" i="19"/>
  <c r="E217" i="27" s="1"/>
  <c r="D217" i="19"/>
  <c r="D217" i="27" s="1"/>
  <c r="J56" i="19"/>
  <c r="J56" i="27" s="1"/>
  <c r="I56" i="19"/>
  <c r="I56" i="27" s="1"/>
  <c r="B56" i="19"/>
  <c r="B56" i="27" s="1"/>
  <c r="K56" i="19"/>
  <c r="K56" i="27" s="1"/>
  <c r="G56" i="19"/>
  <c r="G56" i="27" s="1"/>
  <c r="A56" i="27"/>
  <c r="H56" i="19"/>
  <c r="H56" i="27" s="1"/>
  <c r="F56" i="19"/>
  <c r="F56" i="27" s="1"/>
  <c r="C56" i="19"/>
  <c r="C56" i="27" s="1"/>
  <c r="E56" i="19"/>
  <c r="E56" i="27" s="1"/>
  <c r="D56" i="19"/>
  <c r="D56" i="27" s="1"/>
  <c r="B259" i="19"/>
  <c r="B259" i="27" s="1"/>
  <c r="J259" i="19"/>
  <c r="J259" i="27" s="1"/>
  <c r="K259" i="19"/>
  <c r="K259" i="27" s="1"/>
  <c r="A259" i="27"/>
  <c r="G259" i="19"/>
  <c r="G259" i="27" s="1"/>
  <c r="F259" i="19"/>
  <c r="F259" i="27" s="1"/>
  <c r="H259" i="19"/>
  <c r="H259" i="27" s="1"/>
  <c r="I259" i="19"/>
  <c r="I259" i="27" s="1"/>
  <c r="C259" i="19"/>
  <c r="C259" i="27" s="1"/>
  <c r="E259" i="19"/>
  <c r="E259" i="27" s="1"/>
  <c r="D259" i="19"/>
  <c r="D259" i="27" s="1"/>
  <c r="A148" i="27"/>
  <c r="J148" i="19"/>
  <c r="J148" i="27" s="1"/>
  <c r="K148" i="19"/>
  <c r="K148" i="27" s="1"/>
  <c r="B148" i="19"/>
  <c r="B148" i="27" s="1"/>
  <c r="G148" i="19"/>
  <c r="G148" i="27" s="1"/>
  <c r="H148" i="19"/>
  <c r="H148" i="27" s="1"/>
  <c r="F148" i="19"/>
  <c r="F148" i="27" s="1"/>
  <c r="I148" i="19"/>
  <c r="I148" i="27" s="1"/>
  <c r="C148" i="19"/>
  <c r="C148" i="27" s="1"/>
  <c r="D148" i="19"/>
  <c r="D148" i="27" s="1"/>
  <c r="E148" i="19"/>
  <c r="E148" i="27" s="1"/>
  <c r="J52" i="19"/>
  <c r="J52" i="27" s="1"/>
  <c r="B52" i="19"/>
  <c r="B52" i="27" s="1"/>
  <c r="K52" i="19"/>
  <c r="K52" i="27" s="1"/>
  <c r="G52" i="19"/>
  <c r="G52" i="27" s="1"/>
  <c r="A52" i="27"/>
  <c r="F52" i="19"/>
  <c r="F52" i="27" s="1"/>
  <c r="I52" i="19"/>
  <c r="I52" i="27" s="1"/>
  <c r="H52" i="19"/>
  <c r="H52" i="27" s="1"/>
  <c r="C52" i="19"/>
  <c r="C52" i="27" s="1"/>
  <c r="D52" i="19"/>
  <c r="D52" i="27" s="1"/>
  <c r="E52" i="19"/>
  <c r="E52" i="27" s="1"/>
  <c r="K256" i="19"/>
  <c r="K256" i="27" s="1"/>
  <c r="B256" i="19"/>
  <c r="B256" i="27" s="1"/>
  <c r="J256" i="19"/>
  <c r="J256" i="27" s="1"/>
  <c r="A256" i="27"/>
  <c r="G256" i="19"/>
  <c r="G256" i="27" s="1"/>
  <c r="H256" i="19"/>
  <c r="H256" i="27" s="1"/>
  <c r="I256" i="19"/>
  <c r="I256" i="27" s="1"/>
  <c r="F256" i="19"/>
  <c r="F256" i="27" s="1"/>
  <c r="C256" i="19"/>
  <c r="C256" i="27" s="1"/>
  <c r="E256" i="19"/>
  <c r="E256" i="27" s="1"/>
  <c r="D256" i="19"/>
  <c r="D256" i="27" s="1"/>
  <c r="B77" i="19"/>
  <c r="B77" i="27" s="1"/>
  <c r="I77" i="19"/>
  <c r="I77" i="27" s="1"/>
  <c r="K77" i="19"/>
  <c r="K77" i="27" s="1"/>
  <c r="G77" i="19"/>
  <c r="G77" i="27" s="1"/>
  <c r="A77" i="27"/>
  <c r="F77" i="19"/>
  <c r="F77" i="27" s="1"/>
  <c r="J77" i="19"/>
  <c r="J77" i="27" s="1"/>
  <c r="H77" i="19"/>
  <c r="H77" i="27" s="1"/>
  <c r="C77" i="19"/>
  <c r="C77" i="27" s="1"/>
  <c r="E77" i="19"/>
  <c r="E77" i="27" s="1"/>
  <c r="D77" i="19"/>
  <c r="D77" i="27" s="1"/>
  <c r="K79" i="19"/>
  <c r="K79" i="27" s="1"/>
  <c r="H79" i="19"/>
  <c r="H79" i="27" s="1"/>
  <c r="J79" i="19"/>
  <c r="J79" i="27" s="1"/>
  <c r="G79" i="19"/>
  <c r="G79" i="27" s="1"/>
  <c r="A79" i="27"/>
  <c r="I79" i="19"/>
  <c r="I79" i="27" s="1"/>
  <c r="B79" i="19"/>
  <c r="B79" i="27" s="1"/>
  <c r="F79" i="19"/>
  <c r="F79" i="27" s="1"/>
  <c r="C79" i="19"/>
  <c r="C79" i="27" s="1"/>
  <c r="D79" i="19"/>
  <c r="D79" i="27" s="1"/>
  <c r="E79" i="19"/>
  <c r="E79" i="27" s="1"/>
  <c r="K55" i="19"/>
  <c r="K55" i="27" s="1"/>
  <c r="H55" i="19"/>
  <c r="H55" i="27" s="1"/>
  <c r="B55" i="19"/>
  <c r="B55" i="27" s="1"/>
  <c r="J55" i="19"/>
  <c r="J55" i="27" s="1"/>
  <c r="G55" i="19"/>
  <c r="G55" i="27" s="1"/>
  <c r="A55" i="27"/>
  <c r="I55" i="19"/>
  <c r="I55" i="27" s="1"/>
  <c r="F55" i="19"/>
  <c r="F55" i="27" s="1"/>
  <c r="C55" i="19"/>
  <c r="C55" i="27" s="1"/>
  <c r="D55" i="19"/>
  <c r="D55" i="27" s="1"/>
  <c r="E55" i="19"/>
  <c r="E55" i="27" s="1"/>
  <c r="B224" i="19"/>
  <c r="B224" i="27" s="1"/>
  <c r="K224" i="19"/>
  <c r="K224" i="27" s="1"/>
  <c r="J224" i="19"/>
  <c r="J224" i="27" s="1"/>
  <c r="G224" i="19"/>
  <c r="G224" i="27" s="1"/>
  <c r="F224" i="19"/>
  <c r="F224" i="27" s="1"/>
  <c r="H224" i="19"/>
  <c r="H224" i="27" s="1"/>
  <c r="I224" i="19"/>
  <c r="I224" i="27" s="1"/>
  <c r="A224" i="27"/>
  <c r="C224" i="19"/>
  <c r="C224" i="27" s="1"/>
  <c r="E224" i="19"/>
  <c r="E224" i="27" s="1"/>
  <c r="D224" i="19"/>
  <c r="D224" i="27" s="1"/>
  <c r="I85" i="19"/>
  <c r="I85" i="27" s="1"/>
  <c r="B85" i="19"/>
  <c r="B85" i="27" s="1"/>
  <c r="K85" i="19"/>
  <c r="K85" i="27" s="1"/>
  <c r="G85" i="19"/>
  <c r="G85" i="27" s="1"/>
  <c r="A85" i="27"/>
  <c r="J85" i="19"/>
  <c r="J85" i="27" s="1"/>
  <c r="H85" i="19"/>
  <c r="H85" i="27" s="1"/>
  <c r="F85" i="19"/>
  <c r="F85" i="27" s="1"/>
  <c r="C85" i="19"/>
  <c r="C85" i="27" s="1"/>
  <c r="E85" i="19"/>
  <c r="E85" i="27" s="1"/>
  <c r="D85" i="19"/>
  <c r="D85" i="27" s="1"/>
  <c r="A90" i="27"/>
  <c r="J90" i="19"/>
  <c r="J90" i="27" s="1"/>
  <c r="I90" i="19"/>
  <c r="I90" i="27" s="1"/>
  <c r="K90" i="19"/>
  <c r="K90" i="27" s="1"/>
  <c r="H90" i="19"/>
  <c r="H90" i="27" s="1"/>
  <c r="G90" i="19"/>
  <c r="G90" i="27" s="1"/>
  <c r="F90" i="19"/>
  <c r="F90" i="27" s="1"/>
  <c r="B90" i="19"/>
  <c r="B90" i="27" s="1"/>
  <c r="C90" i="19"/>
  <c r="C90" i="27" s="1"/>
  <c r="E90" i="19"/>
  <c r="E90" i="27" s="1"/>
  <c r="D90" i="19"/>
  <c r="D90" i="27" s="1"/>
  <c r="B185" i="19"/>
  <c r="B185" i="27" s="1"/>
  <c r="K185" i="19"/>
  <c r="K185" i="27" s="1"/>
  <c r="A185" i="27"/>
  <c r="J185" i="19"/>
  <c r="J185" i="27" s="1"/>
  <c r="G185" i="19"/>
  <c r="G185" i="27" s="1"/>
  <c r="H185" i="19"/>
  <c r="H185" i="27" s="1"/>
  <c r="F185" i="19"/>
  <c r="F185" i="27" s="1"/>
  <c r="I185" i="19"/>
  <c r="I185" i="27" s="1"/>
  <c r="C185" i="19"/>
  <c r="C185" i="27" s="1"/>
  <c r="E185" i="19"/>
  <c r="E185" i="27" s="1"/>
  <c r="D185" i="19"/>
  <c r="D185" i="27" s="1"/>
  <c r="K121" i="19"/>
  <c r="K121" i="27" s="1"/>
  <c r="A121" i="27"/>
  <c r="J121" i="19"/>
  <c r="J121" i="27" s="1"/>
  <c r="B121" i="19"/>
  <c r="B121" i="27" s="1"/>
  <c r="G121" i="19"/>
  <c r="G121" i="27" s="1"/>
  <c r="H121" i="19"/>
  <c r="H121" i="27" s="1"/>
  <c r="F121" i="19"/>
  <c r="F121" i="27" s="1"/>
  <c r="I121" i="19"/>
  <c r="I121" i="27" s="1"/>
  <c r="C121" i="19"/>
  <c r="C121" i="27" s="1"/>
  <c r="E121" i="19"/>
  <c r="E121" i="27" s="1"/>
  <c r="D121" i="19"/>
  <c r="D121" i="27" s="1"/>
  <c r="K180" i="19"/>
  <c r="K180" i="27" s="1"/>
  <c r="B180" i="19"/>
  <c r="B180" i="27" s="1"/>
  <c r="J180" i="19"/>
  <c r="J180" i="27" s="1"/>
  <c r="A180" i="27"/>
  <c r="G180" i="19"/>
  <c r="G180" i="27" s="1"/>
  <c r="F180" i="19"/>
  <c r="F180" i="27" s="1"/>
  <c r="H180" i="19"/>
  <c r="H180" i="27" s="1"/>
  <c r="I180" i="19"/>
  <c r="I180" i="27" s="1"/>
  <c r="C180" i="19"/>
  <c r="C180" i="27" s="1"/>
  <c r="D180" i="19"/>
  <c r="D180" i="27" s="1"/>
  <c r="E180" i="19"/>
  <c r="E180" i="27" s="1"/>
  <c r="B273" i="19"/>
  <c r="B273" i="27" s="1"/>
  <c r="J273" i="19"/>
  <c r="J273" i="27" s="1"/>
  <c r="K273" i="19"/>
  <c r="K273" i="27" s="1"/>
  <c r="A273" i="27"/>
  <c r="G273" i="19"/>
  <c r="G273" i="27" s="1"/>
  <c r="F273" i="19"/>
  <c r="F273" i="27" s="1"/>
  <c r="I273" i="19"/>
  <c r="I273" i="27" s="1"/>
  <c r="H273" i="19"/>
  <c r="H273" i="27" s="1"/>
  <c r="C273" i="19"/>
  <c r="C273" i="27" s="1"/>
  <c r="E273" i="19"/>
  <c r="E273" i="27" s="1"/>
  <c r="D273" i="19"/>
  <c r="D273" i="27" s="1"/>
  <c r="B49" i="19"/>
  <c r="B49" i="27" s="1"/>
  <c r="I49" i="19"/>
  <c r="I49" i="27" s="1"/>
  <c r="K49" i="19"/>
  <c r="K49" i="27" s="1"/>
  <c r="J49" i="19"/>
  <c r="J49" i="27" s="1"/>
  <c r="G49" i="19"/>
  <c r="G49" i="27" s="1"/>
  <c r="A49" i="27"/>
  <c r="H49" i="19"/>
  <c r="H49" i="27" s="1"/>
  <c r="F49" i="19"/>
  <c r="F49" i="27" s="1"/>
  <c r="C49" i="19"/>
  <c r="C49" i="27" s="1"/>
  <c r="E49" i="19"/>
  <c r="E49" i="27" s="1"/>
  <c r="D49" i="19"/>
  <c r="D49" i="27" s="1"/>
  <c r="B263" i="19"/>
  <c r="B263" i="27" s="1"/>
  <c r="J263" i="19"/>
  <c r="J263" i="27" s="1"/>
  <c r="A263" i="27"/>
  <c r="K263" i="19"/>
  <c r="K263" i="27" s="1"/>
  <c r="G263" i="19"/>
  <c r="G263" i="27" s="1"/>
  <c r="F263" i="19"/>
  <c r="F263" i="27" s="1"/>
  <c r="I263" i="19"/>
  <c r="I263" i="27" s="1"/>
  <c r="H263" i="19"/>
  <c r="H263" i="27" s="1"/>
  <c r="C263" i="19"/>
  <c r="C263" i="27" s="1"/>
  <c r="D263" i="19"/>
  <c r="D263" i="27" s="1"/>
  <c r="E263" i="19"/>
  <c r="E263" i="27" s="1"/>
  <c r="J230" i="19"/>
  <c r="J230" i="27" s="1"/>
  <c r="B230" i="19"/>
  <c r="B230" i="27" s="1"/>
  <c r="K230" i="19"/>
  <c r="K230" i="27" s="1"/>
  <c r="G230" i="19"/>
  <c r="G230" i="27" s="1"/>
  <c r="I230" i="19"/>
  <c r="I230" i="27" s="1"/>
  <c r="H230" i="19"/>
  <c r="H230" i="27" s="1"/>
  <c r="F230" i="19"/>
  <c r="F230" i="27" s="1"/>
  <c r="A230" i="27"/>
  <c r="C230" i="19"/>
  <c r="C230" i="27" s="1"/>
  <c r="D230" i="19"/>
  <c r="D230" i="27" s="1"/>
  <c r="E230" i="19"/>
  <c r="E230" i="27" s="1"/>
  <c r="B198" i="19"/>
  <c r="B198" i="27" s="1"/>
  <c r="J198" i="19"/>
  <c r="J198" i="27" s="1"/>
  <c r="K198" i="19"/>
  <c r="K198" i="27" s="1"/>
  <c r="A198" i="27"/>
  <c r="G198" i="19"/>
  <c r="G198" i="27" s="1"/>
  <c r="F198" i="19"/>
  <c r="F198" i="27" s="1"/>
  <c r="H198" i="19"/>
  <c r="H198" i="27" s="1"/>
  <c r="I198" i="19"/>
  <c r="I198" i="27" s="1"/>
  <c r="C198" i="19"/>
  <c r="C198" i="27" s="1"/>
  <c r="D198" i="19"/>
  <c r="D198" i="27" s="1"/>
  <c r="E198" i="19"/>
  <c r="E198" i="27" s="1"/>
  <c r="B111" i="19"/>
  <c r="B111" i="27" s="1"/>
  <c r="J111" i="19"/>
  <c r="J111" i="27" s="1"/>
  <c r="K111" i="19"/>
  <c r="K111" i="27" s="1"/>
  <c r="A111" i="27"/>
  <c r="G111" i="19"/>
  <c r="G111" i="27" s="1"/>
  <c r="F111" i="19"/>
  <c r="F111" i="27" s="1"/>
  <c r="I111" i="19"/>
  <c r="I111" i="27" s="1"/>
  <c r="H111" i="19"/>
  <c r="H111" i="27" s="1"/>
  <c r="C111" i="19"/>
  <c r="C111" i="27" s="1"/>
  <c r="E111" i="19"/>
  <c r="E111" i="27" s="1"/>
  <c r="D111" i="19"/>
  <c r="D111" i="27" s="1"/>
  <c r="F72" i="19"/>
  <c r="F72" i="27" s="1"/>
  <c r="H72" i="19"/>
  <c r="H72" i="27" s="1"/>
  <c r="J72" i="19"/>
  <c r="J72" i="27" s="1"/>
  <c r="G72" i="19"/>
  <c r="G72" i="27" s="1"/>
  <c r="A72" i="27"/>
  <c r="B72" i="19"/>
  <c r="B72" i="27" s="1"/>
  <c r="K72" i="19"/>
  <c r="K72" i="27" s="1"/>
  <c r="I72" i="19"/>
  <c r="I72" i="27" s="1"/>
  <c r="C72" i="19"/>
  <c r="C72" i="27" s="1"/>
  <c r="D72" i="19"/>
  <c r="D72" i="27" s="1"/>
  <c r="E72" i="19"/>
  <c r="E72" i="27" s="1"/>
  <c r="K288" i="19"/>
  <c r="K288" i="27" s="1"/>
  <c r="B288" i="19"/>
  <c r="B288" i="27" s="1"/>
  <c r="J288" i="19"/>
  <c r="J288" i="27" s="1"/>
  <c r="A288" i="27"/>
  <c r="G288" i="19"/>
  <c r="G288" i="27" s="1"/>
  <c r="F288" i="19"/>
  <c r="F288" i="27" s="1"/>
  <c r="I288" i="19"/>
  <c r="I288" i="27" s="1"/>
  <c r="H288" i="19"/>
  <c r="H288" i="27" s="1"/>
  <c r="C288" i="19"/>
  <c r="C288" i="27" s="1"/>
  <c r="E288" i="19"/>
  <c r="E288" i="27" s="1"/>
  <c r="D288" i="19"/>
  <c r="D288" i="27" s="1"/>
  <c r="B86" i="19"/>
  <c r="B86" i="27" s="1"/>
  <c r="I86" i="19"/>
  <c r="I86" i="27" s="1"/>
  <c r="F86" i="19"/>
  <c r="F86" i="27" s="1"/>
  <c r="K86" i="19"/>
  <c r="K86" i="27" s="1"/>
  <c r="A86" i="27"/>
  <c r="G86" i="19"/>
  <c r="G86" i="27" s="1"/>
  <c r="J86" i="19"/>
  <c r="J86" i="27" s="1"/>
  <c r="H86" i="19"/>
  <c r="H86" i="27" s="1"/>
  <c r="C86" i="19"/>
  <c r="C86" i="27" s="1"/>
  <c r="E86" i="19"/>
  <c r="E86" i="27" s="1"/>
  <c r="D86" i="19"/>
  <c r="D86" i="27" s="1"/>
  <c r="J279" i="19"/>
  <c r="J279" i="27" s="1"/>
  <c r="B279" i="19"/>
  <c r="B279" i="27" s="1"/>
  <c r="K279" i="19"/>
  <c r="K279" i="27" s="1"/>
  <c r="A279" i="27"/>
  <c r="G279" i="19"/>
  <c r="G279" i="27" s="1"/>
  <c r="I279" i="19"/>
  <c r="I279" i="27" s="1"/>
  <c r="H279" i="19"/>
  <c r="H279" i="27" s="1"/>
  <c r="F279" i="19"/>
  <c r="F279" i="27" s="1"/>
  <c r="C279" i="19"/>
  <c r="C279" i="27" s="1"/>
  <c r="E279" i="19"/>
  <c r="E279" i="27" s="1"/>
  <c r="D279" i="19"/>
  <c r="D279" i="27" s="1"/>
  <c r="I293" i="19"/>
  <c r="I293" i="27" s="1"/>
  <c r="B293" i="19"/>
  <c r="B293" i="27" s="1"/>
  <c r="C293" i="19"/>
  <c r="C293" i="27" s="1"/>
  <c r="H293" i="19"/>
  <c r="H293" i="27" s="1"/>
  <c r="K293" i="19"/>
  <c r="K293" i="27" s="1"/>
  <c r="G293" i="19"/>
  <c r="G293" i="27" s="1"/>
  <c r="F293" i="19"/>
  <c r="F293" i="27" s="1"/>
  <c r="E293" i="19"/>
  <c r="E293" i="27" s="1"/>
  <c r="J293" i="19"/>
  <c r="J293" i="27" s="1"/>
  <c r="D293" i="19"/>
  <c r="D293" i="27" s="1"/>
  <c r="A293" i="27"/>
  <c r="K291" i="19"/>
  <c r="K291" i="27" s="1"/>
  <c r="B291" i="19"/>
  <c r="B291" i="27" s="1"/>
  <c r="J291" i="19"/>
  <c r="J291" i="27" s="1"/>
  <c r="A291" i="27"/>
  <c r="G291" i="19"/>
  <c r="G291" i="27" s="1"/>
  <c r="H291" i="19"/>
  <c r="H291" i="27" s="1"/>
  <c r="I291" i="19"/>
  <c r="I291" i="27" s="1"/>
  <c r="F291" i="19"/>
  <c r="F291" i="27" s="1"/>
  <c r="C291" i="19"/>
  <c r="C291" i="27" s="1"/>
  <c r="E291" i="19"/>
  <c r="E291" i="27" s="1"/>
  <c r="D291" i="19"/>
  <c r="D291" i="27" s="1"/>
  <c r="B258" i="19"/>
  <c r="B258" i="27" s="1"/>
  <c r="J258" i="19"/>
  <c r="J258" i="27" s="1"/>
  <c r="K258" i="19"/>
  <c r="K258" i="27" s="1"/>
  <c r="A258" i="27"/>
  <c r="G258" i="19"/>
  <c r="G258" i="27" s="1"/>
  <c r="F258" i="19"/>
  <c r="F258" i="27" s="1"/>
  <c r="I258" i="19"/>
  <c r="I258" i="27" s="1"/>
  <c r="H258" i="19"/>
  <c r="H258" i="27" s="1"/>
  <c r="C258" i="19"/>
  <c r="C258" i="27" s="1"/>
  <c r="D258" i="19"/>
  <c r="D258" i="27" s="1"/>
  <c r="E258" i="19"/>
  <c r="E258" i="27" s="1"/>
  <c r="J50" i="19"/>
  <c r="J50" i="27" s="1"/>
  <c r="H50" i="19"/>
  <c r="H50" i="27" s="1"/>
  <c r="K50" i="19"/>
  <c r="K50" i="27" s="1"/>
  <c r="G50" i="19"/>
  <c r="G50" i="27" s="1"/>
  <c r="A50" i="27"/>
  <c r="F50" i="19"/>
  <c r="F50" i="27" s="1"/>
  <c r="B50" i="19"/>
  <c r="B50" i="27" s="1"/>
  <c r="I50" i="19"/>
  <c r="I50" i="27" s="1"/>
  <c r="C50" i="19"/>
  <c r="C50" i="27" s="1"/>
  <c r="E50" i="19"/>
  <c r="E50" i="27" s="1"/>
  <c r="D50" i="19"/>
  <c r="D50" i="27" s="1"/>
  <c r="J202" i="19"/>
  <c r="J202" i="27" s="1"/>
  <c r="K202" i="19"/>
  <c r="K202" i="27" s="1"/>
  <c r="B202" i="19"/>
  <c r="B202" i="27" s="1"/>
  <c r="G202" i="19"/>
  <c r="G202" i="27" s="1"/>
  <c r="F202" i="19"/>
  <c r="F202" i="27" s="1"/>
  <c r="H202" i="19"/>
  <c r="H202" i="27" s="1"/>
  <c r="I202" i="19"/>
  <c r="I202" i="27" s="1"/>
  <c r="A202" i="27"/>
  <c r="C202" i="19"/>
  <c r="C202" i="27" s="1"/>
  <c r="E202" i="19"/>
  <c r="E202" i="27" s="1"/>
  <c r="D202" i="19"/>
  <c r="D202" i="27" s="1"/>
  <c r="J136" i="19"/>
  <c r="J136" i="27" s="1"/>
  <c r="B136" i="19"/>
  <c r="B136" i="27" s="1"/>
  <c r="K136" i="19"/>
  <c r="K136" i="27" s="1"/>
  <c r="A136" i="27"/>
  <c r="G136" i="19"/>
  <c r="G136" i="27" s="1"/>
  <c r="H136" i="19"/>
  <c r="H136" i="27" s="1"/>
  <c r="I136" i="19"/>
  <c r="I136" i="27" s="1"/>
  <c r="F136" i="19"/>
  <c r="F136" i="27" s="1"/>
  <c r="C136" i="19"/>
  <c r="C136" i="27" s="1"/>
  <c r="E136" i="19"/>
  <c r="E136" i="27" s="1"/>
  <c r="D136" i="19"/>
  <c r="D136" i="27" s="1"/>
  <c r="B127" i="19"/>
  <c r="B127" i="27" s="1"/>
  <c r="K127" i="19"/>
  <c r="K127" i="27" s="1"/>
  <c r="J127" i="19"/>
  <c r="J127" i="27" s="1"/>
  <c r="A127" i="27"/>
  <c r="G127" i="19"/>
  <c r="G127" i="27" s="1"/>
  <c r="F127" i="19"/>
  <c r="F127" i="27" s="1"/>
  <c r="I127" i="19"/>
  <c r="I127" i="27" s="1"/>
  <c r="H127" i="19"/>
  <c r="H127" i="27" s="1"/>
  <c r="C127" i="19"/>
  <c r="C127" i="27" s="1"/>
  <c r="E127" i="19"/>
  <c r="E127" i="27" s="1"/>
  <c r="D127" i="19"/>
  <c r="D127" i="27" s="1"/>
  <c r="A59" i="27"/>
  <c r="G59" i="19"/>
  <c r="G59" i="27" s="1"/>
  <c r="H59" i="19"/>
  <c r="H59" i="27" s="1"/>
  <c r="B59" i="19"/>
  <c r="B59" i="27" s="1"/>
  <c r="F59" i="19"/>
  <c r="F59" i="27" s="1"/>
  <c r="J59" i="19"/>
  <c r="J59" i="27" s="1"/>
  <c r="I59" i="19"/>
  <c r="I59" i="27" s="1"/>
  <c r="K59" i="19"/>
  <c r="K59" i="27" s="1"/>
  <c r="C59" i="19"/>
  <c r="C59" i="27" s="1"/>
  <c r="D59" i="19"/>
  <c r="D59" i="27" s="1"/>
  <c r="E59" i="19"/>
  <c r="E59" i="27" s="1"/>
  <c r="K275" i="19"/>
  <c r="K275" i="27" s="1"/>
  <c r="B275" i="19"/>
  <c r="B275" i="27" s="1"/>
  <c r="J275" i="19"/>
  <c r="J275" i="27" s="1"/>
  <c r="A275" i="27"/>
  <c r="G275" i="19"/>
  <c r="G275" i="27" s="1"/>
  <c r="F275" i="19"/>
  <c r="F275" i="27" s="1"/>
  <c r="H275" i="19"/>
  <c r="H275" i="27" s="1"/>
  <c r="I275" i="19"/>
  <c r="I275" i="27" s="1"/>
  <c r="C275" i="19"/>
  <c r="C275" i="27" s="1"/>
  <c r="D275" i="19"/>
  <c r="D275" i="27" s="1"/>
  <c r="E275" i="19"/>
  <c r="E275" i="27" s="1"/>
  <c r="K100" i="19"/>
  <c r="K100" i="27" s="1"/>
  <c r="B100" i="19"/>
  <c r="B100" i="27" s="1"/>
  <c r="J100" i="19"/>
  <c r="J100" i="27" s="1"/>
  <c r="G100" i="19"/>
  <c r="G100" i="27" s="1"/>
  <c r="H100" i="19"/>
  <c r="H100" i="27" s="1"/>
  <c r="I100" i="19"/>
  <c r="I100" i="27" s="1"/>
  <c r="F100" i="19"/>
  <c r="F100" i="27" s="1"/>
  <c r="A100" i="27"/>
  <c r="C100" i="19"/>
  <c r="C100" i="27" s="1"/>
  <c r="D100" i="19"/>
  <c r="D100" i="27" s="1"/>
  <c r="E100" i="19"/>
  <c r="E100" i="27" s="1"/>
  <c r="F32" i="19"/>
  <c r="F32" i="27" s="1"/>
  <c r="K32" i="19"/>
  <c r="K32" i="27" s="1"/>
  <c r="B32" i="19"/>
  <c r="B32" i="27" s="1"/>
  <c r="G32" i="19"/>
  <c r="G32" i="27" s="1"/>
  <c r="A32" i="27"/>
  <c r="J32" i="19"/>
  <c r="J32" i="27" s="1"/>
  <c r="I32" i="19"/>
  <c r="I32" i="27" s="1"/>
  <c r="H32" i="19"/>
  <c r="H32" i="27" s="1"/>
  <c r="C32" i="19"/>
  <c r="C32" i="27" s="1"/>
  <c r="E32" i="19"/>
  <c r="E32" i="27" s="1"/>
  <c r="D32" i="19"/>
  <c r="D32" i="27" s="1"/>
  <c r="J114" i="19"/>
  <c r="J114" i="27" s="1"/>
  <c r="B114" i="19"/>
  <c r="B114" i="27" s="1"/>
  <c r="K114" i="19"/>
  <c r="K114" i="27" s="1"/>
  <c r="A114" i="27"/>
  <c r="G114" i="19"/>
  <c r="G114" i="27" s="1"/>
  <c r="I114" i="19"/>
  <c r="I114" i="27" s="1"/>
  <c r="F114" i="19"/>
  <c r="F114" i="27" s="1"/>
  <c r="H114" i="19"/>
  <c r="H114" i="27" s="1"/>
  <c r="C114" i="19"/>
  <c r="C114" i="27" s="1"/>
  <c r="D114" i="19"/>
  <c r="D114" i="27" s="1"/>
  <c r="E114" i="19"/>
  <c r="E114" i="27" s="1"/>
  <c r="B159" i="19"/>
  <c r="B159" i="27" s="1"/>
  <c r="J159" i="19"/>
  <c r="J159" i="27" s="1"/>
  <c r="A159" i="27"/>
  <c r="K159" i="19"/>
  <c r="K159" i="27" s="1"/>
  <c r="G159" i="19"/>
  <c r="G159" i="27" s="1"/>
  <c r="H159" i="19"/>
  <c r="H159" i="27" s="1"/>
  <c r="F159" i="19"/>
  <c r="F159" i="27" s="1"/>
  <c r="I159" i="19"/>
  <c r="I159" i="27" s="1"/>
  <c r="C159" i="19"/>
  <c r="C159" i="27" s="1"/>
  <c r="E159" i="19"/>
  <c r="E159" i="27" s="1"/>
  <c r="D159" i="19"/>
  <c r="D159" i="27" s="1"/>
  <c r="J112" i="19"/>
  <c r="J112" i="27" s="1"/>
  <c r="B112" i="19"/>
  <c r="B112" i="27" s="1"/>
  <c r="A112" i="27"/>
  <c r="K112" i="19"/>
  <c r="K112" i="27" s="1"/>
  <c r="G112" i="19"/>
  <c r="G112" i="27" s="1"/>
  <c r="F112" i="19"/>
  <c r="F112" i="27" s="1"/>
  <c r="H112" i="19"/>
  <c r="H112" i="27" s="1"/>
  <c r="I112" i="19"/>
  <c r="I112" i="27" s="1"/>
  <c r="C112" i="19"/>
  <c r="C112" i="27" s="1"/>
  <c r="D112" i="19"/>
  <c r="D112" i="27" s="1"/>
  <c r="E112" i="19"/>
  <c r="E112" i="27" s="1"/>
  <c r="B169" i="19"/>
  <c r="B169" i="27" s="1"/>
  <c r="J169" i="19"/>
  <c r="J169" i="27" s="1"/>
  <c r="A169" i="27"/>
  <c r="K169" i="19"/>
  <c r="K169" i="27" s="1"/>
  <c r="G169" i="19"/>
  <c r="G169" i="27" s="1"/>
  <c r="H169" i="19"/>
  <c r="H169" i="27" s="1"/>
  <c r="I169" i="19"/>
  <c r="I169" i="27" s="1"/>
  <c r="F169" i="19"/>
  <c r="F169" i="27" s="1"/>
  <c r="C169" i="19"/>
  <c r="C169" i="27" s="1"/>
  <c r="E169" i="19"/>
  <c r="E169" i="27" s="1"/>
  <c r="D169" i="19"/>
  <c r="D169" i="27" s="1"/>
  <c r="K25" i="19"/>
  <c r="K25" i="27" s="1"/>
  <c r="B25" i="19"/>
  <c r="B25" i="27" s="1"/>
  <c r="G25" i="19"/>
  <c r="G25" i="27" s="1"/>
  <c r="A25" i="27"/>
  <c r="J25" i="19"/>
  <c r="J25" i="27" s="1"/>
  <c r="F25" i="19"/>
  <c r="F25" i="27" s="1"/>
  <c r="H25" i="19"/>
  <c r="H25" i="27" s="1"/>
  <c r="C25" i="19"/>
  <c r="C25" i="27" s="1"/>
  <c r="D25" i="19"/>
  <c r="D25" i="27" s="1"/>
  <c r="E25" i="19"/>
  <c r="E25" i="27" s="1"/>
  <c r="J156" i="19"/>
  <c r="J156" i="27" s="1"/>
  <c r="A156" i="27"/>
  <c r="B156" i="19"/>
  <c r="B156" i="27" s="1"/>
  <c r="K156" i="19"/>
  <c r="K156" i="27" s="1"/>
  <c r="G156" i="19"/>
  <c r="G156" i="27" s="1"/>
  <c r="I156" i="19"/>
  <c r="I156" i="27" s="1"/>
  <c r="F156" i="19"/>
  <c r="F156" i="27" s="1"/>
  <c r="H156" i="19"/>
  <c r="H156" i="27" s="1"/>
  <c r="C156" i="19"/>
  <c r="C156" i="27" s="1"/>
  <c r="E156" i="19"/>
  <c r="E156" i="27" s="1"/>
  <c r="D156" i="19"/>
  <c r="D156" i="27" s="1"/>
  <c r="J229" i="19"/>
  <c r="J229" i="27" s="1"/>
  <c r="B229" i="19"/>
  <c r="B229" i="27" s="1"/>
  <c r="K229" i="19"/>
  <c r="K229" i="27" s="1"/>
  <c r="G229" i="19"/>
  <c r="G229" i="27" s="1"/>
  <c r="F229" i="19"/>
  <c r="F229" i="27" s="1"/>
  <c r="H229" i="19"/>
  <c r="H229" i="27" s="1"/>
  <c r="I229" i="19"/>
  <c r="I229" i="27" s="1"/>
  <c r="A229" i="27"/>
  <c r="C229" i="19"/>
  <c r="C229" i="27" s="1"/>
  <c r="E229" i="19"/>
  <c r="E229" i="27" s="1"/>
  <c r="D229" i="19"/>
  <c r="D229" i="27" s="1"/>
  <c r="K232" i="19"/>
  <c r="K232" i="27" s="1"/>
  <c r="J232" i="19"/>
  <c r="J232" i="27" s="1"/>
  <c r="B232" i="19"/>
  <c r="B232" i="27" s="1"/>
  <c r="G232" i="19"/>
  <c r="G232" i="27" s="1"/>
  <c r="F232" i="19"/>
  <c r="F232" i="27" s="1"/>
  <c r="I232" i="19"/>
  <c r="I232" i="27" s="1"/>
  <c r="H232" i="19"/>
  <c r="H232" i="27" s="1"/>
  <c r="A232" i="27"/>
  <c r="C232" i="19"/>
  <c r="C232" i="27" s="1"/>
  <c r="E232" i="19"/>
  <c r="E232" i="27" s="1"/>
  <c r="D232" i="19"/>
  <c r="D232" i="27" s="1"/>
  <c r="K61" i="19"/>
  <c r="K61" i="27" s="1"/>
  <c r="I61" i="19"/>
  <c r="I61" i="27" s="1"/>
  <c r="J61" i="19"/>
  <c r="J61" i="27" s="1"/>
  <c r="G61" i="19"/>
  <c r="G61" i="27" s="1"/>
  <c r="A61" i="27"/>
  <c r="B61" i="19"/>
  <c r="B61" i="27" s="1"/>
  <c r="F61" i="19"/>
  <c r="F61" i="27" s="1"/>
  <c r="H61" i="19"/>
  <c r="H61" i="27" s="1"/>
  <c r="C61" i="19"/>
  <c r="C61" i="27" s="1"/>
  <c r="D61" i="19"/>
  <c r="D61" i="27" s="1"/>
  <c r="E61" i="19"/>
  <c r="E61" i="27" s="1"/>
  <c r="K158" i="19"/>
  <c r="K158" i="27" s="1"/>
  <c r="B158" i="19"/>
  <c r="B158" i="27" s="1"/>
  <c r="A158" i="27"/>
  <c r="J158" i="19"/>
  <c r="J158" i="27" s="1"/>
  <c r="G158" i="19"/>
  <c r="G158" i="27" s="1"/>
  <c r="F158" i="19"/>
  <c r="F158" i="27" s="1"/>
  <c r="H158" i="19"/>
  <c r="H158" i="27" s="1"/>
  <c r="I158" i="19"/>
  <c r="I158" i="27" s="1"/>
  <c r="C158" i="19"/>
  <c r="C158" i="27" s="1"/>
  <c r="E158" i="19"/>
  <c r="E158" i="27" s="1"/>
  <c r="D158" i="19"/>
  <c r="D158" i="27" s="1"/>
  <c r="K78" i="19"/>
  <c r="K78" i="27" s="1"/>
  <c r="B78" i="19"/>
  <c r="B78" i="27" s="1"/>
  <c r="G78" i="19"/>
  <c r="G78" i="27" s="1"/>
  <c r="A78" i="27"/>
  <c r="J78" i="19"/>
  <c r="J78" i="27" s="1"/>
  <c r="I78" i="19"/>
  <c r="I78" i="27" s="1"/>
  <c r="F78" i="19"/>
  <c r="F78" i="27" s="1"/>
  <c r="H78" i="19"/>
  <c r="H78" i="27" s="1"/>
  <c r="C78" i="19"/>
  <c r="C78" i="27" s="1"/>
  <c r="D78" i="19"/>
  <c r="D78" i="27" s="1"/>
  <c r="E78" i="19"/>
  <c r="E78" i="27" s="1"/>
  <c r="H88" i="19"/>
  <c r="H88" i="27" s="1"/>
  <c r="J88" i="19"/>
  <c r="J88" i="27" s="1"/>
  <c r="B88" i="19"/>
  <c r="B88" i="27" s="1"/>
  <c r="A88" i="27"/>
  <c r="F88" i="19"/>
  <c r="F88" i="27" s="1"/>
  <c r="G88" i="19"/>
  <c r="G88" i="27" s="1"/>
  <c r="K88" i="19"/>
  <c r="K88" i="27" s="1"/>
  <c r="I88" i="19"/>
  <c r="I88" i="27" s="1"/>
  <c r="C88" i="19"/>
  <c r="C88" i="27" s="1"/>
  <c r="D88" i="19"/>
  <c r="D88" i="27" s="1"/>
  <c r="E88" i="19"/>
  <c r="E88" i="27" s="1"/>
  <c r="B176" i="19"/>
  <c r="B176" i="27" s="1"/>
  <c r="J176" i="19"/>
  <c r="J176" i="27" s="1"/>
  <c r="K176" i="19"/>
  <c r="K176" i="27" s="1"/>
  <c r="A176" i="27"/>
  <c r="G176" i="19"/>
  <c r="G176" i="27" s="1"/>
  <c r="F176" i="19"/>
  <c r="F176" i="27" s="1"/>
  <c r="H176" i="19"/>
  <c r="H176" i="27" s="1"/>
  <c r="I176" i="19"/>
  <c r="I176" i="27" s="1"/>
  <c r="C176" i="19"/>
  <c r="C176" i="27" s="1"/>
  <c r="D176" i="19"/>
  <c r="D176" i="27" s="1"/>
  <c r="E176" i="19"/>
  <c r="E176" i="27" s="1"/>
  <c r="B152" i="19"/>
  <c r="B152" i="27" s="1"/>
  <c r="J152" i="19"/>
  <c r="J152" i="27" s="1"/>
  <c r="A152" i="27"/>
  <c r="K152" i="19"/>
  <c r="K152" i="27" s="1"/>
  <c r="G152" i="19"/>
  <c r="G152" i="27" s="1"/>
  <c r="I152" i="19"/>
  <c r="I152" i="27" s="1"/>
  <c r="F152" i="19"/>
  <c r="F152" i="27" s="1"/>
  <c r="H152" i="19"/>
  <c r="H152" i="27" s="1"/>
  <c r="C152" i="19"/>
  <c r="C152" i="27" s="1"/>
  <c r="E152" i="19"/>
  <c r="E152" i="27" s="1"/>
  <c r="D152" i="19"/>
  <c r="D152" i="27" s="1"/>
  <c r="A190" i="27"/>
  <c r="K190" i="19"/>
  <c r="K190" i="27" s="1"/>
  <c r="J190" i="19"/>
  <c r="J190" i="27" s="1"/>
  <c r="B190" i="19"/>
  <c r="B190" i="27" s="1"/>
  <c r="G190" i="19"/>
  <c r="G190" i="27" s="1"/>
  <c r="F190" i="19"/>
  <c r="F190" i="27" s="1"/>
  <c r="H190" i="19"/>
  <c r="H190" i="27" s="1"/>
  <c r="I190" i="19"/>
  <c r="I190" i="27" s="1"/>
  <c r="C190" i="19"/>
  <c r="C190" i="27" s="1"/>
  <c r="D190" i="19"/>
  <c r="D190" i="27" s="1"/>
  <c r="E190" i="19"/>
  <c r="E190" i="27" s="1"/>
  <c r="J89" i="19"/>
  <c r="J89" i="27" s="1"/>
  <c r="F89" i="19"/>
  <c r="F89" i="27" s="1"/>
  <c r="H89" i="19"/>
  <c r="H89" i="27" s="1"/>
  <c r="B89" i="19"/>
  <c r="B89" i="27" s="1"/>
  <c r="G89" i="19"/>
  <c r="G89" i="27" s="1"/>
  <c r="A89" i="27"/>
  <c r="K89" i="19"/>
  <c r="K89" i="27" s="1"/>
  <c r="I89" i="19"/>
  <c r="I89" i="27" s="1"/>
  <c r="C89" i="19"/>
  <c r="C89" i="27" s="1"/>
  <c r="D89" i="19"/>
  <c r="D89" i="27" s="1"/>
  <c r="E89" i="19"/>
  <c r="E89" i="27" s="1"/>
  <c r="J227" i="19"/>
  <c r="J227" i="27" s="1"/>
  <c r="B227" i="19"/>
  <c r="B227" i="27" s="1"/>
  <c r="K227" i="19"/>
  <c r="K227" i="27" s="1"/>
  <c r="G227" i="19"/>
  <c r="G227" i="27" s="1"/>
  <c r="F227" i="19"/>
  <c r="F227" i="27" s="1"/>
  <c r="I227" i="19"/>
  <c r="I227" i="27" s="1"/>
  <c r="H227" i="19"/>
  <c r="H227" i="27" s="1"/>
  <c r="A227" i="27"/>
  <c r="C227" i="19"/>
  <c r="C227" i="27" s="1"/>
  <c r="D227" i="19"/>
  <c r="D227" i="27" s="1"/>
  <c r="E227" i="19"/>
  <c r="E227" i="27" s="1"/>
  <c r="J3" i="19"/>
  <c r="J3" i="27" s="1"/>
  <c r="K3" i="19"/>
  <c r="K3" i="27" s="1"/>
  <c r="G3" i="19"/>
  <c r="G3" i="27" s="1"/>
  <c r="A3" i="27"/>
  <c r="B3" i="19"/>
  <c r="B3" i="27" s="1"/>
  <c r="F3" i="19"/>
  <c r="F3" i="27" s="1"/>
  <c r="H3" i="19"/>
  <c r="H3" i="27" s="1"/>
  <c r="I3" i="19"/>
  <c r="I3" i="27" s="1"/>
  <c r="C3" i="19"/>
  <c r="C3" i="27" s="1"/>
  <c r="D3" i="19"/>
  <c r="D3" i="27" s="1"/>
  <c r="E3" i="19"/>
  <c r="E3" i="27" s="1"/>
  <c r="B51" i="19"/>
  <c r="B51" i="27" s="1"/>
  <c r="H51" i="19"/>
  <c r="H51" i="27" s="1"/>
  <c r="K51" i="19"/>
  <c r="K51" i="27" s="1"/>
  <c r="G51" i="19"/>
  <c r="G51" i="27" s="1"/>
  <c r="A51" i="27"/>
  <c r="I51" i="19"/>
  <c r="I51" i="27" s="1"/>
  <c r="J51" i="19"/>
  <c r="J51" i="27" s="1"/>
  <c r="F51" i="19"/>
  <c r="F51" i="27" s="1"/>
  <c r="C51" i="19"/>
  <c r="C51" i="27" s="1"/>
  <c r="D51" i="19"/>
  <c r="D51" i="27" s="1"/>
  <c r="E51" i="19"/>
  <c r="E51" i="27" s="1"/>
  <c r="J123" i="19"/>
  <c r="J123" i="27" s="1"/>
  <c r="K123" i="19"/>
  <c r="K123" i="27" s="1"/>
  <c r="B123" i="19"/>
  <c r="B123" i="27" s="1"/>
  <c r="A123" i="27"/>
  <c r="G123" i="19"/>
  <c r="G123" i="27" s="1"/>
  <c r="I123" i="19"/>
  <c r="I123" i="27" s="1"/>
  <c r="F123" i="19"/>
  <c r="F123" i="27" s="1"/>
  <c r="H123" i="19"/>
  <c r="H123" i="27" s="1"/>
  <c r="C123" i="19"/>
  <c r="C123" i="27" s="1"/>
  <c r="E123" i="19"/>
  <c r="E123" i="27" s="1"/>
  <c r="D123" i="19"/>
  <c r="D123" i="27" s="1"/>
  <c r="B76" i="19"/>
  <c r="B76" i="27" s="1"/>
  <c r="J76" i="19"/>
  <c r="J76" i="27" s="1"/>
  <c r="K76" i="19"/>
  <c r="K76" i="27" s="1"/>
  <c r="G76" i="19"/>
  <c r="G76" i="27" s="1"/>
  <c r="A76" i="27"/>
  <c r="I76" i="19"/>
  <c r="I76" i="27" s="1"/>
  <c r="F76" i="19"/>
  <c r="F76" i="27" s="1"/>
  <c r="H76" i="19"/>
  <c r="H76" i="27" s="1"/>
  <c r="C76" i="19"/>
  <c r="C76" i="27" s="1"/>
  <c r="E76" i="19"/>
  <c r="E76" i="27" s="1"/>
  <c r="D76" i="19"/>
  <c r="D76" i="27" s="1"/>
  <c r="B181" i="19"/>
  <c r="B181" i="27" s="1"/>
  <c r="J181" i="19"/>
  <c r="J181" i="27" s="1"/>
  <c r="K181" i="19"/>
  <c r="K181" i="27" s="1"/>
  <c r="A181" i="27"/>
  <c r="G181" i="19"/>
  <c r="G181" i="27" s="1"/>
  <c r="F181" i="19"/>
  <c r="F181" i="27" s="1"/>
  <c r="I181" i="19"/>
  <c r="I181" i="27" s="1"/>
  <c r="H181" i="19"/>
  <c r="H181" i="27" s="1"/>
  <c r="C181" i="19"/>
  <c r="C181" i="27" s="1"/>
  <c r="E181" i="19"/>
  <c r="E181" i="27" s="1"/>
  <c r="D181" i="19"/>
  <c r="D181" i="27" s="1"/>
  <c r="A192" i="27"/>
  <c r="B192" i="19"/>
  <c r="B192" i="27" s="1"/>
  <c r="J192" i="19"/>
  <c r="J192" i="27" s="1"/>
  <c r="K192" i="19"/>
  <c r="K192" i="27" s="1"/>
  <c r="G192" i="19"/>
  <c r="G192" i="27" s="1"/>
  <c r="I192" i="19"/>
  <c r="I192" i="27" s="1"/>
  <c r="F192" i="19"/>
  <c r="F192" i="27" s="1"/>
  <c r="H192" i="19"/>
  <c r="H192" i="27" s="1"/>
  <c r="C192" i="19"/>
  <c r="C192" i="27" s="1"/>
  <c r="E192" i="19"/>
  <c r="E192" i="27" s="1"/>
  <c r="D192" i="19"/>
  <c r="D192" i="27" s="1"/>
  <c r="J280" i="19"/>
  <c r="J280" i="27" s="1"/>
  <c r="B280" i="19"/>
  <c r="B280" i="27" s="1"/>
  <c r="K280" i="19"/>
  <c r="K280" i="27" s="1"/>
  <c r="A280" i="27"/>
  <c r="G280" i="19"/>
  <c r="G280" i="27" s="1"/>
  <c r="F280" i="19"/>
  <c r="F280" i="27" s="1"/>
  <c r="I280" i="19"/>
  <c r="I280" i="27" s="1"/>
  <c r="H280" i="19"/>
  <c r="H280" i="27" s="1"/>
  <c r="C280" i="19"/>
  <c r="C280" i="27" s="1"/>
  <c r="E280" i="19"/>
  <c r="E280" i="27" s="1"/>
  <c r="D280" i="19"/>
  <c r="D280" i="27" s="1"/>
  <c r="H7" i="19"/>
  <c r="H7" i="27" s="1"/>
  <c r="K7" i="19"/>
  <c r="K7" i="27" s="1"/>
  <c r="G7" i="19"/>
  <c r="G7" i="27" s="1"/>
  <c r="A7" i="27"/>
  <c r="B7" i="19"/>
  <c r="B7" i="27" s="1"/>
  <c r="F7" i="19"/>
  <c r="F7" i="27" s="1"/>
  <c r="J7" i="19"/>
  <c r="J7" i="27" s="1"/>
  <c r="I7" i="19"/>
  <c r="I7" i="27" s="1"/>
  <c r="C7" i="19"/>
  <c r="C7" i="27" s="1"/>
  <c r="E7" i="19"/>
  <c r="E7" i="27" s="1"/>
  <c r="D7" i="19"/>
  <c r="D7" i="27" s="1"/>
  <c r="A195" i="27"/>
  <c r="B195" i="19"/>
  <c r="B195" i="27" s="1"/>
  <c r="K195" i="19"/>
  <c r="K195" i="27" s="1"/>
  <c r="J195" i="19"/>
  <c r="J195" i="27" s="1"/>
  <c r="G195" i="19"/>
  <c r="G195" i="27" s="1"/>
  <c r="H195" i="19"/>
  <c r="H195" i="27" s="1"/>
  <c r="I195" i="19"/>
  <c r="I195" i="27" s="1"/>
  <c r="F195" i="19"/>
  <c r="F195" i="27" s="1"/>
  <c r="C195" i="19"/>
  <c r="C195" i="27" s="1"/>
  <c r="E195" i="19"/>
  <c r="E195" i="27" s="1"/>
  <c r="D195" i="19"/>
  <c r="D195" i="27" s="1"/>
  <c r="B199" i="19"/>
  <c r="B199" i="27" s="1"/>
  <c r="K199" i="19"/>
  <c r="K199" i="27" s="1"/>
  <c r="J199" i="19"/>
  <c r="J199" i="27" s="1"/>
  <c r="A199" i="27"/>
  <c r="G199" i="19"/>
  <c r="G199" i="27" s="1"/>
  <c r="H199" i="19"/>
  <c r="H199" i="27" s="1"/>
  <c r="F199" i="19"/>
  <c r="F199" i="27" s="1"/>
  <c r="I199" i="19"/>
  <c r="I199" i="27" s="1"/>
  <c r="C199" i="19"/>
  <c r="C199" i="27" s="1"/>
  <c r="D199" i="19"/>
  <c r="D199" i="27" s="1"/>
  <c r="E199" i="19"/>
  <c r="E199" i="27" s="1"/>
  <c r="B115" i="19"/>
  <c r="B115" i="27" s="1"/>
  <c r="J115" i="19"/>
  <c r="J115" i="27" s="1"/>
  <c r="K115" i="19"/>
  <c r="K115" i="27" s="1"/>
  <c r="A115" i="27"/>
  <c r="G115" i="19"/>
  <c r="G115" i="27" s="1"/>
  <c r="F115" i="19"/>
  <c r="F115" i="27" s="1"/>
  <c r="H115" i="19"/>
  <c r="H115" i="27" s="1"/>
  <c r="I115" i="19"/>
  <c r="I115" i="27" s="1"/>
  <c r="C115" i="19"/>
  <c r="C115" i="27" s="1"/>
  <c r="E115" i="19"/>
  <c r="E115" i="27" s="1"/>
  <c r="D115" i="19"/>
  <c r="D115" i="27" s="1"/>
  <c r="J64" i="19"/>
  <c r="J64" i="27" s="1"/>
  <c r="H64" i="19"/>
  <c r="H64" i="27" s="1"/>
  <c r="K64" i="19"/>
  <c r="K64" i="27" s="1"/>
  <c r="B64" i="19"/>
  <c r="B64" i="27" s="1"/>
  <c r="G64" i="19"/>
  <c r="G64" i="27" s="1"/>
  <c r="A64" i="27"/>
  <c r="F64" i="19"/>
  <c r="F64" i="27" s="1"/>
  <c r="I64" i="19"/>
  <c r="I64" i="27" s="1"/>
  <c r="C64" i="19"/>
  <c r="C64" i="27" s="1"/>
  <c r="E64" i="19"/>
  <c r="E64" i="27" s="1"/>
  <c r="D64" i="19"/>
  <c r="D64" i="27" s="1"/>
  <c r="K253" i="19"/>
  <c r="K253" i="27" s="1"/>
  <c r="J253" i="19"/>
  <c r="J253" i="27" s="1"/>
  <c r="B253" i="19"/>
  <c r="B253" i="27" s="1"/>
  <c r="A253" i="27"/>
  <c r="G253" i="19"/>
  <c r="G253" i="27" s="1"/>
  <c r="F253" i="19"/>
  <c r="F253" i="27" s="1"/>
  <c r="I253" i="19"/>
  <c r="I253" i="27" s="1"/>
  <c r="H253" i="19"/>
  <c r="H253" i="27" s="1"/>
  <c r="C253" i="19"/>
  <c r="C253" i="27" s="1"/>
  <c r="E253" i="19"/>
  <c r="E253" i="27" s="1"/>
  <c r="D253" i="19"/>
  <c r="D253" i="27" s="1"/>
  <c r="K278" i="19"/>
  <c r="K278" i="27" s="1"/>
  <c r="A278" i="27"/>
  <c r="J278" i="19"/>
  <c r="J278" i="27" s="1"/>
  <c r="B278" i="19"/>
  <c r="B278" i="27" s="1"/>
  <c r="G278" i="19"/>
  <c r="G278" i="27" s="1"/>
  <c r="H278" i="19"/>
  <c r="H278" i="27" s="1"/>
  <c r="F278" i="19"/>
  <c r="F278" i="27" s="1"/>
  <c r="I278" i="19"/>
  <c r="I278" i="27" s="1"/>
  <c r="C278" i="19"/>
  <c r="C278" i="27" s="1"/>
  <c r="D278" i="19"/>
  <c r="D278" i="27" s="1"/>
  <c r="E278" i="19"/>
  <c r="E278" i="27" s="1"/>
  <c r="A26" i="27"/>
  <c r="J26" i="19"/>
  <c r="J26" i="27" s="1"/>
  <c r="F26" i="19"/>
  <c r="F26" i="27" s="1"/>
  <c r="K26" i="19"/>
  <c r="K26" i="27" s="1"/>
  <c r="B26" i="19"/>
  <c r="B26" i="27" s="1"/>
  <c r="G26" i="19"/>
  <c r="G26" i="27" s="1"/>
  <c r="C26" i="19"/>
  <c r="C26" i="27" s="1"/>
  <c r="D26" i="19"/>
  <c r="D26" i="27" s="1"/>
  <c r="E26" i="19"/>
  <c r="E26" i="27" s="1"/>
  <c r="I91" i="19"/>
  <c r="I91" i="27" s="1"/>
  <c r="F91" i="19"/>
  <c r="F91" i="27" s="1"/>
  <c r="K91" i="19"/>
  <c r="K91" i="27" s="1"/>
  <c r="G91" i="19"/>
  <c r="G91" i="27" s="1"/>
  <c r="A91" i="27"/>
  <c r="B91" i="19"/>
  <c r="B91" i="27" s="1"/>
  <c r="J91" i="19"/>
  <c r="J91" i="27" s="1"/>
  <c r="H91" i="19"/>
  <c r="H91" i="27" s="1"/>
  <c r="C91" i="19"/>
  <c r="C91" i="27" s="1"/>
  <c r="E91" i="19"/>
  <c r="E91" i="27" s="1"/>
  <c r="D91" i="19"/>
  <c r="D91" i="27" s="1"/>
  <c r="B65" i="19"/>
  <c r="B65" i="27" s="1"/>
  <c r="J65" i="19"/>
  <c r="J65" i="27" s="1"/>
  <c r="K65" i="19"/>
  <c r="K65" i="27" s="1"/>
  <c r="G65" i="19"/>
  <c r="G65" i="27" s="1"/>
  <c r="A65" i="27"/>
  <c r="F65" i="19"/>
  <c r="F65" i="27" s="1"/>
  <c r="I65" i="19"/>
  <c r="I65" i="27" s="1"/>
  <c r="H65" i="19"/>
  <c r="H65" i="27" s="1"/>
  <c r="C65" i="19"/>
  <c r="C65" i="27" s="1"/>
  <c r="E65" i="19"/>
  <c r="E65" i="27" s="1"/>
  <c r="D65" i="19"/>
  <c r="D65" i="27" s="1"/>
  <c r="B222" i="19"/>
  <c r="B222" i="27" s="1"/>
  <c r="K222" i="19"/>
  <c r="K222" i="27" s="1"/>
  <c r="J222" i="19"/>
  <c r="J222" i="27" s="1"/>
  <c r="G222" i="19"/>
  <c r="G222" i="27" s="1"/>
  <c r="H222" i="19"/>
  <c r="H222" i="27" s="1"/>
  <c r="I222" i="19"/>
  <c r="I222" i="27" s="1"/>
  <c r="F222" i="19"/>
  <c r="F222" i="27" s="1"/>
  <c r="A222" i="27"/>
  <c r="C222" i="19"/>
  <c r="C222" i="27" s="1"/>
  <c r="D222" i="19"/>
  <c r="D222" i="27" s="1"/>
  <c r="E222" i="19"/>
  <c r="E222" i="27" s="1"/>
  <c r="G80" i="19"/>
  <c r="G80" i="27" s="1"/>
  <c r="H80" i="19"/>
  <c r="H80" i="27" s="1"/>
  <c r="K80" i="19"/>
  <c r="K80" i="27" s="1"/>
  <c r="F80" i="19"/>
  <c r="F80" i="27" s="1"/>
  <c r="A80" i="27"/>
  <c r="J80" i="19"/>
  <c r="J80" i="27" s="1"/>
  <c r="B80" i="19"/>
  <c r="B80" i="27" s="1"/>
  <c r="I80" i="19"/>
  <c r="I80" i="27" s="1"/>
  <c r="C80" i="19"/>
  <c r="C80" i="27" s="1"/>
  <c r="E80" i="19"/>
  <c r="E80" i="27" s="1"/>
  <c r="D80" i="19"/>
  <c r="D80" i="27" s="1"/>
  <c r="B236" i="19"/>
  <c r="B236" i="27" s="1"/>
  <c r="J236" i="19"/>
  <c r="J236" i="27" s="1"/>
  <c r="K236" i="19"/>
  <c r="K236" i="27" s="1"/>
  <c r="G236" i="19"/>
  <c r="G236" i="27" s="1"/>
  <c r="H236" i="19"/>
  <c r="H236" i="27" s="1"/>
  <c r="F236" i="19"/>
  <c r="F236" i="27" s="1"/>
  <c r="I236" i="19"/>
  <c r="I236" i="27" s="1"/>
  <c r="A236" i="27"/>
  <c r="C236" i="19"/>
  <c r="C236" i="27" s="1"/>
  <c r="E236" i="19"/>
  <c r="E236" i="27" s="1"/>
  <c r="D236" i="19"/>
  <c r="D236" i="27" s="1"/>
  <c r="K213" i="19"/>
  <c r="K213" i="27" s="1"/>
  <c r="J213" i="19"/>
  <c r="J213" i="27" s="1"/>
  <c r="B213" i="19"/>
  <c r="B213" i="27" s="1"/>
  <c r="G213" i="19"/>
  <c r="G213" i="27" s="1"/>
  <c r="F213" i="19"/>
  <c r="F213" i="27" s="1"/>
  <c r="I213" i="19"/>
  <c r="I213" i="27" s="1"/>
  <c r="H213" i="19"/>
  <c r="H213" i="27" s="1"/>
  <c r="A213" i="27"/>
  <c r="C213" i="19"/>
  <c r="C213" i="27" s="1"/>
  <c r="E213" i="19"/>
  <c r="E213" i="27" s="1"/>
  <c r="D213" i="19"/>
  <c r="D213" i="27" s="1"/>
  <c r="J92" i="19"/>
  <c r="J92" i="27" s="1"/>
  <c r="K92" i="19"/>
  <c r="K92" i="27" s="1"/>
  <c r="B92" i="19"/>
  <c r="B92" i="27" s="1"/>
  <c r="G92" i="19"/>
  <c r="G92" i="27" s="1"/>
  <c r="A92" i="27"/>
  <c r="I92" i="19"/>
  <c r="I92" i="27" s="1"/>
  <c r="F92" i="19"/>
  <c r="F92" i="27" s="1"/>
  <c r="H92" i="19"/>
  <c r="H92" i="27" s="1"/>
  <c r="C92" i="19"/>
  <c r="C92" i="27" s="1"/>
  <c r="E92" i="19"/>
  <c r="E92" i="27" s="1"/>
  <c r="D92" i="19"/>
  <c r="D92" i="27" s="1"/>
  <c r="J249" i="19"/>
  <c r="J249" i="27" s="1"/>
  <c r="B249" i="19"/>
  <c r="B249" i="27" s="1"/>
  <c r="K249" i="19"/>
  <c r="K249" i="27" s="1"/>
  <c r="G249" i="19"/>
  <c r="G249" i="27" s="1"/>
  <c r="I249" i="19"/>
  <c r="I249" i="27" s="1"/>
  <c r="F249" i="19"/>
  <c r="F249" i="27" s="1"/>
  <c r="H249" i="19"/>
  <c r="H249" i="27" s="1"/>
  <c r="A249" i="27"/>
  <c r="C249" i="19"/>
  <c r="C249" i="27" s="1"/>
  <c r="D249" i="19"/>
  <c r="D249" i="27" s="1"/>
  <c r="E249" i="19"/>
  <c r="E249" i="27" s="1"/>
  <c r="A191" i="27"/>
  <c r="J191" i="19"/>
  <c r="J191" i="27" s="1"/>
  <c r="B191" i="19"/>
  <c r="B191" i="27" s="1"/>
  <c r="K191" i="19"/>
  <c r="K191" i="27" s="1"/>
  <c r="G191" i="19"/>
  <c r="G191" i="27" s="1"/>
  <c r="F191" i="19"/>
  <c r="F191" i="27" s="1"/>
  <c r="H191" i="19"/>
  <c r="H191" i="27" s="1"/>
  <c r="I191" i="19"/>
  <c r="I191" i="27" s="1"/>
  <c r="C191" i="19"/>
  <c r="C191" i="27" s="1"/>
  <c r="D191" i="19"/>
  <c r="D191" i="27" s="1"/>
  <c r="E191" i="19"/>
  <c r="E191" i="27" s="1"/>
  <c r="J244" i="19"/>
  <c r="J244" i="27" s="1"/>
  <c r="K244" i="19"/>
  <c r="K244" i="27" s="1"/>
  <c r="B244" i="19"/>
  <c r="B244" i="27" s="1"/>
  <c r="G244" i="19"/>
  <c r="G244" i="27" s="1"/>
  <c r="F244" i="19"/>
  <c r="F244" i="27" s="1"/>
  <c r="H244" i="19"/>
  <c r="H244" i="27" s="1"/>
  <c r="I244" i="19"/>
  <c r="I244" i="27" s="1"/>
  <c r="A244" i="27"/>
  <c r="C244" i="19"/>
  <c r="C244" i="27" s="1"/>
  <c r="E244" i="19"/>
  <c r="E244" i="27" s="1"/>
  <c r="D244" i="19"/>
  <c r="D244" i="27" s="1"/>
  <c r="J175" i="19"/>
  <c r="J175" i="27" s="1"/>
  <c r="B175" i="19"/>
  <c r="B175" i="27" s="1"/>
  <c r="A175" i="27"/>
  <c r="K175" i="19"/>
  <c r="K175" i="27" s="1"/>
  <c r="G175" i="19"/>
  <c r="G175" i="27" s="1"/>
  <c r="F175" i="19"/>
  <c r="F175" i="27" s="1"/>
  <c r="H175" i="19"/>
  <c r="H175" i="27" s="1"/>
  <c r="I175" i="19"/>
  <c r="I175" i="27" s="1"/>
  <c r="C175" i="19"/>
  <c r="C175" i="27" s="1"/>
  <c r="D175" i="19"/>
  <c r="D175" i="27" s="1"/>
  <c r="E175" i="19"/>
  <c r="E175" i="27" s="1"/>
  <c r="K270" i="19"/>
  <c r="K270" i="27" s="1"/>
  <c r="B270" i="19"/>
  <c r="B270" i="27" s="1"/>
  <c r="J270" i="19"/>
  <c r="J270" i="27" s="1"/>
  <c r="A270" i="27"/>
  <c r="G270" i="19"/>
  <c r="G270" i="27" s="1"/>
  <c r="F270" i="19"/>
  <c r="F270" i="27" s="1"/>
  <c r="I270" i="19"/>
  <c r="I270" i="27" s="1"/>
  <c r="H270" i="19"/>
  <c r="H270" i="27" s="1"/>
  <c r="C270" i="19"/>
  <c r="C270" i="27" s="1"/>
  <c r="E270" i="19"/>
  <c r="E270" i="27" s="1"/>
  <c r="D270" i="19"/>
  <c r="D270" i="27" s="1"/>
  <c r="K243" i="19"/>
  <c r="K243" i="27" s="1"/>
  <c r="B243" i="19"/>
  <c r="B243" i="27" s="1"/>
  <c r="J243" i="19"/>
  <c r="J243" i="27" s="1"/>
  <c r="G243" i="19"/>
  <c r="G243" i="27" s="1"/>
  <c r="H243" i="19"/>
  <c r="H243" i="27" s="1"/>
  <c r="I243" i="19"/>
  <c r="I243" i="27" s="1"/>
  <c r="F243" i="19"/>
  <c r="F243" i="27" s="1"/>
  <c r="A243" i="27"/>
  <c r="C243" i="19"/>
  <c r="C243" i="27" s="1"/>
  <c r="E243" i="19"/>
  <c r="E243" i="27" s="1"/>
  <c r="D243" i="19"/>
  <c r="D243" i="27" s="1"/>
  <c r="K81" i="19"/>
  <c r="K81" i="27" s="1"/>
  <c r="I81" i="19"/>
  <c r="I81" i="27" s="1"/>
  <c r="H81" i="19"/>
  <c r="H81" i="27" s="1"/>
  <c r="B81" i="19"/>
  <c r="B81" i="27" s="1"/>
  <c r="G81" i="19"/>
  <c r="G81" i="27" s="1"/>
  <c r="A81" i="27"/>
  <c r="J81" i="19"/>
  <c r="J81" i="27" s="1"/>
  <c r="F81" i="19"/>
  <c r="F81" i="27" s="1"/>
  <c r="C81" i="19"/>
  <c r="C81" i="27" s="1"/>
  <c r="D81" i="19"/>
  <c r="D81" i="27" s="1"/>
  <c r="E81" i="19"/>
  <c r="E81" i="27" s="1"/>
  <c r="J264" i="19"/>
  <c r="J264" i="27" s="1"/>
  <c r="K264" i="19"/>
  <c r="K264" i="27" s="1"/>
  <c r="B264" i="19"/>
  <c r="B264" i="27" s="1"/>
  <c r="A264" i="27"/>
  <c r="G264" i="19"/>
  <c r="G264" i="27" s="1"/>
  <c r="F264" i="19"/>
  <c r="F264" i="27" s="1"/>
  <c r="I264" i="19"/>
  <c r="I264" i="27" s="1"/>
  <c r="H264" i="19"/>
  <c r="H264" i="27" s="1"/>
  <c r="C264" i="19"/>
  <c r="C264" i="27" s="1"/>
  <c r="E264" i="19"/>
  <c r="E264" i="27" s="1"/>
  <c r="D264" i="19"/>
  <c r="D264" i="27" s="1"/>
  <c r="K231" i="19"/>
  <c r="K231" i="27" s="1"/>
  <c r="J231" i="19"/>
  <c r="J231" i="27" s="1"/>
  <c r="B231" i="19"/>
  <c r="B231" i="27" s="1"/>
  <c r="G231" i="19"/>
  <c r="G231" i="27" s="1"/>
  <c r="I231" i="19"/>
  <c r="I231" i="27" s="1"/>
  <c r="F231" i="19"/>
  <c r="F231" i="27" s="1"/>
  <c r="H231" i="19"/>
  <c r="H231" i="27" s="1"/>
  <c r="A231" i="27"/>
  <c r="C231" i="19"/>
  <c r="C231" i="27" s="1"/>
  <c r="E231" i="19"/>
  <c r="E231" i="27" s="1"/>
  <c r="D231" i="19"/>
  <c r="D231" i="27" s="1"/>
  <c r="C296" i="19"/>
  <c r="C296" i="27" s="1"/>
  <c r="E296" i="19"/>
  <c r="E296" i="27" s="1"/>
  <c r="H296" i="19"/>
  <c r="H296" i="27" s="1"/>
  <c r="D296" i="19"/>
  <c r="D296" i="27" s="1"/>
  <c r="J296" i="19"/>
  <c r="J296" i="27" s="1"/>
  <c r="B296" i="19"/>
  <c r="B296" i="27" s="1"/>
  <c r="G296" i="19"/>
  <c r="G296" i="27" s="1"/>
  <c r="K296" i="19"/>
  <c r="K296" i="27" s="1"/>
  <c r="F296" i="19"/>
  <c r="F296" i="27" s="1"/>
  <c r="I296" i="19"/>
  <c r="I296" i="27" s="1"/>
  <c r="A296" i="27"/>
  <c r="B163" i="19"/>
  <c r="B163" i="27" s="1"/>
  <c r="K163" i="19"/>
  <c r="K163" i="27" s="1"/>
  <c r="J163" i="19"/>
  <c r="J163" i="27" s="1"/>
  <c r="A163" i="27"/>
  <c r="G163" i="19"/>
  <c r="G163" i="27" s="1"/>
  <c r="F163" i="19"/>
  <c r="F163" i="27" s="1"/>
  <c r="I163" i="19"/>
  <c r="I163" i="27" s="1"/>
  <c r="H163" i="19"/>
  <c r="H163" i="27" s="1"/>
  <c r="C163" i="19"/>
  <c r="C163" i="27" s="1"/>
  <c r="D163" i="19"/>
  <c r="D163" i="27" s="1"/>
  <c r="E163" i="19"/>
  <c r="E163" i="27" s="1"/>
  <c r="A134" i="27"/>
  <c r="K134" i="19"/>
  <c r="K134" i="27" s="1"/>
  <c r="B134" i="19"/>
  <c r="B134" i="27" s="1"/>
  <c r="J134" i="19"/>
  <c r="J134" i="27" s="1"/>
  <c r="G134" i="19"/>
  <c r="G134" i="27" s="1"/>
  <c r="F134" i="19"/>
  <c r="F134" i="27" s="1"/>
  <c r="I134" i="19"/>
  <c r="I134" i="27" s="1"/>
  <c r="H134" i="19"/>
  <c r="H134" i="27" s="1"/>
  <c r="C134" i="19"/>
  <c r="C134" i="27" s="1"/>
  <c r="E134" i="19"/>
  <c r="E134" i="27" s="1"/>
  <c r="D134" i="19"/>
  <c r="D134" i="27" s="1"/>
  <c r="K208" i="19"/>
  <c r="K208" i="27" s="1"/>
  <c r="J208" i="19"/>
  <c r="J208" i="27" s="1"/>
  <c r="B208" i="19"/>
  <c r="B208" i="27" s="1"/>
  <c r="G208" i="19"/>
  <c r="G208" i="27" s="1"/>
  <c r="H208" i="19"/>
  <c r="H208" i="27" s="1"/>
  <c r="F208" i="19"/>
  <c r="F208" i="27" s="1"/>
  <c r="I208" i="19"/>
  <c r="I208" i="27" s="1"/>
  <c r="A208" i="27"/>
  <c r="C208" i="19"/>
  <c r="C208" i="27" s="1"/>
  <c r="D208" i="19"/>
  <c r="D208" i="27" s="1"/>
  <c r="E208" i="19"/>
  <c r="E208" i="27" s="1"/>
  <c r="B237" i="19"/>
  <c r="B237" i="27" s="1"/>
  <c r="K237" i="19"/>
  <c r="K237" i="27" s="1"/>
  <c r="J237" i="19"/>
  <c r="J237" i="27" s="1"/>
  <c r="G237" i="19"/>
  <c r="G237" i="27" s="1"/>
  <c r="I237" i="19"/>
  <c r="I237" i="27" s="1"/>
  <c r="H237" i="19"/>
  <c r="H237" i="27" s="1"/>
  <c r="F237" i="19"/>
  <c r="F237" i="27" s="1"/>
  <c r="A237" i="27"/>
  <c r="C237" i="19"/>
  <c r="C237" i="27" s="1"/>
  <c r="D237" i="19"/>
  <c r="D237" i="27" s="1"/>
  <c r="E237" i="19"/>
  <c r="E237" i="27" s="1"/>
  <c r="K173" i="19"/>
  <c r="K173" i="27" s="1"/>
  <c r="J173" i="19"/>
  <c r="J173" i="27" s="1"/>
  <c r="A173" i="27"/>
  <c r="B173" i="19"/>
  <c r="B173" i="27" s="1"/>
  <c r="G173" i="19"/>
  <c r="G173" i="27" s="1"/>
  <c r="I173" i="19"/>
  <c r="I173" i="27" s="1"/>
  <c r="F173" i="19"/>
  <c r="F173" i="27" s="1"/>
  <c r="H173" i="19"/>
  <c r="H173" i="27" s="1"/>
  <c r="C173" i="19"/>
  <c r="C173" i="27" s="1"/>
  <c r="E173" i="19"/>
  <c r="E173" i="27" s="1"/>
  <c r="D173" i="19"/>
  <c r="D173" i="27" s="1"/>
  <c r="B109" i="19"/>
  <c r="B109" i="27" s="1"/>
  <c r="K109" i="19"/>
  <c r="K109" i="27" s="1"/>
  <c r="J109" i="19"/>
  <c r="J109" i="27" s="1"/>
  <c r="A109" i="27"/>
  <c r="G109" i="19"/>
  <c r="G109" i="27" s="1"/>
  <c r="H109" i="19"/>
  <c r="H109" i="27" s="1"/>
  <c r="I109" i="19"/>
  <c r="I109" i="27" s="1"/>
  <c r="F109" i="19"/>
  <c r="F109" i="27" s="1"/>
  <c r="C109" i="19"/>
  <c r="C109" i="27" s="1"/>
  <c r="E109" i="19"/>
  <c r="E109" i="27" s="1"/>
  <c r="D109" i="19"/>
  <c r="D109" i="27" s="1"/>
  <c r="I301" i="19"/>
  <c r="I301" i="27" s="1"/>
  <c r="B301" i="19"/>
  <c r="B301" i="27" s="1"/>
  <c r="H301" i="19"/>
  <c r="H301" i="27" s="1"/>
  <c r="C301" i="19"/>
  <c r="C301" i="27" s="1"/>
  <c r="F301" i="19"/>
  <c r="F301" i="27" s="1"/>
  <c r="G301" i="19"/>
  <c r="G301" i="27" s="1"/>
  <c r="K301" i="19"/>
  <c r="K301" i="27" s="1"/>
  <c r="D301" i="19"/>
  <c r="D301" i="27" s="1"/>
  <c r="J301" i="19"/>
  <c r="J301" i="27" s="1"/>
  <c r="E301" i="19"/>
  <c r="E301" i="27" s="1"/>
  <c r="A301" i="27"/>
  <c r="K211" i="19"/>
  <c r="K211" i="27" s="1"/>
  <c r="B211" i="19"/>
  <c r="B211" i="27" s="1"/>
  <c r="J211" i="19"/>
  <c r="J211" i="27" s="1"/>
  <c r="G211" i="19"/>
  <c r="G211" i="27" s="1"/>
  <c r="F211" i="19"/>
  <c r="F211" i="27" s="1"/>
  <c r="H211" i="19"/>
  <c r="H211" i="27" s="1"/>
  <c r="I211" i="19"/>
  <c r="I211" i="27" s="1"/>
  <c r="A211" i="27"/>
  <c r="C211" i="19"/>
  <c r="C211" i="27" s="1"/>
  <c r="D211" i="19"/>
  <c r="D211" i="27" s="1"/>
  <c r="E211" i="19"/>
  <c r="E211" i="27" s="1"/>
  <c r="J119" i="19"/>
  <c r="J119" i="27" s="1"/>
  <c r="B119" i="19"/>
  <c r="B119" i="27" s="1"/>
  <c r="K119" i="19"/>
  <c r="K119" i="27" s="1"/>
  <c r="A119" i="27"/>
  <c r="G119" i="19"/>
  <c r="G119" i="27" s="1"/>
  <c r="I119" i="19"/>
  <c r="I119" i="27" s="1"/>
  <c r="F119" i="19"/>
  <c r="F119" i="27" s="1"/>
  <c r="H119" i="19"/>
  <c r="H119" i="27" s="1"/>
  <c r="C119" i="19"/>
  <c r="C119" i="27" s="1"/>
  <c r="E119" i="19"/>
  <c r="E119" i="27" s="1"/>
  <c r="D119" i="19"/>
  <c r="D119" i="27" s="1"/>
  <c r="K210" i="19"/>
  <c r="K210" i="27" s="1"/>
  <c r="J210" i="19"/>
  <c r="J210" i="27" s="1"/>
  <c r="B210" i="19"/>
  <c r="B210" i="27" s="1"/>
  <c r="G210" i="19"/>
  <c r="G210" i="27" s="1"/>
  <c r="H210" i="19"/>
  <c r="H210" i="27" s="1"/>
  <c r="I210" i="19"/>
  <c r="I210" i="27" s="1"/>
  <c r="F210" i="19"/>
  <c r="F210" i="27" s="1"/>
  <c r="A210" i="27"/>
  <c r="C210" i="19"/>
  <c r="C210" i="27" s="1"/>
  <c r="E210" i="19"/>
  <c r="E210" i="27" s="1"/>
  <c r="D210" i="19"/>
  <c r="D210" i="27" s="1"/>
  <c r="J122" i="19"/>
  <c r="J122" i="27" s="1"/>
  <c r="B122" i="19"/>
  <c r="B122" i="27" s="1"/>
  <c r="K122" i="19"/>
  <c r="K122" i="27" s="1"/>
  <c r="A122" i="27"/>
  <c r="G122" i="19"/>
  <c r="G122" i="27" s="1"/>
  <c r="H122" i="19"/>
  <c r="H122" i="27" s="1"/>
  <c r="I122" i="19"/>
  <c r="I122" i="27" s="1"/>
  <c r="F122" i="19"/>
  <c r="F122" i="27" s="1"/>
  <c r="C122" i="19"/>
  <c r="C122" i="27" s="1"/>
  <c r="E122" i="19"/>
  <c r="E122" i="27" s="1"/>
  <c r="D122" i="19"/>
  <c r="D122" i="27" s="1"/>
  <c r="B193" i="19"/>
  <c r="B193" i="27" s="1"/>
  <c r="J193" i="19"/>
  <c r="J193" i="27" s="1"/>
  <c r="A193" i="27"/>
  <c r="K193" i="19"/>
  <c r="K193" i="27" s="1"/>
  <c r="G193" i="19"/>
  <c r="G193" i="27" s="1"/>
  <c r="F193" i="19"/>
  <c r="F193" i="27" s="1"/>
  <c r="I193" i="19"/>
  <c r="I193" i="27" s="1"/>
  <c r="H193" i="19"/>
  <c r="H193" i="27" s="1"/>
  <c r="C193" i="19"/>
  <c r="C193" i="27" s="1"/>
  <c r="D193" i="19"/>
  <c r="D193" i="27" s="1"/>
  <c r="E193" i="19"/>
  <c r="E193" i="27" s="1"/>
  <c r="A161" i="27"/>
  <c r="B161" i="19"/>
  <c r="B161" i="27" s="1"/>
  <c r="J161" i="19"/>
  <c r="J161" i="27" s="1"/>
  <c r="K161" i="19"/>
  <c r="K161" i="27" s="1"/>
  <c r="G161" i="19"/>
  <c r="G161" i="27" s="1"/>
  <c r="I161" i="19"/>
  <c r="I161" i="27" s="1"/>
  <c r="H161" i="19"/>
  <c r="H161" i="27" s="1"/>
  <c r="F161" i="19"/>
  <c r="F161" i="27" s="1"/>
  <c r="C161" i="19"/>
  <c r="C161" i="27" s="1"/>
  <c r="D161" i="19"/>
  <c r="D161" i="27" s="1"/>
  <c r="E161" i="19"/>
  <c r="E161" i="27" s="1"/>
  <c r="K129" i="19"/>
  <c r="K129" i="27" s="1"/>
  <c r="J129" i="19"/>
  <c r="J129" i="27" s="1"/>
  <c r="A129" i="27"/>
  <c r="B129" i="19"/>
  <c r="B129" i="27" s="1"/>
  <c r="G129" i="19"/>
  <c r="G129" i="27" s="1"/>
  <c r="H129" i="19"/>
  <c r="H129" i="27" s="1"/>
  <c r="F129" i="19"/>
  <c r="F129" i="27" s="1"/>
  <c r="I129" i="19"/>
  <c r="I129" i="27" s="1"/>
  <c r="C129" i="19"/>
  <c r="C129" i="27" s="1"/>
  <c r="D129" i="19"/>
  <c r="D129" i="27" s="1"/>
  <c r="E129" i="19"/>
  <c r="E129" i="27" s="1"/>
  <c r="K99" i="19"/>
  <c r="K99" i="27" s="1"/>
  <c r="B99" i="19"/>
  <c r="B99" i="27" s="1"/>
  <c r="J99" i="19"/>
  <c r="J99" i="27" s="1"/>
  <c r="G99" i="19"/>
  <c r="G99" i="27" s="1"/>
  <c r="F99" i="19"/>
  <c r="F99" i="27" s="1"/>
  <c r="I99" i="19"/>
  <c r="I99" i="27" s="1"/>
  <c r="H99" i="19"/>
  <c r="H99" i="27" s="1"/>
  <c r="A99" i="27"/>
  <c r="C99" i="19"/>
  <c r="C99" i="27" s="1"/>
  <c r="D99" i="19"/>
  <c r="D99" i="27" s="1"/>
  <c r="E99" i="19"/>
  <c r="E99" i="27" s="1"/>
  <c r="H45" i="19"/>
  <c r="H45" i="27" s="1"/>
  <c r="F45" i="19"/>
  <c r="F45" i="27" s="1"/>
  <c r="K45" i="19"/>
  <c r="K45" i="27" s="1"/>
  <c r="G45" i="19"/>
  <c r="G45" i="27" s="1"/>
  <c r="A45" i="27"/>
  <c r="B45" i="19"/>
  <c r="B45" i="27" s="1"/>
  <c r="J45" i="19"/>
  <c r="J45" i="27" s="1"/>
  <c r="I45" i="19"/>
  <c r="I45" i="27" s="1"/>
  <c r="C45" i="19"/>
  <c r="C45" i="27" s="1"/>
  <c r="D45" i="19"/>
  <c r="D45" i="27" s="1"/>
  <c r="E45" i="19"/>
  <c r="E45" i="27" s="1"/>
  <c r="J240" i="19"/>
  <c r="J240" i="27" s="1"/>
  <c r="K240" i="19"/>
  <c r="K240" i="27" s="1"/>
  <c r="B240" i="19"/>
  <c r="B240" i="27" s="1"/>
  <c r="G240" i="19"/>
  <c r="G240" i="27" s="1"/>
  <c r="H240" i="19"/>
  <c r="H240" i="27" s="1"/>
  <c r="I240" i="19"/>
  <c r="I240" i="27" s="1"/>
  <c r="F240" i="19"/>
  <c r="F240" i="27" s="1"/>
  <c r="A240" i="27"/>
  <c r="C240" i="19"/>
  <c r="C240" i="27" s="1"/>
  <c r="D240" i="19"/>
  <c r="D240" i="27" s="1"/>
  <c r="E240" i="19"/>
  <c r="E240" i="27" s="1"/>
  <c r="K271" i="19"/>
  <c r="K271" i="27" s="1"/>
  <c r="A271" i="27"/>
  <c r="J271" i="19"/>
  <c r="J271" i="27" s="1"/>
  <c r="B271" i="19"/>
  <c r="B271" i="27" s="1"/>
  <c r="G271" i="19"/>
  <c r="G271" i="27" s="1"/>
  <c r="I271" i="19"/>
  <c r="I271" i="27" s="1"/>
  <c r="H271" i="19"/>
  <c r="H271" i="27" s="1"/>
  <c r="F271" i="19"/>
  <c r="F271" i="27" s="1"/>
  <c r="C271" i="19"/>
  <c r="C271" i="27" s="1"/>
  <c r="D271" i="19"/>
  <c r="D271" i="27" s="1"/>
  <c r="E271" i="19"/>
  <c r="E271" i="27" s="1"/>
  <c r="B108" i="19"/>
  <c r="B108" i="27" s="1"/>
  <c r="A108" i="27"/>
  <c r="J108" i="19"/>
  <c r="J108" i="27" s="1"/>
  <c r="K108" i="19"/>
  <c r="K108" i="27" s="1"/>
  <c r="G108" i="19"/>
  <c r="G108" i="27" s="1"/>
  <c r="H108" i="19"/>
  <c r="H108" i="27" s="1"/>
  <c r="F108" i="19"/>
  <c r="F108" i="27" s="1"/>
  <c r="I108" i="19"/>
  <c r="I108" i="27" s="1"/>
  <c r="C108" i="19"/>
  <c r="C108" i="27" s="1"/>
  <c r="D108" i="19"/>
  <c r="D108" i="27" s="1"/>
  <c r="E108" i="19"/>
  <c r="E108" i="27" s="1"/>
  <c r="J241" i="19"/>
  <c r="J241" i="27" s="1"/>
  <c r="B241" i="19"/>
  <c r="B241" i="27" s="1"/>
  <c r="K241" i="19"/>
  <c r="K241" i="27" s="1"/>
  <c r="G241" i="19"/>
  <c r="G241" i="27" s="1"/>
  <c r="H241" i="19"/>
  <c r="H241" i="27" s="1"/>
  <c r="F241" i="19"/>
  <c r="F241" i="27" s="1"/>
  <c r="I241" i="19"/>
  <c r="I241" i="27" s="1"/>
  <c r="A241" i="27"/>
  <c r="C241" i="19"/>
  <c r="C241" i="27" s="1"/>
  <c r="D241" i="19"/>
  <c r="D241" i="27" s="1"/>
  <c r="E241" i="19"/>
  <c r="E241" i="27" s="1"/>
  <c r="B53" i="19"/>
  <c r="B53" i="27" s="1"/>
  <c r="F53" i="19"/>
  <c r="F53" i="27" s="1"/>
  <c r="J53" i="19"/>
  <c r="J53" i="27" s="1"/>
  <c r="G53" i="19"/>
  <c r="G53" i="27" s="1"/>
  <c r="A53" i="27"/>
  <c r="I53" i="19"/>
  <c r="I53" i="27" s="1"/>
  <c r="K53" i="19"/>
  <c r="K53" i="27" s="1"/>
  <c r="H53" i="19"/>
  <c r="H53" i="27" s="1"/>
  <c r="C53" i="19"/>
  <c r="C53" i="27" s="1"/>
  <c r="D53" i="19"/>
  <c r="D53" i="27" s="1"/>
  <c r="E53" i="19"/>
  <c r="E53" i="27" s="1"/>
  <c r="B276" i="19"/>
  <c r="B276" i="27" s="1"/>
  <c r="K276" i="19"/>
  <c r="K276" i="27" s="1"/>
  <c r="J276" i="19"/>
  <c r="J276" i="27" s="1"/>
  <c r="A276" i="27"/>
  <c r="G276" i="19"/>
  <c r="G276" i="27" s="1"/>
  <c r="I276" i="19"/>
  <c r="I276" i="27" s="1"/>
  <c r="F276" i="19"/>
  <c r="F276" i="27" s="1"/>
  <c r="H276" i="19"/>
  <c r="H276" i="27" s="1"/>
  <c r="C276" i="19"/>
  <c r="C276" i="27" s="1"/>
  <c r="D276" i="19"/>
  <c r="D276" i="27" s="1"/>
  <c r="E276" i="19"/>
  <c r="E276" i="27" s="1"/>
  <c r="A196" i="27"/>
  <c r="J196" i="19"/>
  <c r="J196" i="27" s="1"/>
  <c r="B196" i="19"/>
  <c r="B196" i="27" s="1"/>
  <c r="K196" i="19"/>
  <c r="K196" i="27" s="1"/>
  <c r="G196" i="19"/>
  <c r="G196" i="27" s="1"/>
  <c r="H196" i="19"/>
  <c r="H196" i="27" s="1"/>
  <c r="I196" i="19"/>
  <c r="I196" i="27" s="1"/>
  <c r="F196" i="19"/>
  <c r="F196" i="27" s="1"/>
  <c r="C196" i="19"/>
  <c r="C196" i="27" s="1"/>
  <c r="D196" i="19"/>
  <c r="D196" i="27" s="1"/>
  <c r="E196" i="19"/>
  <c r="E196" i="27" s="1"/>
  <c r="B93" i="19"/>
  <c r="B93" i="27" s="1"/>
  <c r="F93" i="19"/>
  <c r="F93" i="27" s="1"/>
  <c r="J93" i="19"/>
  <c r="J93" i="27" s="1"/>
  <c r="G93" i="19"/>
  <c r="G93" i="27" s="1"/>
  <c r="A93" i="27"/>
  <c r="I93" i="19"/>
  <c r="I93" i="27" s="1"/>
  <c r="K93" i="19"/>
  <c r="K93" i="27" s="1"/>
  <c r="H93" i="19"/>
  <c r="H93" i="27" s="1"/>
  <c r="C93" i="19"/>
  <c r="C93" i="27" s="1"/>
  <c r="E93" i="19"/>
  <c r="E93" i="27" s="1"/>
  <c r="D93" i="19"/>
  <c r="D93" i="27" s="1"/>
  <c r="K245" i="23"/>
  <c r="K545" i="27" s="1"/>
  <c r="J64" i="24"/>
  <c r="C218" i="24"/>
  <c r="C64" i="24"/>
  <c r="K218" i="24"/>
  <c r="F64" i="24"/>
  <c r="D64" i="24"/>
  <c r="F245" i="23"/>
  <c r="F545" i="27" s="1"/>
  <c r="J42" i="19"/>
  <c r="J42" i="27" s="1"/>
  <c r="F42" i="19"/>
  <c r="F42" i="27" s="1"/>
  <c r="B42" i="19"/>
  <c r="B42" i="27" s="1"/>
  <c r="H42" i="19"/>
  <c r="H42" i="27" s="1"/>
  <c r="K42" i="19"/>
  <c r="K42" i="27" s="1"/>
  <c r="G42" i="19"/>
  <c r="G42" i="27" s="1"/>
  <c r="A42" i="27"/>
  <c r="I42" i="19"/>
  <c r="I42" i="27" s="1"/>
  <c r="C42" i="19"/>
  <c r="C42" i="27" s="1"/>
  <c r="E42" i="19"/>
  <c r="E42" i="27" s="1"/>
  <c r="D42" i="19"/>
  <c r="D42" i="27" s="1"/>
  <c r="J41" i="19"/>
  <c r="J41" i="27" s="1"/>
  <c r="F41" i="19"/>
  <c r="F41" i="27" s="1"/>
  <c r="B41" i="19"/>
  <c r="B41" i="27" s="1"/>
  <c r="H41" i="19"/>
  <c r="H41" i="27" s="1"/>
  <c r="I41" i="19"/>
  <c r="I41" i="27" s="1"/>
  <c r="G41" i="19"/>
  <c r="G41" i="27" s="1"/>
  <c r="A41" i="27"/>
  <c r="K41" i="19"/>
  <c r="K41" i="27" s="1"/>
  <c r="C41" i="19"/>
  <c r="C41" i="27" s="1"/>
  <c r="E41" i="19"/>
  <c r="E41" i="27" s="1"/>
  <c r="D41" i="19"/>
  <c r="D41" i="27" s="1"/>
  <c r="J40" i="19"/>
  <c r="J40" i="27" s="1"/>
  <c r="F40" i="19"/>
  <c r="F40" i="27" s="1"/>
  <c r="B40" i="19"/>
  <c r="B40" i="27" s="1"/>
  <c r="H40" i="19"/>
  <c r="H40" i="27" s="1"/>
  <c r="G40" i="19"/>
  <c r="G40" i="27" s="1"/>
  <c r="A40" i="27"/>
  <c r="I40" i="19"/>
  <c r="I40" i="27" s="1"/>
  <c r="K40" i="19"/>
  <c r="K40" i="27" s="1"/>
  <c r="C40" i="19"/>
  <c r="C40" i="27" s="1"/>
  <c r="D40" i="19"/>
  <c r="D40" i="27" s="1"/>
  <c r="E40" i="19"/>
  <c r="E40" i="27" s="1"/>
  <c r="J294" i="23"/>
  <c r="J594" i="27" s="1"/>
  <c r="K211" i="24"/>
  <c r="J180" i="23"/>
  <c r="J480" i="27" s="1"/>
  <c r="K180" i="23"/>
  <c r="K480" i="27" s="1"/>
  <c r="I173" i="24"/>
  <c r="F164" i="24"/>
  <c r="C173" i="24"/>
  <c r="F211" i="24"/>
  <c r="J211" i="24"/>
  <c r="C78" i="24"/>
  <c r="I211" i="24"/>
  <c r="K294" i="23"/>
  <c r="K594" i="27" s="1"/>
  <c r="B294" i="23"/>
  <c r="B594" i="27" s="1"/>
  <c r="B211" i="24"/>
  <c r="A211" i="25"/>
  <c r="A594" i="27"/>
  <c r="E211" i="24"/>
  <c r="F180" i="23"/>
  <c r="F480" i="27" s="1"/>
  <c r="B180" i="23"/>
  <c r="B480" i="27" s="1"/>
  <c r="D180" i="23"/>
  <c r="D480" i="27" s="1"/>
  <c r="B173" i="24"/>
  <c r="J173" i="24"/>
  <c r="E180" i="23"/>
  <c r="E480" i="27" s="1"/>
  <c r="D173" i="24"/>
  <c r="F294" i="23"/>
  <c r="F594" i="27" s="1"/>
  <c r="E294" i="23"/>
  <c r="E594" i="27" s="1"/>
  <c r="K173" i="24"/>
  <c r="C211" i="24"/>
  <c r="D294" i="23"/>
  <c r="D594" i="27" s="1"/>
  <c r="C180" i="23"/>
  <c r="C480" i="27" s="1"/>
  <c r="E173" i="24"/>
  <c r="F173" i="24"/>
  <c r="B298" i="23"/>
  <c r="B598" i="27" s="1"/>
  <c r="J264" i="23"/>
  <c r="J564" i="27" s="1"/>
  <c r="J269" i="23"/>
  <c r="J569" i="27" s="1"/>
  <c r="D245" i="23"/>
  <c r="D545" i="27" s="1"/>
  <c r="C159" i="24"/>
  <c r="E64" i="24"/>
  <c r="A64" i="25"/>
  <c r="B64" i="24"/>
  <c r="K64" i="24"/>
  <c r="E245" i="23"/>
  <c r="E545" i="27" s="1"/>
  <c r="E218" i="24"/>
  <c r="I218" i="24"/>
  <c r="J218" i="24"/>
  <c r="E231" i="23"/>
  <c r="E531" i="27" s="1"/>
  <c r="K78" i="24"/>
  <c r="J78" i="24"/>
  <c r="E78" i="24"/>
  <c r="F78" i="24"/>
  <c r="D218" i="24"/>
  <c r="D231" i="23"/>
  <c r="D531" i="27" s="1"/>
  <c r="J245" i="23"/>
  <c r="J545" i="27" s="1"/>
  <c r="B245" i="23"/>
  <c r="B545" i="27" s="1"/>
  <c r="I137" i="24"/>
  <c r="D137" i="24"/>
  <c r="A545" i="27"/>
  <c r="A531" i="27"/>
  <c r="B78" i="24"/>
  <c r="D78" i="24"/>
  <c r="B218" i="24"/>
  <c r="B216" i="23"/>
  <c r="B516" i="27" s="1"/>
  <c r="A218" i="25"/>
  <c r="A421" i="27"/>
  <c r="K264" i="23"/>
  <c r="K564" i="27" s="1"/>
  <c r="C264" i="23"/>
  <c r="C564" i="27" s="1"/>
  <c r="E264" i="23"/>
  <c r="E564" i="27" s="1"/>
  <c r="E216" i="23"/>
  <c r="E516" i="27" s="1"/>
  <c r="D264" i="23"/>
  <c r="D564" i="27" s="1"/>
  <c r="F264" i="23"/>
  <c r="F564" i="27" s="1"/>
  <c r="B264" i="23"/>
  <c r="B564" i="27" s="1"/>
  <c r="K231" i="23"/>
  <c r="K531" i="27" s="1"/>
  <c r="C145" i="24"/>
  <c r="J231" i="23"/>
  <c r="J531" i="27" s="1"/>
  <c r="B109" i="23"/>
  <c r="B409" i="27" s="1"/>
  <c r="F103" i="23"/>
  <c r="F403" i="27" s="1"/>
  <c r="J268" i="23"/>
  <c r="J568" i="27" s="1"/>
  <c r="B192" i="23"/>
  <c r="B492" i="27" s="1"/>
  <c r="K267" i="24"/>
  <c r="F231" i="23"/>
  <c r="F531" i="27" s="1"/>
  <c r="C231" i="23"/>
  <c r="C531" i="27" s="1"/>
  <c r="J164" i="24"/>
  <c r="A403" i="27"/>
  <c r="C221" i="23"/>
  <c r="C521" i="27" s="1"/>
  <c r="F109" i="23"/>
  <c r="F409" i="27" s="1"/>
  <c r="J142" i="24"/>
  <c r="E298" i="23"/>
  <c r="E598" i="27" s="1"/>
  <c r="D225" i="24"/>
  <c r="E171" i="23"/>
  <c r="E471" i="27" s="1"/>
  <c r="A598" i="27"/>
  <c r="K216" i="23"/>
  <c r="K516" i="27" s="1"/>
  <c r="J145" i="24"/>
  <c r="A159" i="25"/>
  <c r="F159" i="24"/>
  <c r="K269" i="23"/>
  <c r="K569" i="27" s="1"/>
  <c r="F145" i="24"/>
  <c r="J159" i="24"/>
  <c r="B145" i="24"/>
  <c r="B269" i="23"/>
  <c r="B569" i="27" s="1"/>
  <c r="C269" i="23"/>
  <c r="C569" i="27" s="1"/>
  <c r="D145" i="24"/>
  <c r="B164" i="24"/>
  <c r="J121" i="23"/>
  <c r="J421" i="27" s="1"/>
  <c r="D164" i="24"/>
  <c r="C164" i="24"/>
  <c r="J171" i="23"/>
  <c r="J471" i="27" s="1"/>
  <c r="A569" i="27"/>
  <c r="D159" i="24"/>
  <c r="E159" i="24"/>
  <c r="K145" i="24"/>
  <c r="C199" i="23"/>
  <c r="C499" i="27" s="1"/>
  <c r="E145" i="24"/>
  <c r="F269" i="23"/>
  <c r="F569" i="27" s="1"/>
  <c r="K199" i="23"/>
  <c r="K499" i="27" s="1"/>
  <c r="I145" i="24"/>
  <c r="K137" i="24"/>
  <c r="E190" i="23"/>
  <c r="E490" i="27" s="1"/>
  <c r="K164" i="24"/>
  <c r="E164" i="24"/>
  <c r="I164" i="24"/>
  <c r="D269" i="23"/>
  <c r="D569" i="27" s="1"/>
  <c r="B159" i="24"/>
  <c r="K159" i="24"/>
  <c r="F199" i="23"/>
  <c r="F499" i="27" s="1"/>
  <c r="D199" i="23"/>
  <c r="D499" i="27" s="1"/>
  <c r="F268" i="23"/>
  <c r="F568" i="27" s="1"/>
  <c r="B268" i="23"/>
  <c r="B568" i="27" s="1"/>
  <c r="A409" i="27"/>
  <c r="A499" i="27"/>
  <c r="A568" i="27"/>
  <c r="E106" i="24"/>
  <c r="E187" i="23"/>
  <c r="E487" i="27" s="1"/>
  <c r="C298" i="23"/>
  <c r="C598" i="27" s="1"/>
  <c r="K113" i="23"/>
  <c r="K413" i="27" s="1"/>
  <c r="I174" i="24"/>
  <c r="J122" i="23"/>
  <c r="J422" i="27" s="1"/>
  <c r="K109" i="23"/>
  <c r="K409" i="27" s="1"/>
  <c r="D109" i="23"/>
  <c r="D409" i="27" s="1"/>
  <c r="E199" i="23"/>
  <c r="E499" i="27" s="1"/>
  <c r="D268" i="23"/>
  <c r="D568" i="27" s="1"/>
  <c r="C192" i="23"/>
  <c r="C492" i="27" s="1"/>
  <c r="E109" i="23"/>
  <c r="E409" i="27" s="1"/>
  <c r="B199" i="23"/>
  <c r="B499" i="27" s="1"/>
  <c r="F298" i="23"/>
  <c r="F598" i="27" s="1"/>
  <c r="J199" i="23"/>
  <c r="J499" i="27" s="1"/>
  <c r="J147" i="24"/>
  <c r="B182" i="23"/>
  <c r="B482" i="27" s="1"/>
  <c r="D298" i="23"/>
  <c r="D598" i="27" s="1"/>
  <c r="K298" i="23"/>
  <c r="K598" i="27" s="1"/>
  <c r="C268" i="23"/>
  <c r="C568" i="27" s="1"/>
  <c r="F135" i="24"/>
  <c r="F106" i="24"/>
  <c r="F216" i="23"/>
  <c r="F516" i="27" s="1"/>
  <c r="C109" i="23"/>
  <c r="C409" i="27" s="1"/>
  <c r="C216" i="23"/>
  <c r="C516" i="27" s="1"/>
  <c r="A516" i="27"/>
  <c r="B276" i="24"/>
  <c r="D216" i="23"/>
  <c r="D516" i="27" s="1"/>
  <c r="J216" i="23"/>
  <c r="J516" i="27" s="1"/>
  <c r="K268" i="23"/>
  <c r="K568" i="27" s="1"/>
  <c r="E250" i="24"/>
  <c r="C122" i="23"/>
  <c r="C422" i="27" s="1"/>
  <c r="J250" i="24"/>
  <c r="E122" i="23"/>
  <c r="E422" i="27" s="1"/>
  <c r="B122" i="23"/>
  <c r="B422" i="27" s="1"/>
  <c r="J225" i="24"/>
  <c r="J276" i="24"/>
  <c r="K106" i="24"/>
  <c r="I135" i="24"/>
  <c r="C168" i="23"/>
  <c r="C468" i="27" s="1"/>
  <c r="K182" i="23"/>
  <c r="K482" i="27" s="1"/>
  <c r="E221" i="23"/>
  <c r="E521" i="27" s="1"/>
  <c r="J221" i="23"/>
  <c r="J521" i="27" s="1"/>
  <c r="D192" i="23"/>
  <c r="D492" i="27" s="1"/>
  <c r="J106" i="24"/>
  <c r="B135" i="24"/>
  <c r="E182" i="23"/>
  <c r="E482" i="27" s="1"/>
  <c r="J176" i="24"/>
  <c r="E135" i="24"/>
  <c r="F182" i="23"/>
  <c r="F482" i="27" s="1"/>
  <c r="E174" i="24"/>
  <c r="K122" i="23"/>
  <c r="K422" i="27" s="1"/>
  <c r="F192" i="23"/>
  <c r="F492" i="27" s="1"/>
  <c r="K192" i="23"/>
  <c r="K492" i="27" s="1"/>
  <c r="B147" i="24"/>
  <c r="I106" i="24"/>
  <c r="J182" i="23"/>
  <c r="J482" i="27" s="1"/>
  <c r="D106" i="24"/>
  <c r="B106" i="24"/>
  <c r="K135" i="24"/>
  <c r="C135" i="24"/>
  <c r="D168" i="23"/>
  <c r="D468" i="27" s="1"/>
  <c r="F168" i="23"/>
  <c r="F468" i="27" s="1"/>
  <c r="C182" i="23"/>
  <c r="C482" i="27" s="1"/>
  <c r="A135" i="25"/>
  <c r="C113" i="23"/>
  <c r="C413" i="27" s="1"/>
  <c r="A482" i="27"/>
  <c r="J168" i="23"/>
  <c r="J468" i="27" s="1"/>
  <c r="C106" i="24"/>
  <c r="D135" i="24"/>
  <c r="J135" i="24"/>
  <c r="D182" i="23"/>
  <c r="D482" i="27" s="1"/>
  <c r="B113" i="23"/>
  <c r="B413" i="27" s="1"/>
  <c r="F174" i="24"/>
  <c r="D171" i="23"/>
  <c r="D471" i="27" s="1"/>
  <c r="E143" i="24"/>
  <c r="B143" i="24"/>
  <c r="E168" i="23"/>
  <c r="E468" i="27" s="1"/>
  <c r="I225" i="24"/>
  <c r="I143" i="24"/>
  <c r="B197" i="23"/>
  <c r="B497" i="27" s="1"/>
  <c r="J179" i="23"/>
  <c r="J479" i="27" s="1"/>
  <c r="D179" i="23"/>
  <c r="D479" i="27" s="1"/>
  <c r="D122" i="23"/>
  <c r="D422" i="27" s="1"/>
  <c r="F122" i="23"/>
  <c r="F422" i="27" s="1"/>
  <c r="A492" i="27"/>
  <c r="J192" i="23"/>
  <c r="J492" i="27" s="1"/>
  <c r="D230" i="23"/>
  <c r="D530" i="27" s="1"/>
  <c r="J230" i="23"/>
  <c r="J530" i="27" s="1"/>
  <c r="A267" i="25"/>
  <c r="F179" i="23"/>
  <c r="F479" i="27" s="1"/>
  <c r="K179" i="23"/>
  <c r="K479" i="27" s="1"/>
  <c r="A144" i="25"/>
  <c r="C144" i="24"/>
  <c r="J144" i="24"/>
  <c r="J187" i="23"/>
  <c r="J487" i="27" s="1"/>
  <c r="B144" i="24"/>
  <c r="J103" i="23"/>
  <c r="J403" i="27" s="1"/>
  <c r="E267" i="24"/>
  <c r="D187" i="23"/>
  <c r="D487" i="27" s="1"/>
  <c r="K144" i="24"/>
  <c r="F137" i="24"/>
  <c r="C225" i="24"/>
  <c r="I144" i="24"/>
  <c r="C117" i="24"/>
  <c r="C103" i="23"/>
  <c r="C403" i="27" s="1"/>
  <c r="E225" i="24"/>
  <c r="E244" i="23"/>
  <c r="E544" i="27" s="1"/>
  <c r="D152" i="24"/>
  <c r="C152" i="24"/>
  <c r="E103" i="23"/>
  <c r="E403" i="27" s="1"/>
  <c r="K225" i="24"/>
  <c r="D276" i="24"/>
  <c r="E276" i="24"/>
  <c r="K276" i="24"/>
  <c r="I276" i="24"/>
  <c r="C276" i="24"/>
  <c r="F276" i="24"/>
  <c r="F267" i="24"/>
  <c r="F250" i="24"/>
  <c r="D144" i="24"/>
  <c r="D103" i="23"/>
  <c r="D403" i="27" s="1"/>
  <c r="B283" i="24"/>
  <c r="J137" i="24"/>
  <c r="J158" i="23"/>
  <c r="J458" i="27" s="1"/>
  <c r="K250" i="24"/>
  <c r="E137" i="24"/>
  <c r="B225" i="24"/>
  <c r="F144" i="24"/>
  <c r="K103" i="23"/>
  <c r="K403" i="27" s="1"/>
  <c r="F225" i="24"/>
  <c r="J190" i="23"/>
  <c r="J490" i="27" s="1"/>
  <c r="E144" i="24"/>
  <c r="B137" i="24"/>
  <c r="C137" i="24"/>
  <c r="A521" i="27"/>
  <c r="F221" i="23"/>
  <c r="F521" i="27" s="1"/>
  <c r="D221" i="23"/>
  <c r="D521" i="27" s="1"/>
  <c r="B221" i="23"/>
  <c r="B521" i="27" s="1"/>
  <c r="C147" i="24"/>
  <c r="B179" i="23"/>
  <c r="B479" i="27" s="1"/>
  <c r="F237" i="24"/>
  <c r="D237" i="24"/>
  <c r="C267" i="24"/>
  <c r="I250" i="24"/>
  <c r="I147" i="24"/>
  <c r="E147" i="24"/>
  <c r="C142" i="24"/>
  <c r="B142" i="24"/>
  <c r="C187" i="23"/>
  <c r="C487" i="27" s="1"/>
  <c r="K187" i="23"/>
  <c r="K487" i="27" s="1"/>
  <c r="D147" i="24"/>
  <c r="E121" i="23"/>
  <c r="E421" i="27" s="1"/>
  <c r="D176" i="24"/>
  <c r="K121" i="23"/>
  <c r="K421" i="27" s="1"/>
  <c r="E179" i="23"/>
  <c r="E479" i="27" s="1"/>
  <c r="J115" i="24"/>
  <c r="A487" i="27"/>
  <c r="K147" i="24"/>
  <c r="F142" i="24"/>
  <c r="D142" i="24"/>
  <c r="F121" i="23"/>
  <c r="F421" i="27" s="1"/>
  <c r="B121" i="23"/>
  <c r="B421" i="27" s="1"/>
  <c r="K142" i="24"/>
  <c r="I267" i="24"/>
  <c r="D267" i="24"/>
  <c r="D250" i="24"/>
  <c r="C250" i="24"/>
  <c r="F147" i="24"/>
  <c r="I142" i="24"/>
  <c r="B187" i="23"/>
  <c r="B487" i="27" s="1"/>
  <c r="D121" i="23"/>
  <c r="D421" i="27" s="1"/>
  <c r="D190" i="23"/>
  <c r="D490" i="27" s="1"/>
  <c r="E176" i="24"/>
  <c r="I115" i="24"/>
  <c r="A479" i="27"/>
  <c r="K168" i="23"/>
  <c r="K468" i="27" s="1"/>
  <c r="F187" i="23"/>
  <c r="F487" i="27" s="1"/>
  <c r="B267" i="24"/>
  <c r="E118" i="23"/>
  <c r="E418" i="27" s="1"/>
  <c r="F190" i="23"/>
  <c r="F490" i="27" s="1"/>
  <c r="K244" i="23"/>
  <c r="K544" i="27" s="1"/>
  <c r="C143" i="24"/>
  <c r="K190" i="23"/>
  <c r="K490" i="27" s="1"/>
  <c r="A468" i="27"/>
  <c r="B230" i="23"/>
  <c r="B530" i="27" s="1"/>
  <c r="B244" i="23"/>
  <c r="B544" i="27" s="1"/>
  <c r="A115" i="25"/>
  <c r="D115" i="24"/>
  <c r="K115" i="24"/>
  <c r="C115" i="24"/>
  <c r="E115" i="24"/>
  <c r="B115" i="24"/>
  <c r="C237" i="24"/>
  <c r="B250" i="24"/>
  <c r="F115" i="24"/>
  <c r="A471" i="27"/>
  <c r="B171" i="23"/>
  <c r="B471" i="27" s="1"/>
  <c r="K171" i="23"/>
  <c r="K471" i="27" s="1"/>
  <c r="C171" i="23"/>
  <c r="C471" i="27" s="1"/>
  <c r="F158" i="23"/>
  <c r="F458" i="27" s="1"/>
  <c r="A458" i="27"/>
  <c r="E234" i="23"/>
  <c r="E534" i="27" s="1"/>
  <c r="A534" i="27"/>
  <c r="J234" i="23"/>
  <c r="J534" i="27" s="1"/>
  <c r="F234" i="23"/>
  <c r="F534" i="27" s="1"/>
  <c r="C234" i="23"/>
  <c r="C534" i="27" s="1"/>
  <c r="D234" i="23"/>
  <c r="D534" i="27" s="1"/>
  <c r="B234" i="23"/>
  <c r="B534" i="27" s="1"/>
  <c r="D158" i="23"/>
  <c r="D458" i="27" s="1"/>
  <c r="C158" i="23"/>
  <c r="C458" i="27" s="1"/>
  <c r="D282" i="23"/>
  <c r="D582" i="27" s="1"/>
  <c r="B282" i="23"/>
  <c r="B582" i="27" s="1"/>
  <c r="I152" i="24"/>
  <c r="B176" i="24"/>
  <c r="B237" i="24"/>
  <c r="D136" i="23"/>
  <c r="D436" i="27" s="1"/>
  <c r="A436" i="27"/>
  <c r="C176" i="24"/>
  <c r="D118" i="23"/>
  <c r="D418" i="27" s="1"/>
  <c r="A418" i="27"/>
  <c r="A497" i="27"/>
  <c r="D197" i="23"/>
  <c r="D497" i="27" s="1"/>
  <c r="F197" i="23"/>
  <c r="F497" i="27" s="1"/>
  <c r="K197" i="23"/>
  <c r="K497" i="27" s="1"/>
  <c r="J197" i="23"/>
  <c r="J497" i="27" s="1"/>
  <c r="E197" i="23"/>
  <c r="E497" i="27" s="1"/>
  <c r="A143" i="25"/>
  <c r="F143" i="24"/>
  <c r="K143" i="24"/>
  <c r="D143" i="24"/>
  <c r="C190" i="23"/>
  <c r="C490" i="27" s="1"/>
  <c r="A490" i="27"/>
  <c r="A152" i="25"/>
  <c r="E152" i="24"/>
  <c r="A530" i="27"/>
  <c r="E206" i="24"/>
  <c r="F152" i="24"/>
  <c r="F206" i="24"/>
  <c r="F176" i="24"/>
  <c r="J206" i="24"/>
  <c r="B152" i="24"/>
  <c r="A402" i="27"/>
  <c r="F102" i="23"/>
  <c r="F402" i="27" s="1"/>
  <c r="D102" i="23"/>
  <c r="D402" i="27" s="1"/>
  <c r="E102" i="23"/>
  <c r="E402" i="27" s="1"/>
  <c r="J102" i="23"/>
  <c r="J402" i="27" s="1"/>
  <c r="B102" i="23"/>
  <c r="B402" i="27" s="1"/>
  <c r="K102" i="23"/>
  <c r="K402" i="27" s="1"/>
  <c r="C102" i="23"/>
  <c r="C402" i="27" s="1"/>
  <c r="A174" i="25"/>
  <c r="K174" i="24"/>
  <c r="C174" i="24"/>
  <c r="J174" i="24"/>
  <c r="F113" i="23"/>
  <c r="F413" i="27" s="1"/>
  <c r="A413" i="27"/>
  <c r="D113" i="23"/>
  <c r="D413" i="27" s="1"/>
  <c r="J113" i="23"/>
  <c r="J413" i="27" s="1"/>
  <c r="F247" i="23"/>
  <c r="F547" i="27" s="1"/>
  <c r="A547" i="27"/>
  <c r="A148" i="25"/>
  <c r="C148" i="24"/>
  <c r="K148" i="24"/>
  <c r="E148" i="24"/>
  <c r="I148" i="24"/>
  <c r="J148" i="24"/>
  <c r="B148" i="24"/>
  <c r="B158" i="23"/>
  <c r="B458" i="27" s="1"/>
  <c r="K158" i="23"/>
  <c r="K458" i="27" s="1"/>
  <c r="C282" i="23"/>
  <c r="C582" i="27" s="1"/>
  <c r="E282" i="23"/>
  <c r="E582" i="27" s="1"/>
  <c r="K282" i="23"/>
  <c r="K582" i="27" s="1"/>
  <c r="K230" i="23"/>
  <c r="K530" i="27" s="1"/>
  <c r="I176" i="24"/>
  <c r="I206" i="24"/>
  <c r="K206" i="24"/>
  <c r="D174" i="24"/>
  <c r="B117" i="24"/>
  <c r="F148" i="24"/>
  <c r="J152" i="24"/>
  <c r="K234" i="23"/>
  <c r="K534" i="27" s="1"/>
  <c r="K176" i="24"/>
  <c r="C283" i="24"/>
  <c r="E283" i="24"/>
  <c r="J283" i="24"/>
  <c r="F283" i="24"/>
  <c r="I283" i="24"/>
  <c r="K283" i="24"/>
  <c r="D244" i="23"/>
  <c r="D544" i="27" s="1"/>
  <c r="A544" i="27"/>
  <c r="C244" i="23"/>
  <c r="C544" i="27" s="1"/>
  <c r="J244" i="23"/>
  <c r="J544" i="27" s="1"/>
  <c r="F244" i="23"/>
  <c r="F544" i="27" s="1"/>
  <c r="A142" i="25"/>
  <c r="A206" i="25"/>
  <c r="B206" i="24"/>
  <c r="C206" i="24"/>
  <c r="E117" i="24"/>
  <c r="F117" i="24"/>
  <c r="A117" i="25"/>
  <c r="D117" i="24"/>
  <c r="K117" i="24"/>
  <c r="J117" i="24"/>
  <c r="B136" i="23"/>
  <c r="B436" i="27" s="1"/>
  <c r="J136" i="23"/>
  <c r="J436" i="27" s="1"/>
  <c r="C136" i="23"/>
  <c r="C436" i="27" s="1"/>
  <c r="F136" i="23"/>
  <c r="F436" i="27" s="1"/>
  <c r="C247" i="23"/>
  <c r="C547" i="27" s="1"/>
  <c r="K136" i="23"/>
  <c r="K436" i="27" s="1"/>
  <c r="C118" i="23"/>
  <c r="C418" i="27" s="1"/>
  <c r="B118" i="23"/>
  <c r="B418" i="27" s="1"/>
  <c r="F118" i="23"/>
  <c r="F418" i="27" s="1"/>
  <c r="J118" i="23"/>
  <c r="J418" i="27" s="1"/>
  <c r="K247" i="23"/>
  <c r="K547" i="27" s="1"/>
  <c r="E136" i="23"/>
  <c r="E436" i="27" s="1"/>
  <c r="A237" i="25"/>
  <c r="K237" i="24"/>
  <c r="I237" i="24"/>
  <c r="J237" i="24"/>
  <c r="A274" i="25"/>
  <c r="A208" i="25"/>
  <c r="I208" i="24"/>
  <c r="E208" i="24"/>
  <c r="J208" i="24"/>
  <c r="K208" i="24"/>
  <c r="D208" i="24"/>
  <c r="C208" i="24"/>
  <c r="B208" i="24"/>
  <c r="F208" i="24"/>
  <c r="A255" i="25"/>
  <c r="D255" i="24"/>
  <c r="E255" i="24"/>
  <c r="C239" i="23"/>
  <c r="C539" i="27" s="1"/>
  <c r="D239" i="23"/>
  <c r="D539" i="27" s="1"/>
  <c r="K239" i="23"/>
  <c r="K539" i="27" s="1"/>
  <c r="B239" i="23"/>
  <c r="B539" i="27" s="1"/>
  <c r="J239" i="23"/>
  <c r="J539" i="27" s="1"/>
  <c r="E239" i="23"/>
  <c r="E539" i="27" s="1"/>
  <c r="F239" i="23"/>
  <c r="F539" i="27" s="1"/>
  <c r="A202" i="25"/>
  <c r="I202" i="24"/>
  <c r="B202" i="24"/>
  <c r="E202" i="24"/>
  <c r="F202" i="24"/>
  <c r="J202" i="24"/>
  <c r="D202" i="24"/>
  <c r="C202" i="24"/>
  <c r="K202" i="24"/>
  <c r="J246" i="23"/>
  <c r="J546" i="27" s="1"/>
  <c r="K246" i="23"/>
  <c r="K546" i="27" s="1"/>
  <c r="C246" i="23"/>
  <c r="C546" i="27" s="1"/>
  <c r="F246" i="23"/>
  <c r="F546" i="27" s="1"/>
  <c r="D246" i="23"/>
  <c r="D546" i="27" s="1"/>
  <c r="E246" i="23"/>
  <c r="E546" i="27" s="1"/>
  <c r="B246" i="23"/>
  <c r="B546" i="27" s="1"/>
  <c r="A252" i="25"/>
  <c r="B252" i="24"/>
  <c r="I252" i="24"/>
  <c r="F252" i="24"/>
  <c r="J252" i="24"/>
  <c r="K252" i="24"/>
  <c r="E252" i="24"/>
  <c r="D252" i="24"/>
  <c r="C252" i="24"/>
  <c r="A260" i="25"/>
  <c r="K260" i="24"/>
  <c r="E260" i="24"/>
  <c r="D260" i="24"/>
  <c r="C260" i="24"/>
  <c r="B260" i="24"/>
  <c r="I260" i="24"/>
  <c r="F260" i="24"/>
  <c r="J260" i="24"/>
  <c r="B255" i="24"/>
  <c r="A175" i="25"/>
  <c r="F175" i="24"/>
  <c r="I175" i="24"/>
  <c r="K175" i="24"/>
  <c r="E175" i="24"/>
  <c r="D175" i="24"/>
  <c r="B175" i="24"/>
  <c r="J175" i="24"/>
  <c r="C175" i="24"/>
  <c r="E270" i="23"/>
  <c r="E570" i="27" s="1"/>
  <c r="F270" i="23"/>
  <c r="F570" i="27" s="1"/>
  <c r="J270" i="23"/>
  <c r="J570" i="27" s="1"/>
  <c r="B270" i="23"/>
  <c r="B570" i="27" s="1"/>
  <c r="C270" i="23"/>
  <c r="C570" i="27" s="1"/>
  <c r="D270" i="23"/>
  <c r="D570" i="27" s="1"/>
  <c r="K270" i="23"/>
  <c r="K570" i="27" s="1"/>
  <c r="A275" i="25"/>
  <c r="J275" i="24"/>
  <c r="E275" i="24"/>
  <c r="C275" i="24"/>
  <c r="K275" i="24"/>
  <c r="D275" i="24"/>
  <c r="B275" i="24"/>
  <c r="I275" i="24"/>
  <c r="F275" i="24"/>
  <c r="A239" i="25"/>
  <c r="C239" i="24"/>
  <c r="E239" i="24"/>
  <c r="D239" i="24"/>
  <c r="K239" i="24"/>
  <c r="B239" i="24"/>
  <c r="F239" i="24"/>
  <c r="I239" i="24"/>
  <c r="J239" i="24"/>
  <c r="A203" i="25"/>
  <c r="F203" i="24"/>
  <c r="E203" i="24"/>
  <c r="C203" i="24"/>
  <c r="J203" i="24"/>
  <c r="B203" i="24"/>
  <c r="I203" i="24"/>
  <c r="D203" i="24"/>
  <c r="K203" i="24"/>
  <c r="K248" i="23"/>
  <c r="K548" i="27" s="1"/>
  <c r="E248" i="23"/>
  <c r="E548" i="27" s="1"/>
  <c r="J248" i="23"/>
  <c r="J548" i="27" s="1"/>
  <c r="D248" i="23"/>
  <c r="D548" i="27" s="1"/>
  <c r="C248" i="23"/>
  <c r="C548" i="27" s="1"/>
  <c r="F248" i="23"/>
  <c r="F548" i="27" s="1"/>
  <c r="B248" i="23"/>
  <c r="B548" i="27" s="1"/>
  <c r="B285" i="23"/>
  <c r="B585" i="27" s="1"/>
  <c r="F285" i="23"/>
  <c r="F585" i="27" s="1"/>
  <c r="D285" i="23"/>
  <c r="D585" i="27" s="1"/>
  <c r="C285" i="23"/>
  <c r="C585" i="27" s="1"/>
  <c r="E285" i="23"/>
  <c r="E585" i="27" s="1"/>
  <c r="J285" i="23"/>
  <c r="J585" i="27" s="1"/>
  <c r="K285" i="23"/>
  <c r="K585" i="27" s="1"/>
  <c r="K273" i="23"/>
  <c r="K573" i="27" s="1"/>
  <c r="C273" i="23"/>
  <c r="C573" i="27" s="1"/>
  <c r="F273" i="23"/>
  <c r="F573" i="27" s="1"/>
  <c r="E273" i="23"/>
  <c r="E573" i="27" s="1"/>
  <c r="B273" i="23"/>
  <c r="B573" i="27" s="1"/>
  <c r="D273" i="23"/>
  <c r="D573" i="27" s="1"/>
  <c r="J273" i="23"/>
  <c r="J573" i="27" s="1"/>
  <c r="A139" i="25"/>
  <c r="F139" i="24"/>
  <c r="I139" i="24"/>
  <c r="B139" i="24"/>
  <c r="J139" i="24"/>
  <c r="D139" i="24"/>
  <c r="K139" i="24"/>
  <c r="E139" i="24"/>
  <c r="C139" i="24"/>
  <c r="J140" i="23"/>
  <c r="J440" i="27" s="1"/>
  <c r="B140" i="23"/>
  <c r="B440" i="27" s="1"/>
  <c r="K140" i="23"/>
  <c r="K440" i="27" s="1"/>
  <c r="C140" i="23"/>
  <c r="C440" i="27" s="1"/>
  <c r="F140" i="23"/>
  <c r="F440" i="27" s="1"/>
  <c r="D140" i="23"/>
  <c r="D440" i="27" s="1"/>
  <c r="E140" i="23"/>
  <c r="E440" i="27" s="1"/>
  <c r="B172" i="23"/>
  <c r="B472" i="27" s="1"/>
  <c r="C172" i="23"/>
  <c r="C472" i="27" s="1"/>
  <c r="D172" i="23"/>
  <c r="D472" i="27" s="1"/>
  <c r="F172" i="23"/>
  <c r="F472" i="27" s="1"/>
  <c r="K172" i="23"/>
  <c r="K472" i="27" s="1"/>
  <c r="E172" i="23"/>
  <c r="E472" i="27" s="1"/>
  <c r="J172" i="23"/>
  <c r="J472" i="27" s="1"/>
  <c r="K255" i="24"/>
  <c r="J255" i="24"/>
  <c r="D132" i="23"/>
  <c r="D432" i="27" s="1"/>
  <c r="J132" i="23"/>
  <c r="J432" i="27" s="1"/>
  <c r="C132" i="23"/>
  <c r="C432" i="27" s="1"/>
  <c r="E132" i="23"/>
  <c r="E432" i="27" s="1"/>
  <c r="K132" i="23"/>
  <c r="K432" i="27" s="1"/>
  <c r="F132" i="23"/>
  <c r="F432" i="27" s="1"/>
  <c r="B132" i="23"/>
  <c r="B432" i="27" s="1"/>
  <c r="J175" i="23"/>
  <c r="J475" i="27" s="1"/>
  <c r="D175" i="23"/>
  <c r="D475" i="27" s="1"/>
  <c r="K175" i="23"/>
  <c r="K475" i="27" s="1"/>
  <c r="F175" i="23"/>
  <c r="F475" i="27" s="1"/>
  <c r="C175" i="23"/>
  <c r="C475" i="27" s="1"/>
  <c r="B175" i="23"/>
  <c r="B475" i="27" s="1"/>
  <c r="E175" i="23"/>
  <c r="E475" i="27" s="1"/>
  <c r="A251" i="25"/>
  <c r="J251" i="24"/>
  <c r="B251" i="24"/>
  <c r="C251" i="24"/>
  <c r="K251" i="24"/>
  <c r="I251" i="24"/>
  <c r="E251" i="24"/>
  <c r="F251" i="24"/>
  <c r="D251" i="24"/>
  <c r="A270" i="25"/>
  <c r="I270" i="24"/>
  <c r="J270" i="24"/>
  <c r="B270" i="24"/>
  <c r="E270" i="24"/>
  <c r="F270" i="24"/>
  <c r="C270" i="24"/>
  <c r="D270" i="24"/>
  <c r="K270" i="24"/>
  <c r="D275" i="23"/>
  <c r="D575" i="27" s="1"/>
  <c r="F275" i="23"/>
  <c r="F575" i="27" s="1"/>
  <c r="E275" i="23"/>
  <c r="E575" i="27" s="1"/>
  <c r="C275" i="23"/>
  <c r="C575" i="27" s="1"/>
  <c r="J275" i="23"/>
  <c r="J575" i="27" s="1"/>
  <c r="K275" i="23"/>
  <c r="K575" i="27" s="1"/>
  <c r="B275" i="23"/>
  <c r="B575" i="27" s="1"/>
  <c r="A219" i="25"/>
  <c r="I219" i="24"/>
  <c r="E219" i="24"/>
  <c r="B219" i="24"/>
  <c r="D219" i="24"/>
  <c r="J219" i="24"/>
  <c r="K219" i="24"/>
  <c r="C219" i="24"/>
  <c r="F219" i="24"/>
  <c r="J203" i="23"/>
  <c r="J503" i="27" s="1"/>
  <c r="B203" i="23"/>
  <c r="B503" i="27" s="1"/>
  <c r="E203" i="23"/>
  <c r="E503" i="27" s="1"/>
  <c r="C203" i="23"/>
  <c r="C503" i="27" s="1"/>
  <c r="F203" i="23"/>
  <c r="F503" i="27" s="1"/>
  <c r="D203" i="23"/>
  <c r="D503" i="27" s="1"/>
  <c r="K203" i="23"/>
  <c r="K503" i="27" s="1"/>
  <c r="B138" i="23"/>
  <c r="B438" i="27" s="1"/>
  <c r="E138" i="23"/>
  <c r="E438" i="27" s="1"/>
  <c r="J138" i="23"/>
  <c r="J438" i="27" s="1"/>
  <c r="C138" i="23"/>
  <c r="C438" i="27" s="1"/>
  <c r="D138" i="23"/>
  <c r="D438" i="27" s="1"/>
  <c r="F138" i="23"/>
  <c r="F438" i="27" s="1"/>
  <c r="K138" i="23"/>
  <c r="K438" i="27" s="1"/>
  <c r="A248" i="25"/>
  <c r="B248" i="24"/>
  <c r="I248" i="24"/>
  <c r="F248" i="24"/>
  <c r="J248" i="24"/>
  <c r="K248" i="24"/>
  <c r="E248" i="24"/>
  <c r="D248" i="24"/>
  <c r="C248" i="24"/>
  <c r="I285" i="24"/>
  <c r="F285" i="24"/>
  <c r="E285" i="24"/>
  <c r="C285" i="24"/>
  <c r="K285" i="24"/>
  <c r="D285" i="24"/>
  <c r="B285" i="24"/>
  <c r="J285" i="24"/>
  <c r="A223" i="25"/>
  <c r="E223" i="24"/>
  <c r="B223" i="24"/>
  <c r="D223" i="24"/>
  <c r="C223" i="24"/>
  <c r="F223" i="24"/>
  <c r="I223" i="24"/>
  <c r="J223" i="24"/>
  <c r="K223" i="24"/>
  <c r="J282" i="23"/>
  <c r="J582" i="27" s="1"/>
  <c r="F282" i="23"/>
  <c r="F582" i="27" s="1"/>
  <c r="F226" i="23"/>
  <c r="F526" i="27" s="1"/>
  <c r="C226" i="23"/>
  <c r="C526" i="27" s="1"/>
  <c r="D226" i="23"/>
  <c r="D526" i="27" s="1"/>
  <c r="K226" i="23"/>
  <c r="K526" i="27" s="1"/>
  <c r="J226" i="23"/>
  <c r="J526" i="27" s="1"/>
  <c r="B226" i="23"/>
  <c r="B526" i="27" s="1"/>
  <c r="E226" i="23"/>
  <c r="E526" i="27" s="1"/>
  <c r="E139" i="23"/>
  <c r="E439" i="27" s="1"/>
  <c r="F139" i="23"/>
  <c r="F439" i="27" s="1"/>
  <c r="J139" i="23"/>
  <c r="J439" i="27" s="1"/>
  <c r="K139" i="23"/>
  <c r="K439" i="27" s="1"/>
  <c r="B139" i="23"/>
  <c r="B439" i="27" s="1"/>
  <c r="C139" i="23"/>
  <c r="C439" i="27" s="1"/>
  <c r="D139" i="23"/>
  <c r="D439" i="27" s="1"/>
  <c r="A259" i="25"/>
  <c r="I259" i="24"/>
  <c r="E259" i="24"/>
  <c r="F259" i="24"/>
  <c r="D259" i="24"/>
  <c r="J259" i="24"/>
  <c r="B259" i="24"/>
  <c r="C259" i="24"/>
  <c r="K259" i="24"/>
  <c r="A140" i="25"/>
  <c r="D140" i="24"/>
  <c r="C140" i="24"/>
  <c r="I140" i="24"/>
  <c r="E140" i="24"/>
  <c r="B140" i="24"/>
  <c r="K140" i="24"/>
  <c r="F140" i="24"/>
  <c r="J140" i="24"/>
  <c r="F207" i="23"/>
  <c r="F507" i="27" s="1"/>
  <c r="C207" i="23"/>
  <c r="C507" i="27" s="1"/>
  <c r="J207" i="23"/>
  <c r="J507" i="27" s="1"/>
  <c r="K207" i="23"/>
  <c r="K507" i="27" s="1"/>
  <c r="B207" i="23"/>
  <c r="B507" i="27" s="1"/>
  <c r="E207" i="23"/>
  <c r="E507" i="27" s="1"/>
  <c r="D207" i="23"/>
  <c r="D507" i="27" s="1"/>
  <c r="B258" i="23"/>
  <c r="B558" i="27" s="1"/>
  <c r="J258" i="23"/>
  <c r="J558" i="27" s="1"/>
  <c r="F258" i="23"/>
  <c r="F558" i="27" s="1"/>
  <c r="D258" i="23"/>
  <c r="D558" i="27" s="1"/>
  <c r="K258" i="23"/>
  <c r="K558" i="27" s="1"/>
  <c r="C258" i="23"/>
  <c r="C558" i="27" s="1"/>
  <c r="E258" i="23"/>
  <c r="E558" i="27" s="1"/>
  <c r="A257" i="25"/>
  <c r="C257" i="24"/>
  <c r="F257" i="24"/>
  <c r="D257" i="24"/>
  <c r="B257" i="24"/>
  <c r="E257" i="24"/>
  <c r="K257" i="24"/>
  <c r="J257" i="24"/>
  <c r="I257" i="24"/>
  <c r="J213" i="23"/>
  <c r="J513" i="27" s="1"/>
  <c r="C213" i="23"/>
  <c r="C513" i="27" s="1"/>
  <c r="D213" i="23"/>
  <c r="D513" i="27" s="1"/>
  <c r="F213" i="23"/>
  <c r="F513" i="27" s="1"/>
  <c r="K213" i="23"/>
  <c r="K513" i="27" s="1"/>
  <c r="B213" i="23"/>
  <c r="B513" i="27" s="1"/>
  <c r="E213" i="23"/>
  <c r="E513" i="27" s="1"/>
  <c r="A151" i="25"/>
  <c r="C151" i="24"/>
  <c r="J151" i="24"/>
  <c r="B151" i="24"/>
  <c r="E151" i="24"/>
  <c r="F151" i="24"/>
  <c r="I151" i="24"/>
  <c r="K151" i="24"/>
  <c r="D151" i="24"/>
  <c r="A273" i="25"/>
  <c r="D273" i="24"/>
  <c r="B273" i="24"/>
  <c r="J273" i="24"/>
  <c r="I273" i="24"/>
  <c r="F273" i="24"/>
  <c r="E273" i="24"/>
  <c r="C273" i="24"/>
  <c r="K273" i="24"/>
  <c r="C238" i="23"/>
  <c r="C538" i="27" s="1"/>
  <c r="F238" i="23"/>
  <c r="F538" i="27" s="1"/>
  <c r="E238" i="23"/>
  <c r="E538" i="27" s="1"/>
  <c r="K238" i="23"/>
  <c r="K538" i="27" s="1"/>
  <c r="J238" i="23"/>
  <c r="J538" i="27" s="1"/>
  <c r="B238" i="23"/>
  <c r="B538" i="27" s="1"/>
  <c r="D238" i="23"/>
  <c r="D538" i="27" s="1"/>
  <c r="D227" i="23"/>
  <c r="D527" i="27" s="1"/>
  <c r="E227" i="23"/>
  <c r="E527" i="27" s="1"/>
  <c r="F227" i="23"/>
  <c r="F527" i="27" s="1"/>
  <c r="C227" i="23"/>
  <c r="C527" i="27" s="1"/>
  <c r="K227" i="23"/>
  <c r="K527" i="27" s="1"/>
  <c r="J227" i="23"/>
  <c r="J527" i="27" s="1"/>
  <c r="B227" i="23"/>
  <c r="B527" i="27" s="1"/>
  <c r="A172" i="25"/>
  <c r="B172" i="24"/>
  <c r="K172" i="24"/>
  <c r="E172" i="24"/>
  <c r="F172" i="24"/>
  <c r="D172" i="24"/>
  <c r="J172" i="24"/>
  <c r="I172" i="24"/>
  <c r="C172" i="24"/>
  <c r="C255" i="24"/>
  <c r="E251" i="23"/>
  <c r="E551" i="27" s="1"/>
  <c r="B251" i="23"/>
  <c r="B551" i="27" s="1"/>
  <c r="D251" i="23"/>
  <c r="D551" i="27" s="1"/>
  <c r="F251" i="23"/>
  <c r="F551" i="27" s="1"/>
  <c r="K251" i="23"/>
  <c r="K551" i="27" s="1"/>
  <c r="C251" i="23"/>
  <c r="C551" i="27" s="1"/>
  <c r="J251" i="23"/>
  <c r="J551" i="27" s="1"/>
  <c r="B247" i="23"/>
  <c r="B547" i="27" s="1"/>
  <c r="A138" i="25"/>
  <c r="J138" i="24"/>
  <c r="I138" i="24"/>
  <c r="K138" i="24"/>
  <c r="F138" i="24"/>
  <c r="B138" i="24"/>
  <c r="D138" i="24"/>
  <c r="E138" i="24"/>
  <c r="C138" i="24"/>
  <c r="A238" i="25"/>
  <c r="B238" i="24"/>
  <c r="J238" i="24"/>
  <c r="F238" i="24"/>
  <c r="C238" i="24"/>
  <c r="D238" i="24"/>
  <c r="K238" i="24"/>
  <c r="I238" i="24"/>
  <c r="E238" i="24"/>
  <c r="A226" i="25"/>
  <c r="B226" i="24"/>
  <c r="J226" i="24"/>
  <c r="F226" i="24"/>
  <c r="C226" i="24"/>
  <c r="D226" i="24"/>
  <c r="K226" i="24"/>
  <c r="I226" i="24"/>
  <c r="E226" i="24"/>
  <c r="C259" i="23"/>
  <c r="C559" i="27" s="1"/>
  <c r="K259" i="23"/>
  <c r="K559" i="27" s="1"/>
  <c r="J259" i="23"/>
  <c r="J559" i="27" s="1"/>
  <c r="B259" i="23"/>
  <c r="B559" i="27" s="1"/>
  <c r="D259" i="23"/>
  <c r="D559" i="27" s="1"/>
  <c r="E259" i="23"/>
  <c r="E559" i="27" s="1"/>
  <c r="F259" i="23"/>
  <c r="F559" i="27" s="1"/>
  <c r="E247" i="23"/>
  <c r="E547" i="27" s="1"/>
  <c r="F255" i="24"/>
  <c r="I255" i="24"/>
  <c r="J247" i="23"/>
  <c r="J547" i="27" s="1"/>
  <c r="D247" i="23"/>
  <c r="D547" i="27" s="1"/>
  <c r="A132" i="25"/>
  <c r="D132" i="24"/>
  <c r="C132" i="24"/>
  <c r="J132" i="24"/>
  <c r="B132" i="24"/>
  <c r="E132" i="24"/>
  <c r="K132" i="24"/>
  <c r="I132" i="24"/>
  <c r="F132" i="24"/>
  <c r="A258" i="25"/>
  <c r="D258" i="24"/>
  <c r="K258" i="24"/>
  <c r="I258" i="24"/>
  <c r="J258" i="24"/>
  <c r="B258" i="24"/>
  <c r="E258" i="24"/>
  <c r="F258" i="24"/>
  <c r="C258" i="24"/>
  <c r="B208" i="23"/>
  <c r="B508" i="27" s="1"/>
  <c r="D208" i="23"/>
  <c r="D508" i="27" s="1"/>
  <c r="F208" i="23"/>
  <c r="F508" i="27" s="1"/>
  <c r="E208" i="23"/>
  <c r="E508" i="27" s="1"/>
  <c r="K208" i="23"/>
  <c r="K508" i="27" s="1"/>
  <c r="C208" i="23"/>
  <c r="C508" i="27" s="1"/>
  <c r="J208" i="23"/>
  <c r="J508" i="27" s="1"/>
  <c r="F257" i="23"/>
  <c r="F557" i="27" s="1"/>
  <c r="B257" i="23"/>
  <c r="B557" i="27" s="1"/>
  <c r="D257" i="23"/>
  <c r="D557" i="27" s="1"/>
  <c r="J257" i="23"/>
  <c r="J557" i="27" s="1"/>
  <c r="K257" i="23"/>
  <c r="K557" i="27" s="1"/>
  <c r="E257" i="23"/>
  <c r="E557" i="27" s="1"/>
  <c r="C257" i="23"/>
  <c r="C557" i="27" s="1"/>
  <c r="F230" i="23"/>
  <c r="F530" i="27" s="1"/>
  <c r="E230" i="23"/>
  <c r="E530" i="27" s="1"/>
  <c r="K219" i="23"/>
  <c r="K519" i="27" s="1"/>
  <c r="B219" i="23"/>
  <c r="B519" i="27" s="1"/>
  <c r="E219" i="23"/>
  <c r="E519" i="27" s="1"/>
  <c r="F219" i="23"/>
  <c r="F519" i="27" s="1"/>
  <c r="D219" i="23"/>
  <c r="D519" i="27" s="1"/>
  <c r="C219" i="23"/>
  <c r="C519" i="27" s="1"/>
  <c r="J219" i="23"/>
  <c r="J519" i="27" s="1"/>
  <c r="J202" i="23"/>
  <c r="J502" i="27" s="1"/>
  <c r="B202" i="23"/>
  <c r="B502" i="27" s="1"/>
  <c r="C202" i="23"/>
  <c r="C502" i="27" s="1"/>
  <c r="D202" i="23"/>
  <c r="D502" i="27" s="1"/>
  <c r="K202" i="23"/>
  <c r="K502" i="27" s="1"/>
  <c r="E202" i="23"/>
  <c r="E502" i="27" s="1"/>
  <c r="F202" i="23"/>
  <c r="F502" i="27" s="1"/>
  <c r="A213" i="25"/>
  <c r="K213" i="24"/>
  <c r="E213" i="24"/>
  <c r="F213" i="24"/>
  <c r="J213" i="24"/>
  <c r="I213" i="24"/>
  <c r="C213" i="24"/>
  <c r="B213" i="24"/>
  <c r="D213" i="24"/>
  <c r="A246" i="25"/>
  <c r="B246" i="24"/>
  <c r="E246" i="24"/>
  <c r="F246" i="24"/>
  <c r="C246" i="24"/>
  <c r="D246" i="24"/>
  <c r="K246" i="24"/>
  <c r="I246" i="24"/>
  <c r="J246" i="24"/>
  <c r="F151" i="23"/>
  <c r="F451" i="27" s="1"/>
  <c r="B151" i="23"/>
  <c r="B451" i="27" s="1"/>
  <c r="C151" i="23"/>
  <c r="C451" i="27" s="1"/>
  <c r="K151" i="23"/>
  <c r="K451" i="27" s="1"/>
  <c r="D151" i="23"/>
  <c r="D451" i="27" s="1"/>
  <c r="J151" i="23"/>
  <c r="J451" i="27" s="1"/>
  <c r="E151" i="23"/>
  <c r="E451" i="27" s="1"/>
  <c r="J223" i="23"/>
  <c r="J523" i="27" s="1"/>
  <c r="E223" i="23"/>
  <c r="E523" i="27" s="1"/>
  <c r="D223" i="23"/>
  <c r="D523" i="27" s="1"/>
  <c r="F223" i="23"/>
  <c r="F523" i="27" s="1"/>
  <c r="C223" i="23"/>
  <c r="C523" i="27" s="1"/>
  <c r="K223" i="23"/>
  <c r="K523" i="27" s="1"/>
  <c r="B223" i="23"/>
  <c r="B523" i="27" s="1"/>
  <c r="F252" i="23"/>
  <c r="F552" i="27" s="1"/>
  <c r="K252" i="23"/>
  <c r="K552" i="27" s="1"/>
  <c r="E252" i="23"/>
  <c r="E552" i="27" s="1"/>
  <c r="J252" i="23"/>
  <c r="J552" i="27" s="1"/>
  <c r="C252" i="23"/>
  <c r="C552" i="27" s="1"/>
  <c r="B252" i="23"/>
  <c r="B552" i="27" s="1"/>
  <c r="D252" i="23"/>
  <c r="D552" i="27" s="1"/>
  <c r="A227" i="25"/>
  <c r="I227" i="24"/>
  <c r="E227" i="24"/>
  <c r="B227" i="24"/>
  <c r="D227" i="24"/>
  <c r="J227" i="24"/>
  <c r="K227" i="24"/>
  <c r="C227" i="24"/>
  <c r="F227" i="24"/>
  <c r="B260" i="23"/>
  <c r="B560" i="27" s="1"/>
  <c r="J260" i="23"/>
  <c r="J560" i="27" s="1"/>
  <c r="C260" i="23"/>
  <c r="C560" i="27" s="1"/>
  <c r="D260" i="23"/>
  <c r="D560" i="27" s="1"/>
  <c r="K260" i="23"/>
  <c r="K560" i="27" s="1"/>
  <c r="F260" i="23"/>
  <c r="F560" i="27" s="1"/>
  <c r="E260" i="23"/>
  <c r="E560" i="27" s="1"/>
  <c r="A207" i="25"/>
  <c r="F207" i="24"/>
  <c r="I207" i="24"/>
  <c r="K207" i="24"/>
  <c r="E207" i="24"/>
  <c r="J207" i="24"/>
  <c r="B207" i="24"/>
  <c r="C207" i="24"/>
  <c r="D207" i="24"/>
  <c r="K299" i="24"/>
  <c r="D299" i="24"/>
  <c r="E299" i="24"/>
  <c r="J299" i="24"/>
  <c r="C299" i="24"/>
  <c r="B299" i="24"/>
  <c r="I299" i="24"/>
  <c r="F299" i="24"/>
  <c r="J292" i="23"/>
  <c r="J592" i="27" s="1"/>
  <c r="F292" i="23"/>
  <c r="F592" i="27" s="1"/>
  <c r="K292" i="23"/>
  <c r="K592" i="27" s="1"/>
  <c r="D292" i="23"/>
  <c r="D592" i="27" s="1"/>
  <c r="E292" i="23"/>
  <c r="E592" i="27" s="1"/>
  <c r="C292" i="23"/>
  <c r="C592" i="27" s="1"/>
  <c r="B292" i="23"/>
  <c r="B592" i="27" s="1"/>
  <c r="C295" i="24"/>
  <c r="I295" i="24"/>
  <c r="J295" i="24"/>
  <c r="E295" i="24"/>
  <c r="B295" i="24"/>
  <c r="K295" i="24"/>
  <c r="F295" i="24"/>
  <c r="D295" i="24"/>
  <c r="E292" i="24"/>
  <c r="C292" i="24"/>
  <c r="F292" i="24"/>
  <c r="D292" i="24"/>
  <c r="B292" i="24"/>
  <c r="K292" i="24"/>
  <c r="J292" i="24"/>
  <c r="I292" i="24"/>
  <c r="E293" i="24"/>
  <c r="C293" i="24"/>
  <c r="F293" i="24"/>
  <c r="D293" i="24"/>
  <c r="I293" i="24"/>
  <c r="K293" i="24"/>
  <c r="J293" i="24"/>
  <c r="B293" i="24"/>
  <c r="C295" i="23"/>
  <c r="C595" i="27" s="1"/>
  <c r="E295" i="23"/>
  <c r="E595" i="27" s="1"/>
  <c r="F295" i="23"/>
  <c r="F595" i="27" s="1"/>
  <c r="D295" i="23"/>
  <c r="D595" i="27" s="1"/>
  <c r="J295" i="23"/>
  <c r="J595" i="27" s="1"/>
  <c r="B295" i="23"/>
  <c r="B595" i="27" s="1"/>
  <c r="K295" i="23"/>
  <c r="K595" i="27" s="1"/>
  <c r="E299" i="23"/>
  <c r="E599" i="27" s="1"/>
  <c r="J299" i="23"/>
  <c r="J599" i="27" s="1"/>
  <c r="K299" i="23"/>
  <c r="K599" i="27" s="1"/>
  <c r="F299" i="23"/>
  <c r="F599" i="27" s="1"/>
  <c r="D299" i="23"/>
  <c r="D599" i="27" s="1"/>
  <c r="C299" i="23"/>
  <c r="C599" i="27" s="1"/>
  <c r="B299" i="23"/>
  <c r="B599" i="27" s="1"/>
  <c r="K169" i="23"/>
  <c r="K469" i="27" s="1"/>
  <c r="J169" i="23"/>
  <c r="J469" i="27" s="1"/>
  <c r="B169" i="23"/>
  <c r="B469" i="27" s="1"/>
  <c r="E169" i="23"/>
  <c r="E469" i="27" s="1"/>
  <c r="D169" i="23"/>
  <c r="D469" i="27" s="1"/>
  <c r="C169" i="23"/>
  <c r="C469" i="27" s="1"/>
  <c r="F169" i="23"/>
  <c r="F469" i="27" s="1"/>
  <c r="I274" i="24"/>
  <c r="D274" i="24"/>
  <c r="B274" i="24"/>
  <c r="K274" i="24"/>
  <c r="C274" i="24"/>
  <c r="E274" i="24"/>
  <c r="F274" i="24"/>
  <c r="J274" i="24"/>
  <c r="J263" i="23"/>
  <c r="J563" i="27" s="1"/>
  <c r="B263" i="23"/>
  <c r="B563" i="27" s="1"/>
  <c r="C263" i="23"/>
  <c r="C563" i="27" s="1"/>
  <c r="D263" i="23"/>
  <c r="D563" i="27" s="1"/>
  <c r="E263" i="23"/>
  <c r="E563" i="27" s="1"/>
  <c r="K263" i="23"/>
  <c r="K563" i="27" s="1"/>
  <c r="F263" i="23"/>
  <c r="F563" i="27" s="1"/>
  <c r="C214" i="23"/>
  <c r="C514" i="27" s="1"/>
  <c r="K214" i="23"/>
  <c r="K514" i="27" s="1"/>
  <c r="E214" i="23"/>
  <c r="E514" i="27" s="1"/>
  <c r="F214" i="23"/>
  <c r="F514" i="27" s="1"/>
  <c r="D214" i="23"/>
  <c r="D514" i="27" s="1"/>
  <c r="B214" i="23"/>
  <c r="B514" i="27" s="1"/>
  <c r="J214" i="23"/>
  <c r="J514" i="27" s="1"/>
  <c r="D130" i="24"/>
  <c r="J130" i="24"/>
  <c r="K130" i="24"/>
  <c r="F130" i="24"/>
  <c r="I130" i="24"/>
  <c r="B130" i="24"/>
  <c r="C130" i="24"/>
  <c r="E130" i="24"/>
  <c r="J193" i="24"/>
  <c r="K193" i="24"/>
  <c r="F193" i="24"/>
  <c r="I193" i="24"/>
  <c r="B193" i="24"/>
  <c r="E193" i="24"/>
  <c r="D193" i="24"/>
  <c r="C193" i="24"/>
  <c r="J128" i="24"/>
  <c r="F128" i="24"/>
  <c r="I128" i="24"/>
  <c r="D128" i="24"/>
  <c r="K128" i="24"/>
  <c r="C128" i="24"/>
  <c r="B128" i="24"/>
  <c r="E128" i="24"/>
  <c r="C232" i="23"/>
  <c r="C532" i="27" s="1"/>
  <c r="K232" i="23"/>
  <c r="K532" i="27" s="1"/>
  <c r="F232" i="23"/>
  <c r="F532" i="27" s="1"/>
  <c r="D232" i="23"/>
  <c r="D532" i="27" s="1"/>
  <c r="E232" i="23"/>
  <c r="E532" i="27" s="1"/>
  <c r="J232" i="23"/>
  <c r="J532" i="27" s="1"/>
  <c r="B232" i="23"/>
  <c r="B532" i="27" s="1"/>
  <c r="C154" i="23"/>
  <c r="C454" i="27" s="1"/>
  <c r="F154" i="23"/>
  <c r="F454" i="27" s="1"/>
  <c r="J154" i="23"/>
  <c r="J454" i="27" s="1"/>
  <c r="D154" i="23"/>
  <c r="D454" i="27" s="1"/>
  <c r="B154" i="23"/>
  <c r="B454" i="27" s="1"/>
  <c r="E154" i="23"/>
  <c r="E454" i="27" s="1"/>
  <c r="K154" i="23"/>
  <c r="K454" i="27" s="1"/>
  <c r="E261" i="24"/>
  <c r="K261" i="24"/>
  <c r="J261" i="24"/>
  <c r="D261" i="24"/>
  <c r="C261" i="24"/>
  <c r="B261" i="24"/>
  <c r="F261" i="24"/>
  <c r="I261" i="24"/>
  <c r="C165" i="23"/>
  <c r="C465" i="27" s="1"/>
  <c r="D165" i="23"/>
  <c r="D465" i="27" s="1"/>
  <c r="K165" i="23"/>
  <c r="K465" i="27" s="1"/>
  <c r="J165" i="23"/>
  <c r="J465" i="27" s="1"/>
  <c r="B165" i="23"/>
  <c r="B465" i="27" s="1"/>
  <c r="F165" i="23"/>
  <c r="F465" i="27" s="1"/>
  <c r="E165" i="23"/>
  <c r="E465" i="27" s="1"/>
  <c r="F186" i="23"/>
  <c r="F486" i="27" s="1"/>
  <c r="B186" i="23"/>
  <c r="B486" i="27" s="1"/>
  <c r="E186" i="23"/>
  <c r="E486" i="27" s="1"/>
  <c r="D186" i="23"/>
  <c r="D486" i="27" s="1"/>
  <c r="K186" i="23"/>
  <c r="K486" i="27" s="1"/>
  <c r="J186" i="23"/>
  <c r="J486" i="27" s="1"/>
  <c r="C186" i="23"/>
  <c r="C486" i="27" s="1"/>
  <c r="F241" i="23"/>
  <c r="F541" i="27" s="1"/>
  <c r="E241" i="23"/>
  <c r="E541" i="27" s="1"/>
  <c r="C241" i="23"/>
  <c r="C541" i="27" s="1"/>
  <c r="J241" i="23"/>
  <c r="J541" i="27" s="1"/>
  <c r="B241" i="23"/>
  <c r="B541" i="27" s="1"/>
  <c r="K241" i="23"/>
  <c r="K541" i="27" s="1"/>
  <c r="D241" i="23"/>
  <c r="D541" i="27" s="1"/>
  <c r="D281" i="24"/>
  <c r="K281" i="24"/>
  <c r="I281" i="24"/>
  <c r="B281" i="24"/>
  <c r="J281" i="24"/>
  <c r="F281" i="24"/>
  <c r="E281" i="24"/>
  <c r="C281" i="24"/>
  <c r="B224" i="23"/>
  <c r="B524" i="27" s="1"/>
  <c r="E224" i="23"/>
  <c r="E524" i="27" s="1"/>
  <c r="J224" i="23"/>
  <c r="J524" i="27" s="1"/>
  <c r="D224" i="23"/>
  <c r="D524" i="27" s="1"/>
  <c r="K224" i="23"/>
  <c r="K524" i="27" s="1"/>
  <c r="F224" i="23"/>
  <c r="F524" i="27" s="1"/>
  <c r="C224" i="23"/>
  <c r="C524" i="27" s="1"/>
  <c r="D111" i="23"/>
  <c r="D411" i="27" s="1"/>
  <c r="F111" i="23"/>
  <c r="F411" i="27" s="1"/>
  <c r="B111" i="23"/>
  <c r="B411" i="27" s="1"/>
  <c r="C111" i="23"/>
  <c r="C411" i="27" s="1"/>
  <c r="K111" i="23"/>
  <c r="K411" i="27" s="1"/>
  <c r="E111" i="23"/>
  <c r="E411" i="27" s="1"/>
  <c r="J111" i="23"/>
  <c r="J411" i="27" s="1"/>
  <c r="J194" i="24"/>
  <c r="D194" i="24"/>
  <c r="F194" i="24"/>
  <c r="C194" i="24"/>
  <c r="B194" i="24"/>
  <c r="K194" i="24"/>
  <c r="E194" i="24"/>
  <c r="I194" i="24"/>
  <c r="J127" i="23"/>
  <c r="J427" i="27" s="1"/>
  <c r="K127" i="23"/>
  <c r="K427" i="27" s="1"/>
  <c r="D127" i="23"/>
  <c r="D427" i="27" s="1"/>
  <c r="B127" i="23"/>
  <c r="B427" i="27" s="1"/>
  <c r="F127" i="23"/>
  <c r="F427" i="27" s="1"/>
  <c r="E127" i="23"/>
  <c r="E427" i="27" s="1"/>
  <c r="C127" i="23"/>
  <c r="C427" i="27" s="1"/>
  <c r="B181" i="23"/>
  <c r="B481" i="27" s="1"/>
  <c r="K181" i="23"/>
  <c r="K481" i="27" s="1"/>
  <c r="E181" i="23"/>
  <c r="E481" i="27" s="1"/>
  <c r="D181" i="23"/>
  <c r="D481" i="27" s="1"/>
  <c r="J181" i="23"/>
  <c r="J481" i="27" s="1"/>
  <c r="C181" i="23"/>
  <c r="C481" i="27" s="1"/>
  <c r="F181" i="23"/>
  <c r="F481" i="27" s="1"/>
  <c r="F156" i="23"/>
  <c r="F456" i="27" s="1"/>
  <c r="C156" i="23"/>
  <c r="C456" i="27" s="1"/>
  <c r="E156" i="23"/>
  <c r="E456" i="27" s="1"/>
  <c r="B156" i="23"/>
  <c r="B456" i="27" s="1"/>
  <c r="K156" i="23"/>
  <c r="K456" i="27" s="1"/>
  <c r="D156" i="23"/>
  <c r="D456" i="27" s="1"/>
  <c r="J156" i="23"/>
  <c r="J456" i="27" s="1"/>
  <c r="D297" i="24"/>
  <c r="B297" i="24"/>
  <c r="J297" i="24"/>
  <c r="K297" i="24"/>
  <c r="I297" i="24"/>
  <c r="C297" i="24"/>
  <c r="E297" i="24"/>
  <c r="F297" i="24"/>
  <c r="B196" i="24"/>
  <c r="J196" i="24"/>
  <c r="C196" i="24"/>
  <c r="K196" i="24"/>
  <c r="I196" i="24"/>
  <c r="F196" i="24"/>
  <c r="E196" i="24"/>
  <c r="D196" i="24"/>
  <c r="J254" i="23"/>
  <c r="J554" i="27" s="1"/>
  <c r="B254" i="23"/>
  <c r="B554" i="27" s="1"/>
  <c r="F254" i="23"/>
  <c r="F554" i="27" s="1"/>
  <c r="C254" i="23"/>
  <c r="C554" i="27" s="1"/>
  <c r="E254" i="23"/>
  <c r="E554" i="27" s="1"/>
  <c r="K254" i="23"/>
  <c r="K554" i="27" s="1"/>
  <c r="D254" i="23"/>
  <c r="D554" i="27" s="1"/>
  <c r="D114" i="24"/>
  <c r="C114" i="24"/>
  <c r="B114" i="24"/>
  <c r="F114" i="24"/>
  <c r="K114" i="24"/>
  <c r="E114" i="24"/>
  <c r="J114" i="24"/>
  <c r="I114" i="24"/>
  <c r="E166" i="24"/>
  <c r="F166" i="24"/>
  <c r="D166" i="24"/>
  <c r="I166" i="24"/>
  <c r="B166" i="24"/>
  <c r="J166" i="24"/>
  <c r="K166" i="24"/>
  <c r="C166" i="24"/>
  <c r="D155" i="23"/>
  <c r="D455" i="27" s="1"/>
  <c r="E155" i="23"/>
  <c r="E455" i="27" s="1"/>
  <c r="F155" i="23"/>
  <c r="F455" i="27" s="1"/>
  <c r="J155" i="23"/>
  <c r="J455" i="27" s="1"/>
  <c r="K155" i="23"/>
  <c r="K455" i="27" s="1"/>
  <c r="B155" i="23"/>
  <c r="B455" i="27" s="1"/>
  <c r="C155" i="23"/>
  <c r="C455" i="27" s="1"/>
  <c r="C141" i="24"/>
  <c r="I141" i="24"/>
  <c r="F141" i="24"/>
  <c r="K141" i="24"/>
  <c r="E141" i="24"/>
  <c r="J141" i="24"/>
  <c r="D141" i="24"/>
  <c r="B141" i="24"/>
  <c r="D228" i="23"/>
  <c r="D528" i="27" s="1"/>
  <c r="K228" i="23"/>
  <c r="K528" i="27" s="1"/>
  <c r="B228" i="23"/>
  <c r="B528" i="27" s="1"/>
  <c r="F228" i="23"/>
  <c r="F528" i="27" s="1"/>
  <c r="E228" i="23"/>
  <c r="E528" i="27" s="1"/>
  <c r="J228" i="23"/>
  <c r="J528" i="27" s="1"/>
  <c r="C228" i="23"/>
  <c r="C528" i="27" s="1"/>
  <c r="C271" i="24"/>
  <c r="K271" i="24"/>
  <c r="F271" i="24"/>
  <c r="J271" i="24"/>
  <c r="I271" i="24"/>
  <c r="B271" i="24"/>
  <c r="D271" i="24"/>
  <c r="E271" i="24"/>
  <c r="B266" i="24"/>
  <c r="E266" i="24"/>
  <c r="F266" i="24"/>
  <c r="D266" i="24"/>
  <c r="J266" i="24"/>
  <c r="K266" i="24"/>
  <c r="C266" i="24"/>
  <c r="I266" i="24"/>
  <c r="F134" i="24"/>
  <c r="J134" i="24"/>
  <c r="I134" i="24"/>
  <c r="B134" i="24"/>
  <c r="K134" i="24"/>
  <c r="D134" i="24"/>
  <c r="E134" i="24"/>
  <c r="C134" i="24"/>
  <c r="C126" i="24"/>
  <c r="K126" i="24"/>
  <c r="B126" i="24"/>
  <c r="I126" i="24"/>
  <c r="E126" i="24"/>
  <c r="D126" i="24"/>
  <c r="F126" i="24"/>
  <c r="J126" i="24"/>
  <c r="C287" i="23"/>
  <c r="C587" i="27" s="1"/>
  <c r="K287" i="23"/>
  <c r="K587" i="27" s="1"/>
  <c r="J287" i="23"/>
  <c r="J587" i="27" s="1"/>
  <c r="E287" i="23"/>
  <c r="E587" i="27" s="1"/>
  <c r="F287" i="23"/>
  <c r="F587" i="27" s="1"/>
  <c r="D287" i="23"/>
  <c r="D587" i="27" s="1"/>
  <c r="B287" i="23"/>
  <c r="B587" i="27" s="1"/>
  <c r="C279" i="23"/>
  <c r="C579" i="27" s="1"/>
  <c r="F279" i="23"/>
  <c r="F579" i="27" s="1"/>
  <c r="B279" i="23"/>
  <c r="B579" i="27" s="1"/>
  <c r="E279" i="23"/>
  <c r="E579" i="27" s="1"/>
  <c r="K279" i="23"/>
  <c r="K579" i="27" s="1"/>
  <c r="D279" i="23"/>
  <c r="D579" i="27" s="1"/>
  <c r="J279" i="23"/>
  <c r="J579" i="27" s="1"/>
  <c r="K229" i="24"/>
  <c r="J229" i="24"/>
  <c r="I229" i="24"/>
  <c r="E229" i="24"/>
  <c r="F229" i="24"/>
  <c r="B229" i="24"/>
  <c r="D229" i="24"/>
  <c r="C229" i="24"/>
  <c r="K104" i="23"/>
  <c r="K404" i="27" s="1"/>
  <c r="C104" i="23"/>
  <c r="C404" i="27" s="1"/>
  <c r="E104" i="23"/>
  <c r="E404" i="27" s="1"/>
  <c r="J104" i="23"/>
  <c r="J404" i="27" s="1"/>
  <c r="F104" i="23"/>
  <c r="F404" i="27" s="1"/>
  <c r="D104" i="23"/>
  <c r="D404" i="27" s="1"/>
  <c r="B104" i="23"/>
  <c r="B404" i="27" s="1"/>
  <c r="E233" i="23"/>
  <c r="E533" i="27" s="1"/>
  <c r="K233" i="23"/>
  <c r="K533" i="27" s="1"/>
  <c r="J233" i="23"/>
  <c r="J533" i="27" s="1"/>
  <c r="B233" i="23"/>
  <c r="B533" i="27" s="1"/>
  <c r="F233" i="23"/>
  <c r="F533" i="27" s="1"/>
  <c r="C233" i="23"/>
  <c r="C533" i="27" s="1"/>
  <c r="D233" i="23"/>
  <c r="D533" i="27" s="1"/>
  <c r="B300" i="24"/>
  <c r="D300" i="24"/>
  <c r="E300" i="24"/>
  <c r="F300" i="24"/>
  <c r="C300" i="24"/>
  <c r="I300" i="24"/>
  <c r="J300" i="24"/>
  <c r="K300" i="24"/>
  <c r="D153" i="23"/>
  <c r="D453" i="27" s="1"/>
  <c r="C153" i="23"/>
  <c r="C453" i="27" s="1"/>
  <c r="E153" i="23"/>
  <c r="E453" i="27" s="1"/>
  <c r="B153" i="23"/>
  <c r="B453" i="27" s="1"/>
  <c r="F153" i="23"/>
  <c r="F453" i="27" s="1"/>
  <c r="J153" i="23"/>
  <c r="J453" i="27" s="1"/>
  <c r="K153" i="23"/>
  <c r="K453" i="27" s="1"/>
  <c r="C107" i="24"/>
  <c r="B107" i="24"/>
  <c r="E107" i="24"/>
  <c r="I107" i="24"/>
  <c r="J107" i="24"/>
  <c r="K107" i="24"/>
  <c r="D107" i="24"/>
  <c r="F107" i="24"/>
  <c r="B163" i="24"/>
  <c r="E163" i="24"/>
  <c r="D163" i="24"/>
  <c r="F163" i="24"/>
  <c r="J163" i="24"/>
  <c r="I163" i="24"/>
  <c r="K163" i="24"/>
  <c r="C163" i="24"/>
  <c r="F160" i="23"/>
  <c r="F460" i="27" s="1"/>
  <c r="C160" i="23"/>
  <c r="C460" i="27" s="1"/>
  <c r="B160" i="23"/>
  <c r="B460" i="27" s="1"/>
  <c r="K160" i="23"/>
  <c r="K460" i="27" s="1"/>
  <c r="D160" i="23"/>
  <c r="D460" i="27" s="1"/>
  <c r="J160" i="23"/>
  <c r="J460" i="27" s="1"/>
  <c r="E160" i="23"/>
  <c r="E460" i="27" s="1"/>
  <c r="B272" i="23"/>
  <c r="B572" i="27" s="1"/>
  <c r="K272" i="23"/>
  <c r="K572" i="27" s="1"/>
  <c r="J272" i="23"/>
  <c r="J572" i="27" s="1"/>
  <c r="D272" i="23"/>
  <c r="D572" i="27" s="1"/>
  <c r="F272" i="23"/>
  <c r="F572" i="27" s="1"/>
  <c r="E272" i="23"/>
  <c r="E572" i="27" s="1"/>
  <c r="C272" i="23"/>
  <c r="C572" i="27" s="1"/>
  <c r="F236" i="23"/>
  <c r="F536" i="27" s="1"/>
  <c r="J236" i="23"/>
  <c r="J536" i="27" s="1"/>
  <c r="E236" i="23"/>
  <c r="E536" i="27" s="1"/>
  <c r="C236" i="23"/>
  <c r="C536" i="27" s="1"/>
  <c r="B236" i="23"/>
  <c r="B536" i="27" s="1"/>
  <c r="D236" i="23"/>
  <c r="D536" i="27" s="1"/>
  <c r="K236" i="23"/>
  <c r="K536" i="27" s="1"/>
  <c r="K240" i="24"/>
  <c r="E240" i="24"/>
  <c r="D240" i="24"/>
  <c r="J240" i="24"/>
  <c r="C240" i="24"/>
  <c r="F240" i="24"/>
  <c r="I240" i="24"/>
  <c r="B240" i="24"/>
  <c r="K133" i="24"/>
  <c r="I133" i="24"/>
  <c r="J133" i="24"/>
  <c r="C133" i="24"/>
  <c r="D133" i="24"/>
  <c r="F133" i="24"/>
  <c r="E133" i="24"/>
  <c r="B133" i="24"/>
  <c r="C167" i="23"/>
  <c r="C467" i="27" s="1"/>
  <c r="D167" i="23"/>
  <c r="D467" i="27" s="1"/>
  <c r="B167" i="23"/>
  <c r="B467" i="27" s="1"/>
  <c r="F167" i="23"/>
  <c r="F467" i="27" s="1"/>
  <c r="K167" i="23"/>
  <c r="K467" i="27" s="1"/>
  <c r="J167" i="23"/>
  <c r="J467" i="27" s="1"/>
  <c r="E167" i="23"/>
  <c r="E467" i="27" s="1"/>
  <c r="K256" i="24"/>
  <c r="E256" i="24"/>
  <c r="B256" i="24"/>
  <c r="I256" i="24"/>
  <c r="F256" i="24"/>
  <c r="J256" i="24"/>
  <c r="C256" i="24"/>
  <c r="D256" i="24"/>
  <c r="I204" i="24"/>
  <c r="D204" i="24"/>
  <c r="K204" i="24"/>
  <c r="E204" i="24"/>
  <c r="C204" i="24"/>
  <c r="F204" i="24"/>
  <c r="J204" i="24"/>
  <c r="B204" i="24"/>
  <c r="B169" i="24"/>
  <c r="K169" i="24"/>
  <c r="D169" i="24"/>
  <c r="F169" i="24"/>
  <c r="E169" i="24"/>
  <c r="J169" i="24"/>
  <c r="C169" i="24"/>
  <c r="I169" i="24"/>
  <c r="K274" i="23"/>
  <c r="K574" i="27" s="1"/>
  <c r="B274" i="23"/>
  <c r="B574" i="27" s="1"/>
  <c r="J274" i="23"/>
  <c r="J574" i="27" s="1"/>
  <c r="D274" i="23"/>
  <c r="D574" i="27" s="1"/>
  <c r="E274" i="23"/>
  <c r="E574" i="27" s="1"/>
  <c r="F274" i="23"/>
  <c r="F574" i="27" s="1"/>
  <c r="C274" i="23"/>
  <c r="C574" i="27" s="1"/>
  <c r="I263" i="24"/>
  <c r="E263" i="24"/>
  <c r="B263" i="24"/>
  <c r="C263" i="24"/>
  <c r="D263" i="24"/>
  <c r="K263" i="24"/>
  <c r="J263" i="24"/>
  <c r="F263" i="24"/>
  <c r="F214" i="24"/>
  <c r="B214" i="24"/>
  <c r="C214" i="24"/>
  <c r="D214" i="24"/>
  <c r="E214" i="24"/>
  <c r="I214" i="24"/>
  <c r="K214" i="24"/>
  <c r="J214" i="24"/>
  <c r="C130" i="23"/>
  <c r="C430" i="27" s="1"/>
  <c r="F130" i="23"/>
  <c r="F430" i="27" s="1"/>
  <c r="D130" i="23"/>
  <c r="D430" i="27" s="1"/>
  <c r="K130" i="23"/>
  <c r="K430" i="27" s="1"/>
  <c r="E130" i="23"/>
  <c r="E430" i="27" s="1"/>
  <c r="J130" i="23"/>
  <c r="J430" i="27" s="1"/>
  <c r="B130" i="23"/>
  <c r="B430" i="27" s="1"/>
  <c r="B193" i="23"/>
  <c r="B493" i="27" s="1"/>
  <c r="F193" i="23"/>
  <c r="F493" i="27" s="1"/>
  <c r="D193" i="23"/>
  <c r="D493" i="27" s="1"/>
  <c r="K193" i="23"/>
  <c r="K493" i="27" s="1"/>
  <c r="J193" i="23"/>
  <c r="J493" i="27" s="1"/>
  <c r="C193" i="23"/>
  <c r="C493" i="27" s="1"/>
  <c r="E193" i="23"/>
  <c r="E493" i="27" s="1"/>
  <c r="C284" i="23"/>
  <c r="C584" i="27" s="1"/>
  <c r="E284" i="23"/>
  <c r="E584" i="27" s="1"/>
  <c r="J284" i="23"/>
  <c r="J584" i="27" s="1"/>
  <c r="F284" i="23"/>
  <c r="F584" i="27" s="1"/>
  <c r="K284" i="23"/>
  <c r="K584" i="27" s="1"/>
  <c r="B284" i="23"/>
  <c r="B584" i="27" s="1"/>
  <c r="D284" i="23"/>
  <c r="D584" i="27" s="1"/>
  <c r="B253" i="24"/>
  <c r="E253" i="24"/>
  <c r="I253" i="24"/>
  <c r="F253" i="24"/>
  <c r="J253" i="24"/>
  <c r="K253" i="24"/>
  <c r="D253" i="24"/>
  <c r="C253" i="24"/>
  <c r="F301" i="24"/>
  <c r="B301" i="24"/>
  <c r="J301" i="24"/>
  <c r="D301" i="24"/>
  <c r="C301" i="24"/>
  <c r="E301" i="24"/>
  <c r="K301" i="24"/>
  <c r="I301" i="24"/>
  <c r="D242" i="23"/>
  <c r="D542" i="27" s="1"/>
  <c r="J242" i="23"/>
  <c r="J542" i="27" s="1"/>
  <c r="K242" i="23"/>
  <c r="K542" i="27" s="1"/>
  <c r="E242" i="23"/>
  <c r="E542" i="27" s="1"/>
  <c r="B242" i="23"/>
  <c r="B542" i="27" s="1"/>
  <c r="C242" i="23"/>
  <c r="C542" i="27" s="1"/>
  <c r="F242" i="23"/>
  <c r="F542" i="27" s="1"/>
  <c r="I222" i="24"/>
  <c r="E222" i="24"/>
  <c r="F222" i="24"/>
  <c r="C222" i="24"/>
  <c r="B222" i="24"/>
  <c r="J222" i="24"/>
  <c r="K222" i="24"/>
  <c r="D222" i="24"/>
  <c r="E149" i="24"/>
  <c r="D149" i="24"/>
  <c r="F149" i="24"/>
  <c r="B149" i="24"/>
  <c r="J149" i="24"/>
  <c r="K149" i="24"/>
  <c r="I149" i="24"/>
  <c r="C149" i="24"/>
  <c r="C296" i="23"/>
  <c r="C596" i="27" s="1"/>
  <c r="B296" i="23"/>
  <c r="B596" i="27" s="1"/>
  <c r="D296" i="23"/>
  <c r="D596" i="27" s="1"/>
  <c r="J296" i="23"/>
  <c r="J596" i="27" s="1"/>
  <c r="K296" i="23"/>
  <c r="K596" i="27" s="1"/>
  <c r="F296" i="23"/>
  <c r="F596" i="27" s="1"/>
  <c r="E296" i="23"/>
  <c r="E596" i="27" s="1"/>
  <c r="F191" i="24"/>
  <c r="I191" i="24"/>
  <c r="E191" i="24"/>
  <c r="J191" i="24"/>
  <c r="K191" i="24"/>
  <c r="B191" i="24"/>
  <c r="C191" i="24"/>
  <c r="D191" i="24"/>
  <c r="C195" i="23"/>
  <c r="C495" i="27" s="1"/>
  <c r="D195" i="23"/>
  <c r="D495" i="27" s="1"/>
  <c r="K195" i="23"/>
  <c r="K495" i="27" s="1"/>
  <c r="E195" i="23"/>
  <c r="E495" i="27" s="1"/>
  <c r="B195" i="23"/>
  <c r="B495" i="27" s="1"/>
  <c r="J195" i="23"/>
  <c r="J495" i="27" s="1"/>
  <c r="F195" i="23"/>
  <c r="F495" i="27" s="1"/>
  <c r="D290" i="24"/>
  <c r="C290" i="24"/>
  <c r="K290" i="24"/>
  <c r="E290" i="24"/>
  <c r="B290" i="24"/>
  <c r="F290" i="24"/>
  <c r="J290" i="24"/>
  <c r="I290" i="24"/>
  <c r="F131" i="24"/>
  <c r="C131" i="24"/>
  <c r="E131" i="24"/>
  <c r="J131" i="24"/>
  <c r="K131" i="24"/>
  <c r="I131" i="24"/>
  <c r="B131" i="24"/>
  <c r="D131" i="24"/>
  <c r="I200" i="24"/>
  <c r="E200" i="24"/>
  <c r="D200" i="24"/>
  <c r="B200" i="24"/>
  <c r="F200" i="24"/>
  <c r="C200" i="24"/>
  <c r="K200" i="24"/>
  <c r="J200" i="24"/>
  <c r="C156" i="24"/>
  <c r="B156" i="24"/>
  <c r="E156" i="24"/>
  <c r="D156" i="24"/>
  <c r="F156" i="24"/>
  <c r="I156" i="24"/>
  <c r="J156" i="24"/>
  <c r="K156" i="24"/>
  <c r="F297" i="23"/>
  <c r="F597" i="27" s="1"/>
  <c r="D297" i="23"/>
  <c r="D597" i="27" s="1"/>
  <c r="K297" i="23"/>
  <c r="K597" i="27" s="1"/>
  <c r="B297" i="23"/>
  <c r="B597" i="27" s="1"/>
  <c r="E297" i="23"/>
  <c r="E597" i="27" s="1"/>
  <c r="C297" i="23"/>
  <c r="C597" i="27" s="1"/>
  <c r="J297" i="23"/>
  <c r="J597" i="27" s="1"/>
  <c r="F196" i="23"/>
  <c r="F496" i="27" s="1"/>
  <c r="C196" i="23"/>
  <c r="C496" i="27" s="1"/>
  <c r="B196" i="23"/>
  <c r="B496" i="27" s="1"/>
  <c r="D196" i="23"/>
  <c r="D496" i="27" s="1"/>
  <c r="K196" i="23"/>
  <c r="K496" i="27" s="1"/>
  <c r="J196" i="23"/>
  <c r="J496" i="27" s="1"/>
  <c r="E196" i="23"/>
  <c r="E496" i="27" s="1"/>
  <c r="F254" i="24"/>
  <c r="C254" i="24"/>
  <c r="I254" i="24"/>
  <c r="J254" i="24"/>
  <c r="D254" i="24"/>
  <c r="B254" i="24"/>
  <c r="K254" i="24"/>
  <c r="E254" i="24"/>
  <c r="K114" i="23"/>
  <c r="K414" i="27" s="1"/>
  <c r="F114" i="23"/>
  <c r="F414" i="27" s="1"/>
  <c r="D114" i="23"/>
  <c r="D414" i="27" s="1"/>
  <c r="J114" i="23"/>
  <c r="J414" i="27" s="1"/>
  <c r="E114" i="23"/>
  <c r="E414" i="27" s="1"/>
  <c r="B114" i="23"/>
  <c r="B414" i="27" s="1"/>
  <c r="C114" i="23"/>
  <c r="C414" i="27" s="1"/>
  <c r="E166" i="23"/>
  <c r="E466" i="27" s="1"/>
  <c r="J166" i="23"/>
  <c r="J466" i="27" s="1"/>
  <c r="K166" i="23"/>
  <c r="K466" i="27" s="1"/>
  <c r="D166" i="23"/>
  <c r="D466" i="27" s="1"/>
  <c r="B166" i="23"/>
  <c r="B466" i="27" s="1"/>
  <c r="C166" i="23"/>
  <c r="C466" i="27" s="1"/>
  <c r="F166" i="23"/>
  <c r="F466" i="27" s="1"/>
  <c r="F155" i="24"/>
  <c r="I155" i="24"/>
  <c r="C155" i="24"/>
  <c r="E155" i="24"/>
  <c r="K155" i="24"/>
  <c r="D155" i="24"/>
  <c r="B155" i="24"/>
  <c r="J155" i="24"/>
  <c r="J141" i="23"/>
  <c r="J441" i="27" s="1"/>
  <c r="B141" i="23"/>
  <c r="B441" i="27" s="1"/>
  <c r="D141" i="23"/>
  <c r="D441" i="27" s="1"/>
  <c r="F141" i="23"/>
  <c r="F441" i="27" s="1"/>
  <c r="C141" i="23"/>
  <c r="C441" i="27" s="1"/>
  <c r="K141" i="23"/>
  <c r="K441" i="27" s="1"/>
  <c r="E141" i="23"/>
  <c r="E441" i="27" s="1"/>
  <c r="K228" i="24"/>
  <c r="J228" i="24"/>
  <c r="F228" i="24"/>
  <c r="C228" i="24"/>
  <c r="I228" i="24"/>
  <c r="B228" i="24"/>
  <c r="D228" i="24"/>
  <c r="E228" i="24"/>
  <c r="D271" i="23"/>
  <c r="D571" i="27" s="1"/>
  <c r="C271" i="23"/>
  <c r="C571" i="27" s="1"/>
  <c r="B271" i="23"/>
  <c r="B571" i="27" s="1"/>
  <c r="K271" i="23"/>
  <c r="K571" i="27" s="1"/>
  <c r="F271" i="23"/>
  <c r="F571" i="27" s="1"/>
  <c r="J271" i="23"/>
  <c r="J571" i="27" s="1"/>
  <c r="E271" i="23"/>
  <c r="E571" i="27" s="1"/>
  <c r="E266" i="23"/>
  <c r="E566" i="27" s="1"/>
  <c r="F266" i="23"/>
  <c r="F566" i="27" s="1"/>
  <c r="C266" i="23"/>
  <c r="C566" i="27" s="1"/>
  <c r="D266" i="23"/>
  <c r="D566" i="27" s="1"/>
  <c r="K266" i="23"/>
  <c r="K566" i="27" s="1"/>
  <c r="B266" i="23"/>
  <c r="B566" i="27" s="1"/>
  <c r="J266" i="23"/>
  <c r="J566" i="27" s="1"/>
  <c r="J134" i="23"/>
  <c r="J434" i="27" s="1"/>
  <c r="K134" i="23"/>
  <c r="K434" i="27" s="1"/>
  <c r="C134" i="23"/>
  <c r="C434" i="27" s="1"/>
  <c r="D134" i="23"/>
  <c r="D434" i="27" s="1"/>
  <c r="B134" i="23"/>
  <c r="B434" i="27" s="1"/>
  <c r="E134" i="23"/>
  <c r="E434" i="27" s="1"/>
  <c r="F134" i="23"/>
  <c r="F434" i="27" s="1"/>
  <c r="D198" i="23"/>
  <c r="D498" i="27" s="1"/>
  <c r="B198" i="23"/>
  <c r="B498" i="27" s="1"/>
  <c r="J198" i="23"/>
  <c r="J498" i="27" s="1"/>
  <c r="E198" i="23"/>
  <c r="E498" i="27" s="1"/>
  <c r="F198" i="23"/>
  <c r="F498" i="27" s="1"/>
  <c r="K198" i="23"/>
  <c r="K498" i="27" s="1"/>
  <c r="C198" i="23"/>
  <c r="C498" i="27" s="1"/>
  <c r="B110" i="24"/>
  <c r="I110" i="24"/>
  <c r="D110" i="24"/>
  <c r="C110" i="24"/>
  <c r="E110" i="24"/>
  <c r="J110" i="24"/>
  <c r="K110" i="24"/>
  <c r="F110" i="24"/>
  <c r="D209" i="23"/>
  <c r="D509" i="27" s="1"/>
  <c r="F209" i="23"/>
  <c r="F509" i="27" s="1"/>
  <c r="E209" i="23"/>
  <c r="E509" i="27" s="1"/>
  <c r="J209" i="23"/>
  <c r="J509" i="27" s="1"/>
  <c r="B209" i="23"/>
  <c r="B509" i="27" s="1"/>
  <c r="K209" i="23"/>
  <c r="K509" i="27" s="1"/>
  <c r="C209" i="23"/>
  <c r="C509" i="27" s="1"/>
  <c r="D120" i="23"/>
  <c r="D420" i="27" s="1"/>
  <c r="B120" i="23"/>
  <c r="B420" i="27" s="1"/>
  <c r="E120" i="23"/>
  <c r="E420" i="27" s="1"/>
  <c r="J120" i="23"/>
  <c r="J420" i="27" s="1"/>
  <c r="C120" i="23"/>
  <c r="C420" i="27" s="1"/>
  <c r="K120" i="23"/>
  <c r="K420" i="27" s="1"/>
  <c r="F120" i="23"/>
  <c r="F420" i="27" s="1"/>
  <c r="I185" i="24"/>
  <c r="C185" i="24"/>
  <c r="J185" i="24"/>
  <c r="D185" i="24"/>
  <c r="E185" i="24"/>
  <c r="F185" i="24"/>
  <c r="B185" i="24"/>
  <c r="K185" i="24"/>
  <c r="D278" i="24"/>
  <c r="B278" i="24"/>
  <c r="I278" i="24"/>
  <c r="F278" i="24"/>
  <c r="J278" i="24"/>
  <c r="C278" i="24"/>
  <c r="K278" i="24"/>
  <c r="E278" i="24"/>
  <c r="E262" i="23"/>
  <c r="E562" i="27" s="1"/>
  <c r="K262" i="23"/>
  <c r="K562" i="27" s="1"/>
  <c r="B262" i="23"/>
  <c r="B562" i="27" s="1"/>
  <c r="D262" i="23"/>
  <c r="D562" i="27" s="1"/>
  <c r="F262" i="23"/>
  <c r="F562" i="27" s="1"/>
  <c r="C262" i="23"/>
  <c r="C562" i="27" s="1"/>
  <c r="J262" i="23"/>
  <c r="J562" i="27" s="1"/>
  <c r="K183" i="24"/>
  <c r="E183" i="24"/>
  <c r="B183" i="24"/>
  <c r="J183" i="24"/>
  <c r="C183" i="24"/>
  <c r="D183" i="24"/>
  <c r="F183" i="24"/>
  <c r="I183" i="24"/>
  <c r="C210" i="24"/>
  <c r="D210" i="24"/>
  <c r="F210" i="24"/>
  <c r="E210" i="24"/>
  <c r="J210" i="24"/>
  <c r="K210" i="24"/>
  <c r="B210" i="24"/>
  <c r="I210" i="24"/>
  <c r="E188" i="23"/>
  <c r="E488" i="27" s="1"/>
  <c r="C188" i="23"/>
  <c r="C488" i="27" s="1"/>
  <c r="F188" i="23"/>
  <c r="F488" i="27" s="1"/>
  <c r="D188" i="23"/>
  <c r="D488" i="27" s="1"/>
  <c r="K188" i="23"/>
  <c r="K488" i="27" s="1"/>
  <c r="B188" i="23"/>
  <c r="B488" i="27" s="1"/>
  <c r="J188" i="23"/>
  <c r="J488" i="27" s="1"/>
  <c r="I108" i="24"/>
  <c r="J108" i="24"/>
  <c r="B108" i="24"/>
  <c r="E108" i="24"/>
  <c r="F108" i="24"/>
  <c r="K108" i="24"/>
  <c r="D108" i="24"/>
  <c r="C108" i="24"/>
  <c r="D157" i="24"/>
  <c r="F157" i="24"/>
  <c r="I157" i="24"/>
  <c r="C157" i="24"/>
  <c r="J157" i="24"/>
  <c r="B157" i="24"/>
  <c r="E157" i="24"/>
  <c r="K157" i="24"/>
  <c r="C184" i="24"/>
  <c r="E184" i="24"/>
  <c r="F184" i="24"/>
  <c r="J184" i="24"/>
  <c r="K184" i="24"/>
  <c r="D184" i="24"/>
  <c r="I184" i="24"/>
  <c r="B184" i="24"/>
  <c r="K236" i="24"/>
  <c r="J236" i="24"/>
  <c r="B236" i="24"/>
  <c r="I236" i="24"/>
  <c r="D236" i="24"/>
  <c r="C236" i="24"/>
  <c r="F236" i="24"/>
  <c r="E236" i="24"/>
  <c r="C240" i="23"/>
  <c r="C540" i="27" s="1"/>
  <c r="F240" i="23"/>
  <c r="F540" i="27" s="1"/>
  <c r="D240" i="23"/>
  <c r="D540" i="27" s="1"/>
  <c r="K240" i="23"/>
  <c r="K540" i="27" s="1"/>
  <c r="B240" i="23"/>
  <c r="B540" i="27" s="1"/>
  <c r="E240" i="23"/>
  <c r="E540" i="27" s="1"/>
  <c r="J240" i="23"/>
  <c r="J540" i="27" s="1"/>
  <c r="J133" i="23"/>
  <c r="J433" i="27" s="1"/>
  <c r="K133" i="23"/>
  <c r="K433" i="27" s="1"/>
  <c r="F133" i="23"/>
  <c r="F433" i="27" s="1"/>
  <c r="B133" i="23"/>
  <c r="B433" i="27" s="1"/>
  <c r="E133" i="23"/>
  <c r="E433" i="27" s="1"/>
  <c r="C133" i="23"/>
  <c r="C433" i="27" s="1"/>
  <c r="D133" i="23"/>
  <c r="D433" i="27" s="1"/>
  <c r="K167" i="24"/>
  <c r="E167" i="24"/>
  <c r="B167" i="24"/>
  <c r="J167" i="24"/>
  <c r="C167" i="24"/>
  <c r="F167" i="24"/>
  <c r="D167" i="24"/>
  <c r="I167" i="24"/>
  <c r="F256" i="23"/>
  <c r="F556" i="27" s="1"/>
  <c r="D256" i="23"/>
  <c r="D556" i="27" s="1"/>
  <c r="E256" i="23"/>
  <c r="E556" i="27" s="1"/>
  <c r="C256" i="23"/>
  <c r="C556" i="27" s="1"/>
  <c r="B256" i="23"/>
  <c r="B556" i="27" s="1"/>
  <c r="K256" i="23"/>
  <c r="K556" i="27" s="1"/>
  <c r="J256" i="23"/>
  <c r="J556" i="27" s="1"/>
  <c r="F204" i="23"/>
  <c r="F504" i="27" s="1"/>
  <c r="K204" i="23"/>
  <c r="K504" i="27" s="1"/>
  <c r="C204" i="23"/>
  <c r="C504" i="27" s="1"/>
  <c r="B204" i="23"/>
  <c r="B504" i="27" s="1"/>
  <c r="J204" i="23"/>
  <c r="J504" i="27" s="1"/>
  <c r="D204" i="23"/>
  <c r="D504" i="27" s="1"/>
  <c r="E204" i="23"/>
  <c r="E504" i="27" s="1"/>
  <c r="F288" i="23"/>
  <c r="F588" i="27" s="1"/>
  <c r="B288" i="23"/>
  <c r="B588" i="27" s="1"/>
  <c r="K288" i="23"/>
  <c r="K588" i="27" s="1"/>
  <c r="J288" i="23"/>
  <c r="J588" i="27" s="1"/>
  <c r="C288" i="23"/>
  <c r="C588" i="27" s="1"/>
  <c r="D288" i="23"/>
  <c r="D588" i="27" s="1"/>
  <c r="E288" i="23"/>
  <c r="E588" i="27" s="1"/>
  <c r="D112" i="24"/>
  <c r="E112" i="24"/>
  <c r="F112" i="24"/>
  <c r="C112" i="24"/>
  <c r="I112" i="24"/>
  <c r="J112" i="24"/>
  <c r="B112" i="24"/>
  <c r="K112" i="24"/>
  <c r="D205" i="24"/>
  <c r="J205" i="24"/>
  <c r="E205" i="24"/>
  <c r="F205" i="24"/>
  <c r="B205" i="24"/>
  <c r="I205" i="24"/>
  <c r="C205" i="24"/>
  <c r="K205" i="24"/>
  <c r="F177" i="23"/>
  <c r="F477" i="27" s="1"/>
  <c r="B177" i="23"/>
  <c r="B477" i="27" s="1"/>
  <c r="E177" i="23"/>
  <c r="E477" i="27" s="1"/>
  <c r="C177" i="23"/>
  <c r="C477" i="27" s="1"/>
  <c r="D177" i="23"/>
  <c r="D477" i="27" s="1"/>
  <c r="J177" i="23"/>
  <c r="J477" i="27" s="1"/>
  <c r="K177" i="23"/>
  <c r="K477" i="27" s="1"/>
  <c r="D277" i="24"/>
  <c r="C277" i="24"/>
  <c r="K277" i="24"/>
  <c r="J277" i="24"/>
  <c r="I277" i="24"/>
  <c r="F277" i="24"/>
  <c r="E277" i="24"/>
  <c r="B277" i="24"/>
  <c r="B119" i="24"/>
  <c r="F119" i="24"/>
  <c r="K119" i="24"/>
  <c r="E119" i="24"/>
  <c r="D119" i="24"/>
  <c r="J119" i="24"/>
  <c r="I119" i="24"/>
  <c r="C119" i="24"/>
  <c r="I284" i="24"/>
  <c r="D284" i="24"/>
  <c r="B284" i="24"/>
  <c r="K284" i="24"/>
  <c r="J284" i="24"/>
  <c r="F284" i="24"/>
  <c r="E284" i="24"/>
  <c r="C284" i="24"/>
  <c r="C253" i="23"/>
  <c r="C553" i="27" s="1"/>
  <c r="K253" i="23"/>
  <c r="K553" i="27" s="1"/>
  <c r="D253" i="23"/>
  <c r="D553" i="27" s="1"/>
  <c r="E253" i="23"/>
  <c r="E553" i="27" s="1"/>
  <c r="J253" i="23"/>
  <c r="J553" i="27" s="1"/>
  <c r="F253" i="23"/>
  <c r="F553" i="27" s="1"/>
  <c r="B253" i="23"/>
  <c r="B553" i="27" s="1"/>
  <c r="E301" i="23"/>
  <c r="E601" i="27" s="1"/>
  <c r="F301" i="23"/>
  <c r="F601" i="27" s="1"/>
  <c r="K301" i="23"/>
  <c r="K601" i="27" s="1"/>
  <c r="C301" i="23"/>
  <c r="C601" i="27" s="1"/>
  <c r="B301" i="23"/>
  <c r="B601" i="27" s="1"/>
  <c r="D301" i="23"/>
  <c r="D601" i="27" s="1"/>
  <c r="J301" i="23"/>
  <c r="J601" i="27" s="1"/>
  <c r="I242" i="24"/>
  <c r="J242" i="24"/>
  <c r="F242" i="24"/>
  <c r="C242" i="24"/>
  <c r="E242" i="24"/>
  <c r="D242" i="24"/>
  <c r="B242" i="24"/>
  <c r="K242" i="24"/>
  <c r="J222" i="23"/>
  <c r="J522" i="27" s="1"/>
  <c r="K222" i="23"/>
  <c r="K522" i="27" s="1"/>
  <c r="D222" i="23"/>
  <c r="D522" i="27" s="1"/>
  <c r="C222" i="23"/>
  <c r="C522" i="27" s="1"/>
  <c r="B222" i="23"/>
  <c r="B522" i="27" s="1"/>
  <c r="F222" i="23"/>
  <c r="F522" i="27" s="1"/>
  <c r="E222" i="23"/>
  <c r="E522" i="27" s="1"/>
  <c r="F149" i="23"/>
  <c r="F449" i="27" s="1"/>
  <c r="E149" i="23"/>
  <c r="E449" i="27" s="1"/>
  <c r="J149" i="23"/>
  <c r="J449" i="27" s="1"/>
  <c r="D149" i="23"/>
  <c r="D449" i="27" s="1"/>
  <c r="K149" i="23"/>
  <c r="K449" i="27" s="1"/>
  <c r="B149" i="23"/>
  <c r="B449" i="27" s="1"/>
  <c r="C149" i="23"/>
  <c r="C449" i="27" s="1"/>
  <c r="D296" i="24"/>
  <c r="K296" i="24"/>
  <c r="F296" i="24"/>
  <c r="I296" i="24"/>
  <c r="E296" i="24"/>
  <c r="J296" i="24"/>
  <c r="B296" i="24"/>
  <c r="C296" i="24"/>
  <c r="D191" i="23"/>
  <c r="D491" i="27" s="1"/>
  <c r="J191" i="23"/>
  <c r="J491" i="27" s="1"/>
  <c r="F191" i="23"/>
  <c r="F491" i="27" s="1"/>
  <c r="C191" i="23"/>
  <c r="C491" i="27" s="1"/>
  <c r="K191" i="23"/>
  <c r="K491" i="27" s="1"/>
  <c r="E191" i="23"/>
  <c r="E491" i="27" s="1"/>
  <c r="B191" i="23"/>
  <c r="B491" i="27" s="1"/>
  <c r="F195" i="24"/>
  <c r="E195" i="24"/>
  <c r="C195" i="24"/>
  <c r="D195" i="24"/>
  <c r="B195" i="24"/>
  <c r="K195" i="24"/>
  <c r="I195" i="24"/>
  <c r="J195" i="24"/>
  <c r="J290" i="23"/>
  <c r="J590" i="27" s="1"/>
  <c r="F290" i="23"/>
  <c r="F590" i="27" s="1"/>
  <c r="C290" i="23"/>
  <c r="C590" i="27" s="1"/>
  <c r="E290" i="23"/>
  <c r="E590" i="27" s="1"/>
  <c r="D290" i="23"/>
  <c r="D590" i="27" s="1"/>
  <c r="B290" i="23"/>
  <c r="B590" i="27" s="1"/>
  <c r="K290" i="23"/>
  <c r="K590" i="27" s="1"/>
  <c r="K131" i="23"/>
  <c r="K431" i="27" s="1"/>
  <c r="J131" i="23"/>
  <c r="J431" i="27" s="1"/>
  <c r="B131" i="23"/>
  <c r="B431" i="27" s="1"/>
  <c r="E131" i="23"/>
  <c r="E431" i="27" s="1"/>
  <c r="D131" i="23"/>
  <c r="D431" i="27" s="1"/>
  <c r="C131" i="23"/>
  <c r="C431" i="27" s="1"/>
  <c r="F131" i="23"/>
  <c r="F431" i="27" s="1"/>
  <c r="E200" i="23"/>
  <c r="E500" i="27" s="1"/>
  <c r="J200" i="23"/>
  <c r="J500" i="27" s="1"/>
  <c r="K200" i="23"/>
  <c r="K500" i="27" s="1"/>
  <c r="D200" i="23"/>
  <c r="D500" i="27" s="1"/>
  <c r="C200" i="23"/>
  <c r="C500" i="27" s="1"/>
  <c r="B200" i="23"/>
  <c r="B500" i="27" s="1"/>
  <c r="F200" i="23"/>
  <c r="F500" i="27" s="1"/>
  <c r="K150" i="23"/>
  <c r="K450" i="27" s="1"/>
  <c r="B150" i="23"/>
  <c r="B450" i="27" s="1"/>
  <c r="J150" i="23"/>
  <c r="J450" i="27" s="1"/>
  <c r="E150" i="23"/>
  <c r="E450" i="27" s="1"/>
  <c r="F150" i="23"/>
  <c r="F450" i="27" s="1"/>
  <c r="C150" i="23"/>
  <c r="C450" i="27" s="1"/>
  <c r="D150" i="23"/>
  <c r="D450" i="27" s="1"/>
  <c r="J125" i="24"/>
  <c r="F125" i="24"/>
  <c r="B125" i="24"/>
  <c r="C125" i="24"/>
  <c r="D125" i="24"/>
  <c r="K125" i="24"/>
  <c r="E125" i="24"/>
  <c r="I125" i="24"/>
  <c r="K146" i="23"/>
  <c r="K446" i="27" s="1"/>
  <c r="F146" i="23"/>
  <c r="F446" i="27" s="1"/>
  <c r="C146" i="23"/>
  <c r="C446" i="27" s="1"/>
  <c r="D146" i="23"/>
  <c r="D446" i="27" s="1"/>
  <c r="E146" i="23"/>
  <c r="E446" i="27" s="1"/>
  <c r="J146" i="23"/>
  <c r="J446" i="27" s="1"/>
  <c r="B146" i="23"/>
  <c r="B446" i="27" s="1"/>
  <c r="E291" i="24"/>
  <c r="C291" i="24"/>
  <c r="K291" i="24"/>
  <c r="J291" i="24"/>
  <c r="B291" i="24"/>
  <c r="D291" i="24"/>
  <c r="I291" i="24"/>
  <c r="F291" i="24"/>
  <c r="E286" i="24"/>
  <c r="I286" i="24"/>
  <c r="F286" i="24"/>
  <c r="J286" i="24"/>
  <c r="B286" i="24"/>
  <c r="D286" i="24"/>
  <c r="K286" i="24"/>
  <c r="C286" i="24"/>
  <c r="D201" i="24"/>
  <c r="F201" i="24"/>
  <c r="E201" i="24"/>
  <c r="C201" i="24"/>
  <c r="B201" i="24"/>
  <c r="I201" i="24"/>
  <c r="J201" i="24"/>
  <c r="K201" i="24"/>
  <c r="B289" i="23"/>
  <c r="B589" i="27" s="1"/>
  <c r="D289" i="23"/>
  <c r="D589" i="27" s="1"/>
  <c r="C289" i="23"/>
  <c r="C589" i="27" s="1"/>
  <c r="F289" i="23"/>
  <c r="F589" i="27" s="1"/>
  <c r="E289" i="23"/>
  <c r="E589" i="27" s="1"/>
  <c r="J289" i="23"/>
  <c r="J589" i="27" s="1"/>
  <c r="K289" i="23"/>
  <c r="K589" i="27" s="1"/>
  <c r="J215" i="24"/>
  <c r="K215" i="24"/>
  <c r="I215" i="24"/>
  <c r="F215" i="24"/>
  <c r="C215" i="24"/>
  <c r="D215" i="24"/>
  <c r="E215" i="24"/>
  <c r="B215" i="24"/>
  <c r="I280" i="24"/>
  <c r="D280" i="24"/>
  <c r="B280" i="24"/>
  <c r="K280" i="24"/>
  <c r="E280" i="24"/>
  <c r="F280" i="24"/>
  <c r="C280" i="24"/>
  <c r="J280" i="24"/>
  <c r="C161" i="23"/>
  <c r="C461" i="27" s="1"/>
  <c r="F161" i="23"/>
  <c r="F461" i="27" s="1"/>
  <c r="E161" i="23"/>
  <c r="E461" i="27" s="1"/>
  <c r="J161" i="23"/>
  <c r="J461" i="27" s="1"/>
  <c r="D161" i="23"/>
  <c r="D461" i="27" s="1"/>
  <c r="K161" i="23"/>
  <c r="K461" i="27" s="1"/>
  <c r="B161" i="23"/>
  <c r="B461" i="27" s="1"/>
  <c r="D212" i="24"/>
  <c r="C212" i="24"/>
  <c r="K212" i="24"/>
  <c r="B212" i="24"/>
  <c r="E212" i="24"/>
  <c r="F212" i="24"/>
  <c r="I212" i="24"/>
  <c r="J212" i="24"/>
  <c r="K220" i="24"/>
  <c r="J220" i="24"/>
  <c r="I220" i="24"/>
  <c r="F220" i="24"/>
  <c r="C220" i="24"/>
  <c r="B220" i="24"/>
  <c r="D220" i="24"/>
  <c r="E220" i="24"/>
  <c r="J198" i="24"/>
  <c r="D198" i="24"/>
  <c r="C198" i="24"/>
  <c r="B198" i="24"/>
  <c r="F198" i="24"/>
  <c r="K198" i="24"/>
  <c r="I198" i="24"/>
  <c r="E198" i="24"/>
  <c r="D110" i="23"/>
  <c r="D410" i="27" s="1"/>
  <c r="E110" i="23"/>
  <c r="E410" i="27" s="1"/>
  <c r="J110" i="23"/>
  <c r="J410" i="27" s="1"/>
  <c r="B110" i="23"/>
  <c r="B410" i="27" s="1"/>
  <c r="C110" i="23"/>
  <c r="C410" i="27" s="1"/>
  <c r="K110" i="23"/>
  <c r="K410" i="27" s="1"/>
  <c r="F110" i="23"/>
  <c r="F410" i="27" s="1"/>
  <c r="J209" i="24"/>
  <c r="K209" i="24"/>
  <c r="I209" i="24"/>
  <c r="F209" i="24"/>
  <c r="D209" i="24"/>
  <c r="E209" i="24"/>
  <c r="B209" i="24"/>
  <c r="C209" i="24"/>
  <c r="I120" i="24"/>
  <c r="J120" i="24"/>
  <c r="F120" i="24"/>
  <c r="E120" i="24"/>
  <c r="D120" i="24"/>
  <c r="B120" i="24"/>
  <c r="C120" i="24"/>
  <c r="K120" i="24"/>
  <c r="K185" i="23"/>
  <c r="K485" i="27" s="1"/>
  <c r="J185" i="23"/>
  <c r="J485" i="27" s="1"/>
  <c r="F185" i="23"/>
  <c r="F485" i="27" s="1"/>
  <c r="B185" i="23"/>
  <c r="B485" i="27" s="1"/>
  <c r="D185" i="23"/>
  <c r="D485" i="27" s="1"/>
  <c r="C185" i="23"/>
  <c r="C485" i="27" s="1"/>
  <c r="E185" i="23"/>
  <c r="E485" i="27" s="1"/>
  <c r="J278" i="23"/>
  <c r="J578" i="27" s="1"/>
  <c r="B278" i="23"/>
  <c r="B578" i="27" s="1"/>
  <c r="D278" i="23"/>
  <c r="D578" i="27" s="1"/>
  <c r="E278" i="23"/>
  <c r="E578" i="27" s="1"/>
  <c r="K278" i="23"/>
  <c r="K578" i="27" s="1"/>
  <c r="F278" i="23"/>
  <c r="F578" i="27" s="1"/>
  <c r="C278" i="23"/>
  <c r="C578" i="27" s="1"/>
  <c r="I262" i="24"/>
  <c r="J262" i="24"/>
  <c r="F262" i="24"/>
  <c r="C262" i="24"/>
  <c r="B262" i="24"/>
  <c r="E262" i="24"/>
  <c r="K262" i="24"/>
  <c r="D262" i="24"/>
  <c r="C183" i="23"/>
  <c r="C483" i="27" s="1"/>
  <c r="B183" i="23"/>
  <c r="B483" i="27" s="1"/>
  <c r="D183" i="23"/>
  <c r="D483" i="27" s="1"/>
  <c r="K183" i="23"/>
  <c r="K483" i="27" s="1"/>
  <c r="J183" i="23"/>
  <c r="J483" i="27" s="1"/>
  <c r="F183" i="23"/>
  <c r="F483" i="27" s="1"/>
  <c r="E183" i="23"/>
  <c r="E483" i="27" s="1"/>
  <c r="D210" i="23"/>
  <c r="D510" i="27" s="1"/>
  <c r="J210" i="23"/>
  <c r="J510" i="27" s="1"/>
  <c r="F210" i="23"/>
  <c r="F510" i="27" s="1"/>
  <c r="B210" i="23"/>
  <c r="B510" i="27" s="1"/>
  <c r="E210" i="23"/>
  <c r="E510" i="27" s="1"/>
  <c r="K210" i="23"/>
  <c r="K510" i="27" s="1"/>
  <c r="C210" i="23"/>
  <c r="C510" i="27" s="1"/>
  <c r="C188" i="24"/>
  <c r="J188" i="24"/>
  <c r="I188" i="24"/>
  <c r="E188" i="24"/>
  <c r="F188" i="24"/>
  <c r="K188" i="24"/>
  <c r="B188" i="24"/>
  <c r="D188" i="24"/>
  <c r="E108" i="23"/>
  <c r="E408" i="27" s="1"/>
  <c r="B108" i="23"/>
  <c r="B408" i="27" s="1"/>
  <c r="F108" i="23"/>
  <c r="F408" i="27" s="1"/>
  <c r="C108" i="23"/>
  <c r="C408" i="27" s="1"/>
  <c r="J108" i="23"/>
  <c r="J408" i="27" s="1"/>
  <c r="D108" i="23"/>
  <c r="D408" i="27" s="1"/>
  <c r="K108" i="23"/>
  <c r="K408" i="27" s="1"/>
  <c r="C157" i="23"/>
  <c r="C457" i="27" s="1"/>
  <c r="K157" i="23"/>
  <c r="K457" i="27" s="1"/>
  <c r="D157" i="23"/>
  <c r="D457" i="27" s="1"/>
  <c r="J157" i="23"/>
  <c r="J457" i="27" s="1"/>
  <c r="B157" i="23"/>
  <c r="B457" i="27" s="1"/>
  <c r="F157" i="23"/>
  <c r="F457" i="27" s="1"/>
  <c r="E157" i="23"/>
  <c r="E457" i="27" s="1"/>
  <c r="D184" i="23"/>
  <c r="D484" i="27" s="1"/>
  <c r="E184" i="23"/>
  <c r="E484" i="27" s="1"/>
  <c r="C184" i="23"/>
  <c r="C484" i="27" s="1"/>
  <c r="K184" i="23"/>
  <c r="K484" i="27" s="1"/>
  <c r="B184" i="23"/>
  <c r="B484" i="27" s="1"/>
  <c r="F184" i="23"/>
  <c r="F484" i="27" s="1"/>
  <c r="J184" i="23"/>
  <c r="J484" i="27" s="1"/>
  <c r="K116" i="23"/>
  <c r="K416" i="27" s="1"/>
  <c r="B116" i="23"/>
  <c r="B416" i="27" s="1"/>
  <c r="C116" i="23"/>
  <c r="C416" i="27" s="1"/>
  <c r="D116" i="23"/>
  <c r="D416" i="27" s="1"/>
  <c r="J116" i="23"/>
  <c r="J416" i="27" s="1"/>
  <c r="E116" i="23"/>
  <c r="E416" i="27" s="1"/>
  <c r="F116" i="23"/>
  <c r="F416" i="27" s="1"/>
  <c r="J243" i="24"/>
  <c r="B243" i="24"/>
  <c r="E243" i="24"/>
  <c r="K243" i="24"/>
  <c r="D243" i="24"/>
  <c r="I243" i="24"/>
  <c r="C243" i="24"/>
  <c r="F243" i="24"/>
  <c r="F217" i="23"/>
  <c r="F517" i="27" s="1"/>
  <c r="B217" i="23"/>
  <c r="B517" i="27" s="1"/>
  <c r="D217" i="23"/>
  <c r="D517" i="27" s="1"/>
  <c r="K217" i="23"/>
  <c r="K517" i="27" s="1"/>
  <c r="J217" i="23"/>
  <c r="J517" i="27" s="1"/>
  <c r="C217" i="23"/>
  <c r="C517" i="27" s="1"/>
  <c r="E217" i="23"/>
  <c r="E517" i="27" s="1"/>
  <c r="E178" i="24"/>
  <c r="C178" i="24"/>
  <c r="I178" i="24"/>
  <c r="B178" i="24"/>
  <c r="F178" i="24"/>
  <c r="D178" i="24"/>
  <c r="J178" i="24"/>
  <c r="K178" i="24"/>
  <c r="E189" i="24"/>
  <c r="F189" i="24"/>
  <c r="D189" i="24"/>
  <c r="B189" i="24"/>
  <c r="C189" i="24"/>
  <c r="K189" i="24"/>
  <c r="I189" i="24"/>
  <c r="J189" i="24"/>
  <c r="I124" i="24"/>
  <c r="E124" i="24"/>
  <c r="D124" i="24"/>
  <c r="K124" i="24"/>
  <c r="J124" i="24"/>
  <c r="B124" i="24"/>
  <c r="C124" i="24"/>
  <c r="F124" i="24"/>
  <c r="E288" i="24"/>
  <c r="C288" i="24"/>
  <c r="F288" i="24"/>
  <c r="J288" i="24"/>
  <c r="D288" i="24"/>
  <c r="K288" i="24"/>
  <c r="B288" i="24"/>
  <c r="I288" i="24"/>
  <c r="F112" i="23"/>
  <c r="F412" i="27" s="1"/>
  <c r="K112" i="23"/>
  <c r="K412" i="27" s="1"/>
  <c r="E112" i="23"/>
  <c r="E412" i="27" s="1"/>
  <c r="J112" i="23"/>
  <c r="J412" i="27" s="1"/>
  <c r="C112" i="23"/>
  <c r="C412" i="27" s="1"/>
  <c r="D112" i="23"/>
  <c r="D412" i="27" s="1"/>
  <c r="B112" i="23"/>
  <c r="B412" i="27" s="1"/>
  <c r="C205" i="23"/>
  <c r="C505" i="27" s="1"/>
  <c r="J205" i="23"/>
  <c r="J505" i="27" s="1"/>
  <c r="E205" i="23"/>
  <c r="E505" i="27" s="1"/>
  <c r="D205" i="23"/>
  <c r="D505" i="27" s="1"/>
  <c r="B205" i="23"/>
  <c r="B505" i="27" s="1"/>
  <c r="K205" i="23"/>
  <c r="K505" i="27" s="1"/>
  <c r="F205" i="23"/>
  <c r="F505" i="27" s="1"/>
  <c r="J177" i="24"/>
  <c r="I177" i="24"/>
  <c r="K177" i="24"/>
  <c r="F177" i="24"/>
  <c r="B177" i="24"/>
  <c r="C177" i="24"/>
  <c r="E177" i="24"/>
  <c r="D177" i="24"/>
  <c r="J277" i="23"/>
  <c r="J577" i="27" s="1"/>
  <c r="F277" i="23"/>
  <c r="F577" i="27" s="1"/>
  <c r="K277" i="23"/>
  <c r="K577" i="27" s="1"/>
  <c r="E277" i="23"/>
  <c r="E577" i="27" s="1"/>
  <c r="C277" i="23"/>
  <c r="C577" i="27" s="1"/>
  <c r="D277" i="23"/>
  <c r="D577" i="27" s="1"/>
  <c r="B277" i="23"/>
  <c r="B577" i="27" s="1"/>
  <c r="E119" i="23"/>
  <c r="E419" i="27" s="1"/>
  <c r="D119" i="23"/>
  <c r="D419" i="27" s="1"/>
  <c r="F119" i="23"/>
  <c r="F419" i="27" s="1"/>
  <c r="C119" i="23"/>
  <c r="C419" i="27" s="1"/>
  <c r="B119" i="23"/>
  <c r="B419" i="27" s="1"/>
  <c r="J119" i="23"/>
  <c r="J419" i="27" s="1"/>
  <c r="K119" i="23"/>
  <c r="K419" i="27" s="1"/>
  <c r="K128" i="23"/>
  <c r="K428" i="27" s="1"/>
  <c r="D128" i="23"/>
  <c r="D428" i="27" s="1"/>
  <c r="J128" i="23"/>
  <c r="J428" i="27" s="1"/>
  <c r="F128" i="23"/>
  <c r="F428" i="27" s="1"/>
  <c r="B128" i="23"/>
  <c r="B428" i="27" s="1"/>
  <c r="C128" i="23"/>
  <c r="C428" i="27" s="1"/>
  <c r="E128" i="23"/>
  <c r="E428" i="27" s="1"/>
  <c r="K232" i="24"/>
  <c r="J232" i="24"/>
  <c r="F232" i="24"/>
  <c r="C232" i="24"/>
  <c r="I232" i="24"/>
  <c r="B232" i="24"/>
  <c r="D232" i="24"/>
  <c r="E232" i="24"/>
  <c r="E154" i="24"/>
  <c r="K154" i="24"/>
  <c r="I154" i="24"/>
  <c r="B154" i="24"/>
  <c r="D154" i="24"/>
  <c r="C154" i="24"/>
  <c r="J154" i="24"/>
  <c r="F154" i="24"/>
  <c r="F261" i="23"/>
  <c r="F561" i="27" s="1"/>
  <c r="B261" i="23"/>
  <c r="B561" i="27" s="1"/>
  <c r="K261" i="23"/>
  <c r="K561" i="27" s="1"/>
  <c r="D261" i="23"/>
  <c r="D561" i="27" s="1"/>
  <c r="C261" i="23"/>
  <c r="C561" i="27" s="1"/>
  <c r="J261" i="23"/>
  <c r="J561" i="27" s="1"/>
  <c r="E261" i="23"/>
  <c r="E561" i="27" s="1"/>
  <c r="K165" i="24"/>
  <c r="I165" i="24"/>
  <c r="J165" i="24"/>
  <c r="B165" i="24"/>
  <c r="D165" i="24"/>
  <c r="C165" i="24"/>
  <c r="F165" i="24"/>
  <c r="E165" i="24"/>
  <c r="E186" i="24"/>
  <c r="C186" i="24"/>
  <c r="I186" i="24"/>
  <c r="B186" i="24"/>
  <c r="F186" i="24"/>
  <c r="D186" i="24"/>
  <c r="K186" i="24"/>
  <c r="J186" i="24"/>
  <c r="B241" i="24"/>
  <c r="J241" i="24"/>
  <c r="I241" i="24"/>
  <c r="K241" i="24"/>
  <c r="E241" i="24"/>
  <c r="D241" i="24"/>
  <c r="C241" i="24"/>
  <c r="F241" i="24"/>
  <c r="E281" i="23"/>
  <c r="E581" i="27" s="1"/>
  <c r="J281" i="23"/>
  <c r="J581" i="27" s="1"/>
  <c r="B281" i="23"/>
  <c r="B581" i="27" s="1"/>
  <c r="C281" i="23"/>
  <c r="C581" i="27" s="1"/>
  <c r="F281" i="23"/>
  <c r="F581" i="27" s="1"/>
  <c r="K281" i="23"/>
  <c r="K581" i="27" s="1"/>
  <c r="D281" i="23"/>
  <c r="D581" i="27" s="1"/>
  <c r="D224" i="24"/>
  <c r="C224" i="24"/>
  <c r="B224" i="24"/>
  <c r="E224" i="24"/>
  <c r="K224" i="24"/>
  <c r="F224" i="24"/>
  <c r="I224" i="24"/>
  <c r="J224" i="24"/>
  <c r="D111" i="24"/>
  <c r="J111" i="24"/>
  <c r="C111" i="24"/>
  <c r="B111" i="24"/>
  <c r="E111" i="24"/>
  <c r="F111" i="24"/>
  <c r="I111" i="24"/>
  <c r="K111" i="24"/>
  <c r="K194" i="23"/>
  <c r="K494" i="27" s="1"/>
  <c r="C194" i="23"/>
  <c r="C494" i="27" s="1"/>
  <c r="F194" i="23"/>
  <c r="F494" i="27" s="1"/>
  <c r="E194" i="23"/>
  <c r="E494" i="27" s="1"/>
  <c r="B194" i="23"/>
  <c r="B494" i="27" s="1"/>
  <c r="J194" i="23"/>
  <c r="J494" i="27" s="1"/>
  <c r="D194" i="23"/>
  <c r="D494" i="27" s="1"/>
  <c r="I127" i="24"/>
  <c r="B127" i="24"/>
  <c r="F127" i="24"/>
  <c r="K127" i="24"/>
  <c r="E127" i="24"/>
  <c r="D127" i="24"/>
  <c r="J127" i="24"/>
  <c r="C127" i="24"/>
  <c r="I181" i="24"/>
  <c r="J181" i="24"/>
  <c r="D181" i="24"/>
  <c r="F181" i="24"/>
  <c r="K181" i="24"/>
  <c r="C181" i="24"/>
  <c r="E181" i="24"/>
  <c r="B181" i="24"/>
  <c r="J150" i="24"/>
  <c r="C150" i="24"/>
  <c r="F150" i="24"/>
  <c r="I150" i="24"/>
  <c r="E150" i="24"/>
  <c r="K150" i="24"/>
  <c r="B150" i="24"/>
  <c r="D150" i="24"/>
  <c r="E125" i="23"/>
  <c r="E425" i="27" s="1"/>
  <c r="B125" i="23"/>
  <c r="B425" i="27" s="1"/>
  <c r="C125" i="23"/>
  <c r="C425" i="27" s="1"/>
  <c r="J125" i="23"/>
  <c r="J425" i="27" s="1"/>
  <c r="D125" i="23"/>
  <c r="D425" i="27" s="1"/>
  <c r="K125" i="23"/>
  <c r="K425" i="27" s="1"/>
  <c r="F125" i="23"/>
  <c r="F425" i="27" s="1"/>
  <c r="F146" i="24"/>
  <c r="D146" i="24"/>
  <c r="J146" i="24"/>
  <c r="K146" i="24"/>
  <c r="I146" i="24"/>
  <c r="E146" i="24"/>
  <c r="B146" i="24"/>
  <c r="C146" i="24"/>
  <c r="D291" i="23"/>
  <c r="D591" i="27" s="1"/>
  <c r="E291" i="23"/>
  <c r="E591" i="27" s="1"/>
  <c r="F291" i="23"/>
  <c r="F591" i="27" s="1"/>
  <c r="K291" i="23"/>
  <c r="K591" i="27" s="1"/>
  <c r="J291" i="23"/>
  <c r="J591" i="27" s="1"/>
  <c r="B291" i="23"/>
  <c r="B591" i="27" s="1"/>
  <c r="C291" i="23"/>
  <c r="C591" i="27" s="1"/>
  <c r="E286" i="23"/>
  <c r="E586" i="27" s="1"/>
  <c r="B286" i="23"/>
  <c r="B586" i="27" s="1"/>
  <c r="C286" i="23"/>
  <c r="C586" i="27" s="1"/>
  <c r="F286" i="23"/>
  <c r="F586" i="27" s="1"/>
  <c r="J286" i="23"/>
  <c r="J586" i="27" s="1"/>
  <c r="K286" i="23"/>
  <c r="K586" i="27" s="1"/>
  <c r="D286" i="23"/>
  <c r="D586" i="27" s="1"/>
  <c r="E201" i="23"/>
  <c r="E501" i="27" s="1"/>
  <c r="B201" i="23"/>
  <c r="B501" i="27" s="1"/>
  <c r="C201" i="23"/>
  <c r="C501" i="27" s="1"/>
  <c r="K201" i="23"/>
  <c r="K501" i="27" s="1"/>
  <c r="F201" i="23"/>
  <c r="F501" i="27" s="1"/>
  <c r="J201" i="23"/>
  <c r="J501" i="27" s="1"/>
  <c r="D201" i="23"/>
  <c r="D501" i="27" s="1"/>
  <c r="J289" i="24"/>
  <c r="E289" i="24"/>
  <c r="C289" i="24"/>
  <c r="K289" i="24"/>
  <c r="F289" i="24"/>
  <c r="I289" i="24"/>
  <c r="D289" i="24"/>
  <c r="B289" i="24"/>
  <c r="D215" i="23"/>
  <c r="D515" i="27" s="1"/>
  <c r="J215" i="23"/>
  <c r="J515" i="27" s="1"/>
  <c r="E215" i="23"/>
  <c r="E515" i="27" s="1"/>
  <c r="K215" i="23"/>
  <c r="K515" i="27" s="1"/>
  <c r="B215" i="23"/>
  <c r="B515" i="27" s="1"/>
  <c r="F215" i="23"/>
  <c r="F515" i="27" s="1"/>
  <c r="C215" i="23"/>
  <c r="C515" i="27" s="1"/>
  <c r="F280" i="23"/>
  <c r="F580" i="27" s="1"/>
  <c r="K280" i="23"/>
  <c r="K580" i="27" s="1"/>
  <c r="B280" i="23"/>
  <c r="B580" i="27" s="1"/>
  <c r="E280" i="23"/>
  <c r="E580" i="27" s="1"/>
  <c r="C280" i="23"/>
  <c r="C580" i="27" s="1"/>
  <c r="D280" i="23"/>
  <c r="D580" i="27" s="1"/>
  <c r="J280" i="23"/>
  <c r="J580" i="27" s="1"/>
  <c r="B161" i="24"/>
  <c r="K161" i="24"/>
  <c r="E161" i="24"/>
  <c r="D161" i="24"/>
  <c r="C161" i="24"/>
  <c r="F161" i="24"/>
  <c r="J161" i="24"/>
  <c r="I161" i="24"/>
  <c r="J212" i="23"/>
  <c r="J512" i="27" s="1"/>
  <c r="D212" i="23"/>
  <c r="D512" i="27" s="1"/>
  <c r="E212" i="23"/>
  <c r="E512" i="27" s="1"/>
  <c r="K212" i="23"/>
  <c r="K512" i="27" s="1"/>
  <c r="F212" i="23"/>
  <c r="F512" i="27" s="1"/>
  <c r="C212" i="23"/>
  <c r="C512" i="27" s="1"/>
  <c r="B212" i="23"/>
  <c r="B512" i="27" s="1"/>
  <c r="C220" i="23"/>
  <c r="C520" i="27" s="1"/>
  <c r="E220" i="23"/>
  <c r="E520" i="27" s="1"/>
  <c r="D220" i="23"/>
  <c r="D520" i="27" s="1"/>
  <c r="K220" i="23"/>
  <c r="K520" i="27" s="1"/>
  <c r="F220" i="23"/>
  <c r="F520" i="27" s="1"/>
  <c r="J220" i="23"/>
  <c r="J520" i="27" s="1"/>
  <c r="B220" i="23"/>
  <c r="B520" i="27" s="1"/>
  <c r="J126" i="23"/>
  <c r="J426" i="27" s="1"/>
  <c r="F126" i="23"/>
  <c r="F426" i="27" s="1"/>
  <c r="C126" i="23"/>
  <c r="C426" i="27" s="1"/>
  <c r="E126" i="23"/>
  <c r="E426" i="27" s="1"/>
  <c r="D126" i="23"/>
  <c r="D426" i="27" s="1"/>
  <c r="K126" i="23"/>
  <c r="K426" i="27" s="1"/>
  <c r="B126" i="23"/>
  <c r="B426" i="27" s="1"/>
  <c r="D287" i="24"/>
  <c r="B287" i="24"/>
  <c r="I287" i="24"/>
  <c r="K287" i="24"/>
  <c r="E287" i="24"/>
  <c r="J287" i="24"/>
  <c r="C287" i="24"/>
  <c r="F287" i="24"/>
  <c r="I279" i="24"/>
  <c r="F279" i="24"/>
  <c r="C279" i="24"/>
  <c r="D279" i="24"/>
  <c r="E279" i="24"/>
  <c r="J279" i="24"/>
  <c r="B279" i="24"/>
  <c r="K279" i="24"/>
  <c r="J229" i="23"/>
  <c r="J529" i="27" s="1"/>
  <c r="F229" i="23"/>
  <c r="F529" i="27" s="1"/>
  <c r="D229" i="23"/>
  <c r="D529" i="27" s="1"/>
  <c r="C229" i="23"/>
  <c r="C529" i="27" s="1"/>
  <c r="K229" i="23"/>
  <c r="K529" i="27" s="1"/>
  <c r="B229" i="23"/>
  <c r="B529" i="27" s="1"/>
  <c r="E229" i="23"/>
  <c r="E529" i="27" s="1"/>
  <c r="I104" i="24"/>
  <c r="F104" i="24"/>
  <c r="J104" i="24"/>
  <c r="E104" i="24"/>
  <c r="C104" i="24"/>
  <c r="K104" i="24"/>
  <c r="B104" i="24"/>
  <c r="D104" i="24"/>
  <c r="K233" i="24"/>
  <c r="J233" i="24"/>
  <c r="I233" i="24"/>
  <c r="F233" i="24"/>
  <c r="E233" i="24"/>
  <c r="D233" i="24"/>
  <c r="C233" i="24"/>
  <c r="B233" i="24"/>
  <c r="B300" i="23"/>
  <c r="B600" i="27" s="1"/>
  <c r="C300" i="23"/>
  <c r="C600" i="27" s="1"/>
  <c r="E300" i="23"/>
  <c r="E600" i="27" s="1"/>
  <c r="D300" i="23"/>
  <c r="D600" i="27" s="1"/>
  <c r="J300" i="23"/>
  <c r="J600" i="27" s="1"/>
  <c r="K300" i="23"/>
  <c r="K600" i="27" s="1"/>
  <c r="F300" i="23"/>
  <c r="F600" i="27" s="1"/>
  <c r="D153" i="24"/>
  <c r="F153" i="24"/>
  <c r="C153" i="24"/>
  <c r="E153" i="24"/>
  <c r="B153" i="24"/>
  <c r="I153" i="24"/>
  <c r="J153" i="24"/>
  <c r="K153" i="24"/>
  <c r="F107" i="23"/>
  <c r="F407" i="27" s="1"/>
  <c r="D107" i="23"/>
  <c r="D407" i="27" s="1"/>
  <c r="K107" i="23"/>
  <c r="K407" i="27" s="1"/>
  <c r="E107" i="23"/>
  <c r="E407" i="27" s="1"/>
  <c r="B107" i="23"/>
  <c r="B407" i="27" s="1"/>
  <c r="J107" i="23"/>
  <c r="J407" i="27" s="1"/>
  <c r="C107" i="23"/>
  <c r="C407" i="27" s="1"/>
  <c r="D163" i="23"/>
  <c r="D463" i="27" s="1"/>
  <c r="K163" i="23"/>
  <c r="K463" i="27" s="1"/>
  <c r="J163" i="23"/>
  <c r="J463" i="27" s="1"/>
  <c r="F163" i="23"/>
  <c r="F463" i="27" s="1"/>
  <c r="E163" i="23"/>
  <c r="E463" i="27" s="1"/>
  <c r="B163" i="23"/>
  <c r="B463" i="27" s="1"/>
  <c r="C163" i="23"/>
  <c r="C463" i="27" s="1"/>
  <c r="K160" i="24"/>
  <c r="C160" i="24"/>
  <c r="E160" i="24"/>
  <c r="I160" i="24"/>
  <c r="F160" i="24"/>
  <c r="D160" i="24"/>
  <c r="B160" i="24"/>
  <c r="J160" i="24"/>
  <c r="B272" i="24"/>
  <c r="I272" i="24"/>
  <c r="K272" i="24"/>
  <c r="C272" i="24"/>
  <c r="J272" i="24"/>
  <c r="D272" i="24"/>
  <c r="E272" i="24"/>
  <c r="F272" i="24"/>
  <c r="B116" i="24"/>
  <c r="C116" i="24"/>
  <c r="J116" i="24"/>
  <c r="F116" i="24"/>
  <c r="E116" i="24"/>
  <c r="I116" i="24"/>
  <c r="D116" i="24"/>
  <c r="K116" i="24"/>
  <c r="E243" i="23"/>
  <c r="E543" i="27" s="1"/>
  <c r="K243" i="23"/>
  <c r="K543" i="27" s="1"/>
  <c r="B243" i="23"/>
  <c r="B543" i="27" s="1"/>
  <c r="D243" i="23"/>
  <c r="D543" i="27" s="1"/>
  <c r="F243" i="23"/>
  <c r="F543" i="27" s="1"/>
  <c r="C243" i="23"/>
  <c r="C543" i="27" s="1"/>
  <c r="J243" i="23"/>
  <c r="J543" i="27" s="1"/>
  <c r="E217" i="24"/>
  <c r="F217" i="24"/>
  <c r="C217" i="24"/>
  <c r="B217" i="24"/>
  <c r="D217" i="24"/>
  <c r="J217" i="24"/>
  <c r="I217" i="24"/>
  <c r="K217" i="24"/>
  <c r="K178" i="23"/>
  <c r="K478" i="27" s="1"/>
  <c r="J178" i="23"/>
  <c r="J478" i="27" s="1"/>
  <c r="E178" i="23"/>
  <c r="E478" i="27" s="1"/>
  <c r="C178" i="23"/>
  <c r="C478" i="27" s="1"/>
  <c r="B178" i="23"/>
  <c r="B478" i="27" s="1"/>
  <c r="D178" i="23"/>
  <c r="D478" i="27" s="1"/>
  <c r="F178" i="23"/>
  <c r="F478" i="27" s="1"/>
  <c r="E189" i="23"/>
  <c r="E489" i="27" s="1"/>
  <c r="J189" i="23"/>
  <c r="J489" i="27" s="1"/>
  <c r="C189" i="23"/>
  <c r="C489" i="27" s="1"/>
  <c r="D189" i="23"/>
  <c r="D489" i="27" s="1"/>
  <c r="K189" i="23"/>
  <c r="K489" i="27" s="1"/>
  <c r="B189" i="23"/>
  <c r="B489" i="27" s="1"/>
  <c r="F189" i="23"/>
  <c r="F489" i="27" s="1"/>
  <c r="C124" i="23"/>
  <c r="C424" i="27" s="1"/>
  <c r="B124" i="23"/>
  <c r="B424" i="27" s="1"/>
  <c r="K124" i="23"/>
  <c r="K424" i="27" s="1"/>
  <c r="F124" i="23"/>
  <c r="F424" i="27" s="1"/>
  <c r="J124" i="23"/>
  <c r="J424" i="27" s="1"/>
  <c r="D124" i="23"/>
  <c r="D424" i="27" s="1"/>
  <c r="E124" i="23"/>
  <c r="E424" i="27" s="1"/>
  <c r="C101" i="23"/>
  <c r="C401" i="27" s="1"/>
  <c r="F101" i="23"/>
  <c r="F401" i="27" s="1"/>
  <c r="D101" i="23"/>
  <c r="D401" i="27" s="1"/>
  <c r="E101" i="23"/>
  <c r="E401" i="27" s="1"/>
  <c r="J101" i="23"/>
  <c r="J401" i="27" s="1"/>
  <c r="B101" i="23"/>
  <c r="B401" i="27" s="1"/>
  <c r="K101" i="23"/>
  <c r="K401" i="27" s="1"/>
  <c r="J33" i="24"/>
  <c r="E33" i="24"/>
  <c r="A33" i="25"/>
  <c r="K33" i="24"/>
  <c r="C33" i="24"/>
  <c r="F33" i="24"/>
  <c r="D33" i="24"/>
  <c r="B33" i="24"/>
  <c r="I64" i="24"/>
  <c r="J80" i="23"/>
  <c r="J380" i="27" s="1"/>
  <c r="A380" i="27"/>
  <c r="J57" i="23"/>
  <c r="J357" i="27" s="1"/>
  <c r="A357" i="27"/>
  <c r="J95" i="23"/>
  <c r="J395" i="27" s="1"/>
  <c r="J32" i="23"/>
  <c r="J332" i="27" s="1"/>
  <c r="A332" i="27"/>
  <c r="J71" i="23"/>
  <c r="J371" i="27" s="1"/>
  <c r="A371" i="27"/>
  <c r="J62" i="23"/>
  <c r="J362" i="27" s="1"/>
  <c r="A362" i="27"/>
  <c r="J92" i="23"/>
  <c r="J392" i="27" s="1"/>
  <c r="J91" i="23"/>
  <c r="J391" i="27" s="1"/>
  <c r="A391" i="27"/>
  <c r="J94" i="23"/>
  <c r="J394" i="27" s="1"/>
  <c r="J97" i="23"/>
  <c r="J397" i="27" s="1"/>
  <c r="J99" i="23"/>
  <c r="J399" i="27" s="1"/>
  <c r="J35" i="23"/>
  <c r="J335" i="27" s="1"/>
  <c r="A335" i="27"/>
  <c r="J68" i="23"/>
  <c r="J368" i="27" s="1"/>
  <c r="A368" i="27"/>
  <c r="J47" i="23"/>
  <c r="J347" i="27" s="1"/>
  <c r="A347" i="27"/>
  <c r="J85" i="23"/>
  <c r="J385" i="27" s="1"/>
  <c r="A385" i="27"/>
  <c r="J84" i="23"/>
  <c r="J384" i="27" s="1"/>
  <c r="A384" i="27"/>
  <c r="J79" i="23"/>
  <c r="J379" i="27" s="1"/>
  <c r="A379" i="27"/>
  <c r="J49" i="23"/>
  <c r="J349" i="27" s="1"/>
  <c r="A349" i="27"/>
  <c r="J50" i="23"/>
  <c r="J350" i="27" s="1"/>
  <c r="A350" i="27"/>
  <c r="J52" i="23"/>
  <c r="J352" i="27" s="1"/>
  <c r="A352" i="27"/>
  <c r="J58" i="23"/>
  <c r="J358" i="27" s="1"/>
  <c r="A358" i="27"/>
  <c r="J60" i="23"/>
  <c r="J360" i="27" s="1"/>
  <c r="A360" i="27"/>
  <c r="J100" i="23"/>
  <c r="J400" i="27" s="1"/>
  <c r="J89" i="23"/>
  <c r="J389" i="27" s="1"/>
  <c r="A389" i="27"/>
  <c r="J54" i="23"/>
  <c r="J354" i="27" s="1"/>
  <c r="A354" i="27"/>
  <c r="J96" i="23"/>
  <c r="J396" i="27" s="1"/>
  <c r="J53" i="23"/>
  <c r="J353" i="27" s="1"/>
  <c r="A353" i="27"/>
  <c r="J86" i="23"/>
  <c r="J386" i="27" s="1"/>
  <c r="A386" i="27"/>
  <c r="J72" i="23"/>
  <c r="J372" i="27" s="1"/>
  <c r="A372" i="27"/>
  <c r="J56" i="23"/>
  <c r="J356" i="27" s="1"/>
  <c r="A356" i="27"/>
  <c r="J70" i="23"/>
  <c r="J370" i="27" s="1"/>
  <c r="A370" i="27"/>
  <c r="J59" i="23"/>
  <c r="J359" i="27" s="1"/>
  <c r="A359" i="27"/>
  <c r="I78" i="24"/>
  <c r="A88" i="25"/>
  <c r="A91" i="25"/>
  <c r="A73" i="25"/>
  <c r="A63" i="25"/>
  <c r="A93" i="25"/>
  <c r="A67" i="25"/>
  <c r="A50" i="25"/>
  <c r="A81" i="25"/>
  <c r="A41" i="25"/>
  <c r="A95" i="25"/>
  <c r="A92" i="25"/>
  <c r="A28" i="25"/>
  <c r="A56" i="25"/>
  <c r="A45" i="25"/>
  <c r="A87" i="25"/>
  <c r="A76" i="25"/>
  <c r="A40" i="25"/>
  <c r="A75" i="25"/>
  <c r="A98" i="25"/>
  <c r="A69" i="25"/>
  <c r="A34" i="25"/>
  <c r="A38" i="25"/>
  <c r="A60" i="25"/>
  <c r="A82" i="25"/>
  <c r="A61" i="25"/>
  <c r="A46" i="25"/>
  <c r="A55" i="25"/>
  <c r="A96" i="25"/>
  <c r="A84" i="25"/>
  <c r="A86" i="25"/>
  <c r="A30" i="25"/>
  <c r="A48" i="25"/>
  <c r="A37" i="25"/>
  <c r="A65" i="25"/>
  <c r="A51" i="25"/>
  <c r="A74" i="25"/>
  <c r="A27" i="25"/>
  <c r="A83" i="25"/>
  <c r="A7" i="25"/>
  <c r="A77" i="25"/>
  <c r="A8" i="25"/>
  <c r="A90" i="25"/>
  <c r="A5" i="25"/>
  <c r="J50" i="24"/>
  <c r="J65" i="24"/>
  <c r="J73" i="24"/>
  <c r="J98" i="24"/>
  <c r="J48" i="24"/>
  <c r="J95" i="24"/>
  <c r="J84" i="24"/>
  <c r="J86" i="24"/>
  <c r="J60" i="24"/>
  <c r="J82" i="24"/>
  <c r="J81" i="24"/>
  <c r="J61" i="24"/>
  <c r="J51" i="24"/>
  <c r="J76" i="24"/>
  <c r="J91" i="24"/>
  <c r="J87" i="24"/>
  <c r="J55" i="24"/>
  <c r="J96" i="24"/>
  <c r="J63" i="24"/>
  <c r="J93" i="24"/>
  <c r="J88" i="24"/>
  <c r="J46" i="24"/>
  <c r="J75" i="24"/>
  <c r="J92" i="24"/>
  <c r="J56" i="24"/>
  <c r="J67" i="24"/>
  <c r="J69" i="24"/>
  <c r="J39" i="23"/>
  <c r="J339" i="27" s="1"/>
  <c r="J42" i="23"/>
  <c r="I44" i="24"/>
  <c r="J34" i="24"/>
  <c r="J28" i="24"/>
  <c r="J38" i="24"/>
  <c r="J45" i="24"/>
  <c r="F40" i="24"/>
  <c r="J30" i="24"/>
  <c r="J37" i="24"/>
  <c r="C36" i="23"/>
  <c r="J36" i="23"/>
  <c r="J5" i="24"/>
  <c r="J8" i="24"/>
  <c r="J43" i="23"/>
  <c r="J343" i="27" s="1"/>
  <c r="J83" i="24"/>
  <c r="J3" i="23"/>
  <c r="J303" i="27" s="1"/>
  <c r="J7" i="24"/>
  <c r="J6" i="23"/>
  <c r="J306" i="27" s="1"/>
  <c r="D74" i="24"/>
  <c r="J74" i="24"/>
  <c r="D41" i="24"/>
  <c r="J41" i="24"/>
  <c r="J10" i="23"/>
  <c r="J310" i="27" s="1"/>
  <c r="C90" i="24"/>
  <c r="J90" i="24"/>
  <c r="C27" i="24"/>
  <c r="J27" i="24"/>
  <c r="J66" i="23"/>
  <c r="J77" i="24"/>
  <c r="J9" i="23"/>
  <c r="J309" i="27" s="1"/>
  <c r="J40" i="24"/>
  <c r="F66" i="23"/>
  <c r="B77" i="24"/>
  <c r="K40" i="24"/>
  <c r="B41" i="24"/>
  <c r="F41" i="24"/>
  <c r="E40" i="24"/>
  <c r="D40" i="24"/>
  <c r="C41" i="24"/>
  <c r="B40" i="24"/>
  <c r="B83" i="24"/>
  <c r="E83" i="24"/>
  <c r="C40" i="24"/>
  <c r="E66" i="23"/>
  <c r="D43" i="23"/>
  <c r="D343" i="27" s="1"/>
  <c r="B66" i="23"/>
  <c r="K66" i="23"/>
  <c r="C66" i="23"/>
  <c r="C43" i="23"/>
  <c r="C343" i="27" s="1"/>
  <c r="C83" i="24"/>
  <c r="F43" i="23"/>
  <c r="F343" i="27" s="1"/>
  <c r="D66" i="23"/>
  <c r="K77" i="24"/>
  <c r="E77" i="24"/>
  <c r="K43" i="23"/>
  <c r="K343" i="27" s="1"/>
  <c r="K83" i="24"/>
  <c r="D77" i="24"/>
  <c r="E43" i="23"/>
  <c r="E343" i="27" s="1"/>
  <c r="D83" i="24"/>
  <c r="F77" i="24"/>
  <c r="C77" i="24"/>
  <c r="F83" i="24"/>
  <c r="B43" i="23"/>
  <c r="B343" i="27" s="1"/>
  <c r="E41" i="24"/>
  <c r="K41" i="24"/>
  <c r="B27" i="24"/>
  <c r="D27" i="24"/>
  <c r="C45" i="24"/>
  <c r="C63" i="24"/>
  <c r="D63" i="24"/>
  <c r="F63" i="24"/>
  <c r="K63" i="24"/>
  <c r="E63" i="24"/>
  <c r="B63" i="24"/>
  <c r="K93" i="24"/>
  <c r="F93" i="24"/>
  <c r="E93" i="24"/>
  <c r="D93" i="24"/>
  <c r="B93" i="24"/>
  <c r="C93" i="24"/>
  <c r="F87" i="24"/>
  <c r="D87" i="24"/>
  <c r="B87" i="24"/>
  <c r="K87" i="24"/>
  <c r="C87" i="24"/>
  <c r="E87" i="24"/>
  <c r="B76" i="24"/>
  <c r="C76" i="24"/>
  <c r="E76" i="24"/>
  <c r="F76" i="24"/>
  <c r="K76" i="24"/>
  <c r="D76" i="24"/>
  <c r="D90" i="24"/>
  <c r="F90" i="24"/>
  <c r="K90" i="24"/>
  <c r="E90" i="24"/>
  <c r="B90" i="24"/>
  <c r="B60" i="24"/>
  <c r="D60" i="24"/>
  <c r="K60" i="24"/>
  <c r="F60" i="24"/>
  <c r="C60" i="24"/>
  <c r="E60" i="24"/>
  <c r="B82" i="24"/>
  <c r="D82" i="24"/>
  <c r="K82" i="24"/>
  <c r="F82" i="24"/>
  <c r="C82" i="24"/>
  <c r="E82" i="24"/>
  <c r="B81" i="24"/>
  <c r="D81" i="24"/>
  <c r="E81" i="24"/>
  <c r="F81" i="24"/>
  <c r="K81" i="24"/>
  <c r="C81" i="24"/>
  <c r="C61" i="24"/>
  <c r="D61" i="24"/>
  <c r="B61" i="24"/>
  <c r="E61" i="24"/>
  <c r="F61" i="24"/>
  <c r="K61" i="24"/>
  <c r="D35" i="23"/>
  <c r="C35" i="23"/>
  <c r="K35" i="23"/>
  <c r="E35" i="23"/>
  <c r="F35" i="23"/>
  <c r="B35" i="23"/>
  <c r="B68" i="23"/>
  <c r="F68" i="23"/>
  <c r="K68" i="23"/>
  <c r="D68" i="23"/>
  <c r="E68" i="23"/>
  <c r="C68" i="23"/>
  <c r="D67" i="24"/>
  <c r="K67" i="24"/>
  <c r="F67" i="24"/>
  <c r="B67" i="24"/>
  <c r="C67" i="24"/>
  <c r="E67" i="24"/>
  <c r="F69" i="24"/>
  <c r="D69" i="24"/>
  <c r="B69" i="24"/>
  <c r="C69" i="24"/>
  <c r="E69" i="24"/>
  <c r="K69" i="24"/>
  <c r="F47" i="23"/>
  <c r="D47" i="23"/>
  <c r="K47" i="23"/>
  <c r="B47" i="23"/>
  <c r="C47" i="23"/>
  <c r="E47" i="23"/>
  <c r="F27" i="24"/>
  <c r="B60" i="23"/>
  <c r="E60" i="23"/>
  <c r="C60" i="23"/>
  <c r="K60" i="23"/>
  <c r="D60" i="23"/>
  <c r="F60" i="23"/>
  <c r="E51" i="24"/>
  <c r="B51" i="24"/>
  <c r="F51" i="24"/>
  <c r="K51" i="24"/>
  <c r="C51" i="24"/>
  <c r="D51" i="24"/>
  <c r="E89" i="23"/>
  <c r="F89" i="23"/>
  <c r="C89" i="23"/>
  <c r="D89" i="23"/>
  <c r="K89" i="23"/>
  <c r="B89" i="23"/>
  <c r="C100" i="23"/>
  <c r="C400" i="27" s="1"/>
  <c r="E100" i="23"/>
  <c r="E400" i="27" s="1"/>
  <c r="F100" i="23"/>
  <c r="F400" i="27" s="1"/>
  <c r="K100" i="23"/>
  <c r="K400" i="27" s="1"/>
  <c r="B100" i="23"/>
  <c r="B400" i="27" s="1"/>
  <c r="D100" i="23"/>
  <c r="D400" i="27" s="1"/>
  <c r="C54" i="23"/>
  <c r="K54" i="23"/>
  <c r="F54" i="23"/>
  <c r="E54" i="23"/>
  <c r="D54" i="23"/>
  <c r="B54" i="23"/>
  <c r="E36" i="23"/>
  <c r="D36" i="23"/>
  <c r="K36" i="23"/>
  <c r="B36" i="23"/>
  <c r="F36" i="23"/>
  <c r="E27" i="24"/>
  <c r="K27" i="24"/>
  <c r="F37" i="24"/>
  <c r="E37" i="24"/>
  <c r="K37" i="24"/>
  <c r="C37" i="24"/>
  <c r="B37" i="24"/>
  <c r="D37" i="24"/>
  <c r="F65" i="24"/>
  <c r="C65" i="24"/>
  <c r="K65" i="24"/>
  <c r="E65" i="24"/>
  <c r="D65" i="24"/>
  <c r="B65" i="24"/>
  <c r="C74" i="24"/>
  <c r="K74" i="24"/>
  <c r="E74" i="24"/>
  <c r="B74" i="24"/>
  <c r="F74" i="24"/>
  <c r="D70" i="23"/>
  <c r="K70" i="23"/>
  <c r="E70" i="23"/>
  <c r="C70" i="23"/>
  <c r="B70" i="23"/>
  <c r="F70" i="23"/>
  <c r="C99" i="23"/>
  <c r="C399" i="27" s="1"/>
  <c r="B99" i="23"/>
  <c r="B399" i="27" s="1"/>
  <c r="E99" i="23"/>
  <c r="E399" i="27" s="1"/>
  <c r="D99" i="23"/>
  <c r="D399" i="27" s="1"/>
  <c r="K99" i="23"/>
  <c r="K399" i="27" s="1"/>
  <c r="F99" i="23"/>
  <c r="F399" i="27" s="1"/>
  <c r="E45" i="24"/>
  <c r="K45" i="24"/>
  <c r="D45" i="24"/>
  <c r="B45" i="24"/>
  <c r="F45" i="24"/>
  <c r="C59" i="23"/>
  <c r="K59" i="23"/>
  <c r="F59" i="23"/>
  <c r="E59" i="23"/>
  <c r="D59" i="23"/>
  <c r="B59" i="23"/>
  <c r="D92" i="24"/>
  <c r="B92" i="24"/>
  <c r="F92" i="24"/>
  <c r="C92" i="24"/>
  <c r="K92" i="24"/>
  <c r="E92" i="24"/>
  <c r="F85" i="23"/>
  <c r="K85" i="23"/>
  <c r="D85" i="23"/>
  <c r="B85" i="23"/>
  <c r="E85" i="23"/>
  <c r="C85" i="23"/>
  <c r="B91" i="24"/>
  <c r="C91" i="24"/>
  <c r="K91" i="24"/>
  <c r="F91" i="24"/>
  <c r="D91" i="24"/>
  <c r="E91" i="24"/>
  <c r="K53" i="23"/>
  <c r="B53" i="23"/>
  <c r="C53" i="23"/>
  <c r="D53" i="23"/>
  <c r="F53" i="23"/>
  <c r="E53" i="23"/>
  <c r="C38" i="24"/>
  <c r="E38" i="24"/>
  <c r="B38" i="24"/>
  <c r="D38" i="24"/>
  <c r="K38" i="24"/>
  <c r="F38" i="24"/>
  <c r="D48" i="24"/>
  <c r="F48" i="24"/>
  <c r="K48" i="24"/>
  <c r="B48" i="24"/>
  <c r="C48" i="24"/>
  <c r="E48" i="24"/>
  <c r="B56" i="24"/>
  <c r="E56" i="24"/>
  <c r="K56" i="24"/>
  <c r="C56" i="24"/>
  <c r="D56" i="24"/>
  <c r="F56" i="24"/>
  <c r="D39" i="23"/>
  <c r="D339" i="27" s="1"/>
  <c r="B39" i="23"/>
  <c r="B339" i="27" s="1"/>
  <c r="K39" i="23"/>
  <c r="K339" i="27" s="1"/>
  <c r="C39" i="23"/>
  <c r="C339" i="27" s="1"/>
  <c r="H339" i="27"/>
  <c r="E39" i="23"/>
  <c r="E339" i="27" s="1"/>
  <c r="F39" i="23"/>
  <c r="F339" i="27" s="1"/>
  <c r="D95" i="23"/>
  <c r="D395" i="27" s="1"/>
  <c r="K95" i="23"/>
  <c r="K395" i="27" s="1"/>
  <c r="C95" i="23"/>
  <c r="C395" i="27" s="1"/>
  <c r="B95" i="23"/>
  <c r="B395" i="27" s="1"/>
  <c r="E95" i="23"/>
  <c r="E395" i="27" s="1"/>
  <c r="F95" i="23"/>
  <c r="F395" i="27" s="1"/>
  <c r="K46" i="24"/>
  <c r="B46" i="24"/>
  <c r="E46" i="24"/>
  <c r="D46" i="24"/>
  <c r="F46" i="24"/>
  <c r="C46" i="24"/>
  <c r="K32" i="23"/>
  <c r="C32" i="23"/>
  <c r="E32" i="23"/>
  <c r="B32" i="23"/>
  <c r="D32" i="23"/>
  <c r="F32" i="23"/>
  <c r="G342" i="27"/>
  <c r="E42" i="23"/>
  <c r="E342" i="27" s="1"/>
  <c r="F42" i="23"/>
  <c r="F342" i="27" s="1"/>
  <c r="K42" i="23"/>
  <c r="K342" i="27" s="1"/>
  <c r="D42" i="23"/>
  <c r="D342" i="27" s="1"/>
  <c r="B42" i="23"/>
  <c r="B342" i="27" s="1"/>
  <c r="C42" i="23"/>
  <c r="C342" i="27" s="1"/>
  <c r="C71" i="23"/>
  <c r="K71" i="23"/>
  <c r="E71" i="23"/>
  <c r="F71" i="23"/>
  <c r="D71" i="23"/>
  <c r="B71" i="23"/>
  <c r="C55" i="24"/>
  <c r="K55" i="24"/>
  <c r="E55" i="24"/>
  <c r="D55" i="24"/>
  <c r="F55" i="24"/>
  <c r="B55" i="24"/>
  <c r="F62" i="23"/>
  <c r="E62" i="23"/>
  <c r="C62" i="23"/>
  <c r="K62" i="23"/>
  <c r="D62" i="23"/>
  <c r="B62" i="23"/>
  <c r="E34" i="24"/>
  <c r="C34" i="24"/>
  <c r="K34" i="24"/>
  <c r="F34" i="24"/>
  <c r="D34" i="24"/>
  <c r="B34" i="24"/>
  <c r="D96" i="24"/>
  <c r="K96" i="24"/>
  <c r="E96" i="24"/>
  <c r="B96" i="24"/>
  <c r="C96" i="24"/>
  <c r="F96" i="24"/>
  <c r="F84" i="24"/>
  <c r="E84" i="24"/>
  <c r="B84" i="24"/>
  <c r="D84" i="24"/>
  <c r="K84" i="24"/>
  <c r="C84" i="24"/>
  <c r="B86" i="24"/>
  <c r="E86" i="24"/>
  <c r="F86" i="24"/>
  <c r="C86" i="24"/>
  <c r="K86" i="24"/>
  <c r="D86" i="24"/>
  <c r="C92" i="23"/>
  <c r="C392" i="27" s="1"/>
  <c r="B92" i="23"/>
  <c r="B392" i="27" s="1"/>
  <c r="K92" i="23"/>
  <c r="K392" i="27" s="1"/>
  <c r="E92" i="23"/>
  <c r="E392" i="27" s="1"/>
  <c r="F91" i="23"/>
  <c r="B91" i="23"/>
  <c r="E91" i="23"/>
  <c r="C91" i="23"/>
  <c r="K91" i="23"/>
  <c r="D91" i="23"/>
  <c r="K49" i="23"/>
  <c r="D49" i="23"/>
  <c r="B49" i="23"/>
  <c r="E49" i="23"/>
  <c r="F49" i="23"/>
  <c r="C49" i="23"/>
  <c r="F30" i="23"/>
  <c r="K73" i="24"/>
  <c r="E73" i="24"/>
  <c r="F73" i="24"/>
  <c r="C73" i="24"/>
  <c r="B73" i="24"/>
  <c r="D73" i="24"/>
  <c r="C50" i="23"/>
  <c r="B50" i="23"/>
  <c r="E50" i="23"/>
  <c r="K50" i="23"/>
  <c r="D50" i="23"/>
  <c r="F50" i="23"/>
  <c r="F72" i="23"/>
  <c r="D72" i="23"/>
  <c r="C72" i="23"/>
  <c r="B72" i="23"/>
  <c r="K72" i="23"/>
  <c r="E72" i="23"/>
  <c r="E52" i="23"/>
  <c r="D52" i="23"/>
  <c r="B52" i="23"/>
  <c r="K52" i="23"/>
  <c r="F52" i="23"/>
  <c r="C52" i="23"/>
  <c r="F56" i="23"/>
  <c r="C56" i="23"/>
  <c r="E56" i="23"/>
  <c r="B56" i="23"/>
  <c r="K56" i="23"/>
  <c r="D56" i="23"/>
  <c r="E58" i="23"/>
  <c r="K58" i="23"/>
  <c r="D58" i="23"/>
  <c r="C58" i="23"/>
  <c r="B58" i="23"/>
  <c r="F58" i="23"/>
  <c r="E88" i="24"/>
  <c r="C88" i="24"/>
  <c r="K88" i="24"/>
  <c r="B88" i="24"/>
  <c r="D88" i="24"/>
  <c r="F88" i="24"/>
  <c r="E80" i="23"/>
  <c r="B80" i="23"/>
  <c r="D80" i="23"/>
  <c r="F80" i="23"/>
  <c r="K80" i="23"/>
  <c r="C80" i="23"/>
  <c r="C57" i="23"/>
  <c r="D57" i="23"/>
  <c r="F57" i="23"/>
  <c r="K57" i="23"/>
  <c r="E57" i="23"/>
  <c r="B57" i="23"/>
  <c r="D95" i="24"/>
  <c r="F95" i="24"/>
  <c r="B95" i="24"/>
  <c r="K95" i="24"/>
  <c r="E95" i="24"/>
  <c r="C95" i="24"/>
  <c r="D42" i="24"/>
  <c r="E42" i="24"/>
  <c r="K42" i="24"/>
  <c r="C42" i="24"/>
  <c r="D96" i="23"/>
  <c r="D396" i="27" s="1"/>
  <c r="K96" i="23"/>
  <c r="K396" i="27" s="1"/>
  <c r="F96" i="23"/>
  <c r="F396" i="27" s="1"/>
  <c r="B96" i="23"/>
  <c r="B396" i="27" s="1"/>
  <c r="C96" i="23"/>
  <c r="C396" i="27" s="1"/>
  <c r="E96" i="23"/>
  <c r="E396" i="27" s="1"/>
  <c r="B75" i="24"/>
  <c r="D75" i="24"/>
  <c r="C75" i="24"/>
  <c r="E75" i="24"/>
  <c r="K75" i="24"/>
  <c r="F75" i="24"/>
  <c r="E84" i="23"/>
  <c r="D84" i="23"/>
  <c r="K84" i="23"/>
  <c r="B84" i="23"/>
  <c r="C84" i="23"/>
  <c r="F84" i="23"/>
  <c r="C86" i="23"/>
  <c r="F86" i="23"/>
  <c r="K86" i="23"/>
  <c r="B86" i="23"/>
  <c r="E86" i="23"/>
  <c r="D86" i="23"/>
  <c r="D79" i="23"/>
  <c r="K79" i="23"/>
  <c r="B79" i="23"/>
  <c r="C79" i="23"/>
  <c r="F79" i="23"/>
  <c r="E79" i="23"/>
  <c r="E94" i="23"/>
  <c r="E394" i="27" s="1"/>
  <c r="F94" i="23"/>
  <c r="F394" i="27" s="1"/>
  <c r="C94" i="23"/>
  <c r="C394" i="27" s="1"/>
  <c r="B94" i="23"/>
  <c r="B394" i="27" s="1"/>
  <c r="K94" i="23"/>
  <c r="K394" i="27" s="1"/>
  <c r="D94" i="23"/>
  <c r="D394" i="27" s="1"/>
  <c r="B30" i="24"/>
  <c r="E30" i="24"/>
  <c r="C30" i="24"/>
  <c r="D30" i="24"/>
  <c r="F30" i="24"/>
  <c r="K30" i="24"/>
  <c r="D50" i="24"/>
  <c r="F50" i="24"/>
  <c r="C50" i="24"/>
  <c r="B50" i="24"/>
  <c r="K50" i="24"/>
  <c r="E50" i="24"/>
  <c r="C28" i="24"/>
  <c r="B28" i="24"/>
  <c r="K28" i="24"/>
  <c r="F28" i="24"/>
  <c r="E28" i="24"/>
  <c r="D28" i="24"/>
  <c r="D98" i="24"/>
  <c r="F98" i="24"/>
  <c r="B98" i="24"/>
  <c r="E98" i="24"/>
  <c r="K98" i="24"/>
  <c r="C98" i="24"/>
  <c r="K97" i="23"/>
  <c r="K397" i="27" s="1"/>
  <c r="D97" i="23"/>
  <c r="D397" i="27" s="1"/>
  <c r="E97" i="23"/>
  <c r="E397" i="27" s="1"/>
  <c r="F97" i="23"/>
  <c r="F397" i="27" s="1"/>
  <c r="C97" i="23"/>
  <c r="C397" i="27" s="1"/>
  <c r="B97" i="23"/>
  <c r="B397" i="27" s="1"/>
  <c r="D7" i="24"/>
  <c r="F7" i="24"/>
  <c r="K7" i="24"/>
  <c r="C7" i="24"/>
  <c r="E7" i="24"/>
  <c r="B7" i="24"/>
  <c r="D9" i="23"/>
  <c r="D309" i="27" s="1"/>
  <c r="K9" i="23"/>
  <c r="K309" i="27" s="1"/>
  <c r="C9" i="23"/>
  <c r="C309" i="27" s="1"/>
  <c r="E9" i="23"/>
  <c r="E309" i="27" s="1"/>
  <c r="B9" i="23"/>
  <c r="B309" i="27" s="1"/>
  <c r="F9" i="23"/>
  <c r="F309" i="27" s="1"/>
  <c r="F6" i="23"/>
  <c r="F306" i="27" s="1"/>
  <c r="K6" i="23"/>
  <c r="K306" i="27" s="1"/>
  <c r="B6" i="23"/>
  <c r="B306" i="27" s="1"/>
  <c r="C6" i="23"/>
  <c r="C306" i="27" s="1"/>
  <c r="E6" i="23"/>
  <c r="E306" i="27" s="1"/>
  <c r="D6" i="23"/>
  <c r="D306" i="27" s="1"/>
  <c r="D8" i="24"/>
  <c r="F8" i="24"/>
  <c r="C8" i="24"/>
  <c r="E8" i="24"/>
  <c r="B8" i="24"/>
  <c r="K8" i="24"/>
  <c r="F10" i="23"/>
  <c r="F310" i="27" s="1"/>
  <c r="C10" i="23"/>
  <c r="C310" i="27" s="1"/>
  <c r="D10" i="23"/>
  <c r="D310" i="27" s="1"/>
  <c r="E10" i="23"/>
  <c r="E310" i="27" s="1"/>
  <c r="B10" i="23"/>
  <c r="B310" i="27" s="1"/>
  <c r="K10" i="23"/>
  <c r="K310" i="27" s="1"/>
  <c r="B3" i="23"/>
  <c r="B303" i="27" s="1"/>
  <c r="K3" i="23"/>
  <c r="K303" i="27" s="1"/>
  <c r="F3" i="23"/>
  <c r="F303" i="27" s="1"/>
  <c r="C3" i="23"/>
  <c r="C303" i="27" s="1"/>
  <c r="D3" i="23"/>
  <c r="D303" i="27" s="1"/>
  <c r="E3" i="23"/>
  <c r="E303" i="27" s="1"/>
  <c r="B5" i="24"/>
  <c r="K5" i="24"/>
  <c r="F5" i="24"/>
  <c r="C5" i="24"/>
  <c r="E5" i="24"/>
  <c r="D5" i="24"/>
  <c r="A24" i="1"/>
  <c r="A14" i="35" s="1"/>
  <c r="V20" i="1"/>
  <c r="H269" i="25" l="1"/>
  <c r="D292" i="25"/>
  <c r="F121" i="25"/>
  <c r="H121" i="25"/>
  <c r="K121" i="25"/>
  <c r="I187" i="25"/>
  <c r="C187" i="25"/>
  <c r="D282" i="25"/>
  <c r="J282" i="25"/>
  <c r="K31" i="23"/>
  <c r="K331" i="27" s="1"/>
  <c r="H31" i="23"/>
  <c r="G31" i="23"/>
  <c r="H24" i="23"/>
  <c r="G24" i="23"/>
  <c r="H22" i="23"/>
  <c r="G22" i="23"/>
  <c r="J29" i="23"/>
  <c r="J329" i="27" s="1"/>
  <c r="H29" i="23"/>
  <c r="G29" i="23"/>
  <c r="K11" i="19"/>
  <c r="K11" i="27" s="1"/>
  <c r="G21" i="23"/>
  <c r="H21" i="23"/>
  <c r="H17" i="23"/>
  <c r="G17" i="23"/>
  <c r="J11" i="19"/>
  <c r="J11" i="27" s="1"/>
  <c r="H19" i="23"/>
  <c r="G19" i="23"/>
  <c r="H16" i="23"/>
  <c r="G16" i="23"/>
  <c r="B11" i="19"/>
  <c r="B11" i="27" s="1"/>
  <c r="H4" i="23"/>
  <c r="G4" i="23"/>
  <c r="E11" i="19"/>
  <c r="E11" i="27" s="1"/>
  <c r="F11" i="19"/>
  <c r="F11" i="27" s="1"/>
  <c r="H18" i="23"/>
  <c r="G18" i="23"/>
  <c r="H2" i="23"/>
  <c r="G2" i="23"/>
  <c r="S6" i="35"/>
  <c r="J192" i="25"/>
  <c r="H544" i="27"/>
  <c r="D29" i="23"/>
  <c r="C121" i="25"/>
  <c r="K282" i="25"/>
  <c r="F282" i="25"/>
  <c r="H282" i="25"/>
  <c r="I282" i="25"/>
  <c r="B282" i="25"/>
  <c r="H26" i="19"/>
  <c r="H26" i="27" s="1"/>
  <c r="E282" i="25"/>
  <c r="C282" i="25"/>
  <c r="E247" i="25"/>
  <c r="I247" i="25"/>
  <c r="G247" i="25"/>
  <c r="H452" i="27"/>
  <c r="B187" i="25"/>
  <c r="D121" i="25"/>
  <c r="J121" i="25"/>
  <c r="I292" i="25"/>
  <c r="E292" i="25"/>
  <c r="K187" i="25"/>
  <c r="E187" i="25"/>
  <c r="I121" i="25"/>
  <c r="E121" i="25"/>
  <c r="H187" i="25"/>
  <c r="B292" i="25"/>
  <c r="D187" i="25"/>
  <c r="F187" i="25"/>
  <c r="B121" i="25"/>
  <c r="I269" i="25"/>
  <c r="K269" i="25"/>
  <c r="J269" i="25"/>
  <c r="F18" i="19"/>
  <c r="F18" i="27" s="1"/>
  <c r="F269" i="25"/>
  <c r="D268" i="25"/>
  <c r="C269" i="25"/>
  <c r="D269" i="25"/>
  <c r="E269" i="25"/>
  <c r="C249" i="25"/>
  <c r="D197" i="25"/>
  <c r="F158" i="25"/>
  <c r="Q11" i="35"/>
  <c r="U11" i="35" s="1"/>
  <c r="C168" i="25"/>
  <c r="C197" i="25"/>
  <c r="G192" i="25"/>
  <c r="I158" i="25"/>
  <c r="B192" i="25"/>
  <c r="E197" i="25"/>
  <c r="C192" i="25"/>
  <c r="F197" i="25"/>
  <c r="H192" i="25"/>
  <c r="I192" i="25"/>
  <c r="I197" i="25"/>
  <c r="K158" i="25"/>
  <c r="D192" i="25"/>
  <c r="E158" i="25"/>
  <c r="Q6" i="35"/>
  <c r="Q7" i="35"/>
  <c r="U7" i="35" s="1"/>
  <c r="J158" i="25"/>
  <c r="D158" i="25"/>
  <c r="K192" i="25"/>
  <c r="J197" i="25"/>
  <c r="B158" i="25"/>
  <c r="K197" i="25"/>
  <c r="F192" i="25"/>
  <c r="B197" i="25"/>
  <c r="J247" i="25"/>
  <c r="K247" i="25"/>
  <c r="H247" i="25"/>
  <c r="C247" i="25"/>
  <c r="B247" i="25"/>
  <c r="D247" i="25"/>
  <c r="G197" i="25"/>
  <c r="G158" i="25"/>
  <c r="H24" i="19"/>
  <c r="H24" i="27" s="1"/>
  <c r="C158" i="25"/>
  <c r="E31" i="23"/>
  <c r="E331" i="27" s="1"/>
  <c r="H423" i="27"/>
  <c r="H499" i="27"/>
  <c r="I162" i="23"/>
  <c r="I462" i="27" s="1"/>
  <c r="D11" i="19"/>
  <c r="D11" i="27" s="1"/>
  <c r="A11" i="27"/>
  <c r="E268" i="25"/>
  <c r="C11" i="19"/>
  <c r="C11" i="27" s="1"/>
  <c r="I216" i="25"/>
  <c r="G18" i="19"/>
  <c r="G18" i="27" s="1"/>
  <c r="J216" i="25"/>
  <c r="J268" i="25"/>
  <c r="H180" i="25"/>
  <c r="B18" i="19"/>
  <c r="B18" i="27" s="1"/>
  <c r="A18" i="27"/>
  <c r="K180" i="25"/>
  <c r="K268" i="25"/>
  <c r="F216" i="25"/>
  <c r="E18" i="19"/>
  <c r="E18" i="27" s="1"/>
  <c r="D216" i="25"/>
  <c r="K216" i="25"/>
  <c r="C268" i="25"/>
  <c r="B109" i="25"/>
  <c r="G268" i="25"/>
  <c r="K18" i="19"/>
  <c r="K18" i="27" s="1"/>
  <c r="C18" i="19"/>
  <c r="C18" i="27" s="1"/>
  <c r="D18" i="19"/>
  <c r="D18" i="27" s="1"/>
  <c r="I268" i="25"/>
  <c r="C180" i="25"/>
  <c r="B268" i="25"/>
  <c r="G180" i="25"/>
  <c r="H18" i="19"/>
  <c r="H18" i="27" s="1"/>
  <c r="C109" i="25"/>
  <c r="B264" i="25"/>
  <c r="D109" i="25"/>
  <c r="H13" i="19"/>
  <c r="H13" i="27" s="1"/>
  <c r="F292" i="25"/>
  <c r="C292" i="25"/>
  <c r="H567" i="27"/>
  <c r="I221" i="25"/>
  <c r="J292" i="25"/>
  <c r="K292" i="25"/>
  <c r="E249" i="25"/>
  <c r="K221" i="25"/>
  <c r="H292" i="25"/>
  <c r="I21" i="19"/>
  <c r="I21" i="27" s="1"/>
  <c r="H594" i="27"/>
  <c r="I117" i="23"/>
  <c r="I417" i="27" s="1"/>
  <c r="H459" i="27"/>
  <c r="H550" i="27"/>
  <c r="D234" i="25"/>
  <c r="H118" i="25"/>
  <c r="H435" i="27"/>
  <c r="C234" i="25"/>
  <c r="F20" i="19"/>
  <c r="F20" i="27" s="1"/>
  <c r="I176" i="23"/>
  <c r="I476" i="27" s="1"/>
  <c r="H506" i="27"/>
  <c r="I20" i="19"/>
  <c r="I20" i="27" s="1"/>
  <c r="I105" i="25"/>
  <c r="G234" i="25"/>
  <c r="H583" i="27"/>
  <c r="H525" i="27"/>
  <c r="C22" i="19"/>
  <c r="C22" i="27" s="1"/>
  <c r="I171" i="25"/>
  <c r="K264" i="25"/>
  <c r="E264" i="25"/>
  <c r="I129" i="23"/>
  <c r="I429" i="27" s="1"/>
  <c r="E29" i="23"/>
  <c r="E329" i="27" s="1"/>
  <c r="J13" i="19"/>
  <c r="J13" i="27" s="1"/>
  <c r="G17" i="19"/>
  <c r="G17" i="27" s="1"/>
  <c r="K29" i="23"/>
  <c r="K329" i="27" s="1"/>
  <c r="B13" i="19"/>
  <c r="B13" i="27" s="1"/>
  <c r="F16" i="19"/>
  <c r="F16" i="27" s="1"/>
  <c r="C216" i="25"/>
  <c r="I234" i="25"/>
  <c r="B216" i="25"/>
  <c r="C199" i="25"/>
  <c r="D199" i="25"/>
  <c r="H234" i="25"/>
  <c r="G216" i="25"/>
  <c r="H405" i="27"/>
  <c r="B199" i="25"/>
  <c r="F234" i="25"/>
  <c r="E234" i="25"/>
  <c r="E216" i="25"/>
  <c r="J234" i="25"/>
  <c r="K234" i="25"/>
  <c r="H448" i="27"/>
  <c r="I245" i="25"/>
  <c r="D171" i="25"/>
  <c r="F245" i="25"/>
  <c r="F29" i="23"/>
  <c r="B29" i="23"/>
  <c r="B329" i="27" s="1"/>
  <c r="A329" i="27"/>
  <c r="H436" i="27"/>
  <c r="H415" i="27"/>
  <c r="H171" i="25"/>
  <c r="C29" i="23"/>
  <c r="C329" i="27" s="1"/>
  <c r="K245" i="25"/>
  <c r="G13" i="19"/>
  <c r="G13" i="27" s="1"/>
  <c r="C13" i="19"/>
  <c r="C13" i="27" s="1"/>
  <c r="F13" i="19"/>
  <c r="F13" i="27" s="1"/>
  <c r="D17" i="19"/>
  <c r="D17" i="27" s="1"/>
  <c r="C245" i="25"/>
  <c r="B171" i="25"/>
  <c r="J245" i="25"/>
  <c r="J171" i="25"/>
  <c r="B245" i="25"/>
  <c r="G171" i="25"/>
  <c r="I237" i="23"/>
  <c r="I537" i="27" s="1"/>
  <c r="D13" i="19"/>
  <c r="D13" i="27" s="1"/>
  <c r="K13" i="19"/>
  <c r="K13" i="27" s="1"/>
  <c r="F171" i="25"/>
  <c r="K171" i="25"/>
  <c r="G245" i="25"/>
  <c r="A13" i="27"/>
  <c r="C171" i="25"/>
  <c r="D245" i="25"/>
  <c r="E245" i="25"/>
  <c r="AB28" i="35"/>
  <c r="AB31" i="35"/>
  <c r="U31" i="35"/>
  <c r="AB29" i="35"/>
  <c r="U29" i="35"/>
  <c r="U30" i="35"/>
  <c r="AB30" i="35"/>
  <c r="T32" i="35"/>
  <c r="S32" i="35"/>
  <c r="AA32" i="35"/>
  <c r="Z32" i="35"/>
  <c r="T28" i="35"/>
  <c r="S28" i="35"/>
  <c r="Z25" i="35"/>
  <c r="AA25" i="35"/>
  <c r="J31" i="23"/>
  <c r="J331" i="27" s="1"/>
  <c r="G14" i="19"/>
  <c r="G14" i="27" s="1"/>
  <c r="S25" i="35"/>
  <c r="T25" i="35"/>
  <c r="C31" i="23"/>
  <c r="C331" i="27" s="1"/>
  <c r="A331" i="27"/>
  <c r="D31" i="23"/>
  <c r="D331" i="27" s="1"/>
  <c r="X8" i="35"/>
  <c r="AA8" i="35"/>
  <c r="F31" i="23"/>
  <c r="F331" i="27" s="1"/>
  <c r="B31" i="23"/>
  <c r="B331" i="27" s="1"/>
  <c r="H11" i="19"/>
  <c r="H11" i="27" s="1"/>
  <c r="Q10" i="35"/>
  <c r="T10" i="35"/>
  <c r="I199" i="25"/>
  <c r="E168" i="25"/>
  <c r="F168" i="25"/>
  <c r="G24" i="19"/>
  <c r="G24" i="27" s="1"/>
  <c r="E199" i="25"/>
  <c r="J168" i="25"/>
  <c r="J199" i="25"/>
  <c r="D168" i="25"/>
  <c r="G168" i="25"/>
  <c r="H199" i="25"/>
  <c r="I145" i="23"/>
  <c r="I445" i="27" s="1"/>
  <c r="I168" i="25"/>
  <c r="F199" i="25"/>
  <c r="K199" i="25"/>
  <c r="B168" i="25"/>
  <c r="K168" i="25"/>
  <c r="G249" i="25"/>
  <c r="I170" i="23"/>
  <c r="I470" i="27" s="1"/>
  <c r="I18" i="19"/>
  <c r="I18" i="27" s="1"/>
  <c r="F221" i="25"/>
  <c r="F180" i="25"/>
  <c r="D180" i="25"/>
  <c r="I118" i="25"/>
  <c r="I249" i="25"/>
  <c r="E180" i="25"/>
  <c r="G105" i="25"/>
  <c r="H442" i="27"/>
  <c r="H535" i="27"/>
  <c r="I180" i="25"/>
  <c r="B221" i="25"/>
  <c r="D221" i="25"/>
  <c r="J180" i="25"/>
  <c r="K249" i="25"/>
  <c r="D249" i="25"/>
  <c r="H12" i="19"/>
  <c r="H12" i="27" s="1"/>
  <c r="C17" i="19"/>
  <c r="C17" i="27" s="1"/>
  <c r="D16" i="19"/>
  <c r="D16" i="27" s="1"/>
  <c r="K16" i="19"/>
  <c r="K16" i="27" s="1"/>
  <c r="J17" i="19"/>
  <c r="J17" i="27" s="1"/>
  <c r="C16" i="19"/>
  <c r="C16" i="27" s="1"/>
  <c r="E17" i="19"/>
  <c r="E17" i="27" s="1"/>
  <c r="A16" i="27"/>
  <c r="H16" i="19"/>
  <c r="H16" i="27" s="1"/>
  <c r="H20" i="19"/>
  <c r="H20" i="27" s="1"/>
  <c r="B20" i="19"/>
  <c r="B20" i="27" s="1"/>
  <c r="H23" i="19"/>
  <c r="H23" i="27" s="1"/>
  <c r="B23" i="19"/>
  <c r="B23" i="27" s="1"/>
  <c r="D24" i="19"/>
  <c r="D24" i="27" s="1"/>
  <c r="C20" i="19"/>
  <c r="C20" i="27" s="1"/>
  <c r="G20" i="19"/>
  <c r="G20" i="27" s="1"/>
  <c r="A20" i="27"/>
  <c r="K20" i="19"/>
  <c r="K20" i="27" s="1"/>
  <c r="I12" i="19"/>
  <c r="I12" i="27" s="1"/>
  <c r="I11" i="19"/>
  <c r="I11" i="27" s="1"/>
  <c r="I13" i="19"/>
  <c r="I13" i="27" s="1"/>
  <c r="E20" i="19"/>
  <c r="E20" i="27" s="1"/>
  <c r="D20" i="19"/>
  <c r="D20" i="27" s="1"/>
  <c r="K17" i="19"/>
  <c r="K17" i="27" s="1"/>
  <c r="H17" i="19"/>
  <c r="H17" i="27" s="1"/>
  <c r="E221" i="25"/>
  <c r="H249" i="25"/>
  <c r="F249" i="25"/>
  <c r="G221" i="25"/>
  <c r="F17" i="19"/>
  <c r="F17" i="27" s="1"/>
  <c r="A17" i="27"/>
  <c r="I17" i="19"/>
  <c r="I17" i="27" s="1"/>
  <c r="C221" i="25"/>
  <c r="J221" i="25"/>
  <c r="J249" i="25"/>
  <c r="F12" i="19"/>
  <c r="F12" i="27" s="1"/>
  <c r="G21" i="19"/>
  <c r="G21" i="27" s="1"/>
  <c r="G15" i="35"/>
  <c r="D14" i="19"/>
  <c r="D14" i="27" s="1"/>
  <c r="I14" i="19"/>
  <c r="I14" i="27" s="1"/>
  <c r="K14" i="19"/>
  <c r="K14" i="27" s="1"/>
  <c r="B12" i="19"/>
  <c r="B12" i="27" s="1"/>
  <c r="K12" i="19"/>
  <c r="K12" i="27" s="1"/>
  <c r="G24" i="35"/>
  <c r="G23" i="35"/>
  <c r="G26" i="35"/>
  <c r="G25" i="35"/>
  <c r="G27" i="35"/>
  <c r="G16" i="35"/>
  <c r="C14" i="19"/>
  <c r="C14" i="27" s="1"/>
  <c r="F14" i="19"/>
  <c r="F14" i="27" s="1"/>
  <c r="A12" i="27"/>
  <c r="J12" i="19"/>
  <c r="J12" i="27" s="1"/>
  <c r="D21" i="19"/>
  <c r="D21" i="27" s="1"/>
  <c r="G13" i="35"/>
  <c r="G22" i="35"/>
  <c r="B14" i="19"/>
  <c r="B14" i="27" s="1"/>
  <c r="H14" i="19"/>
  <c r="H14" i="27" s="1"/>
  <c r="G12" i="19"/>
  <c r="G12" i="27" s="1"/>
  <c r="E12" i="19"/>
  <c r="E12" i="27" s="1"/>
  <c r="C12" i="19"/>
  <c r="C12" i="27" s="1"/>
  <c r="C21" i="19"/>
  <c r="C21" i="27" s="1"/>
  <c r="F21" i="19"/>
  <c r="F21" i="27" s="1"/>
  <c r="G19" i="35"/>
  <c r="G17" i="35"/>
  <c r="G14" i="35"/>
  <c r="A14" i="27"/>
  <c r="J14" i="19"/>
  <c r="J14" i="27" s="1"/>
  <c r="D12" i="19"/>
  <c r="D12" i="27" s="1"/>
  <c r="A21" i="27"/>
  <c r="B21" i="19"/>
  <c r="B21" i="27" s="1"/>
  <c r="G20" i="35"/>
  <c r="G21" i="35"/>
  <c r="G18" i="35"/>
  <c r="U9" i="35"/>
  <c r="AB10" i="35"/>
  <c r="U8" i="35"/>
  <c r="C4" i="19"/>
  <c r="C4" i="27" s="1"/>
  <c r="G4" i="19"/>
  <c r="G4" i="27" s="1"/>
  <c r="AB7" i="35"/>
  <c r="AB6" i="35"/>
  <c r="J4" i="19"/>
  <c r="J4" i="27" s="1"/>
  <c r="B4" i="19"/>
  <c r="B4" i="27" s="1"/>
  <c r="D4" i="19"/>
  <c r="D4" i="27" s="1"/>
  <c r="K4" i="19"/>
  <c r="K4" i="27" s="1"/>
  <c r="F4" i="19"/>
  <c r="F4" i="27" s="1"/>
  <c r="E4" i="19"/>
  <c r="E4" i="27" s="1"/>
  <c r="AB9" i="35"/>
  <c r="AB11" i="35"/>
  <c r="S23" i="35"/>
  <c r="R23" i="35"/>
  <c r="Z18" i="35"/>
  <c r="Y18" i="35"/>
  <c r="Z22" i="35"/>
  <c r="Y22" i="35"/>
  <c r="Z19" i="35"/>
  <c r="Y19" i="35"/>
  <c r="S17" i="35"/>
  <c r="R17" i="35"/>
  <c r="S18" i="35"/>
  <c r="R18" i="35"/>
  <c r="S20" i="35"/>
  <c r="R20" i="35"/>
  <c r="S22" i="35"/>
  <c r="R22" i="35"/>
  <c r="S19" i="35"/>
  <c r="R19" i="35"/>
  <c r="Z23" i="35"/>
  <c r="Y23" i="35"/>
  <c r="Z17" i="35"/>
  <c r="Y17" i="35"/>
  <c r="Z20" i="35"/>
  <c r="Y20" i="35"/>
  <c r="S5" i="35"/>
  <c r="Q5" i="35"/>
  <c r="S4" i="35"/>
  <c r="Q4" i="35"/>
  <c r="Z5" i="35"/>
  <c r="X5" i="35"/>
  <c r="Z4" i="35"/>
  <c r="X4" i="35"/>
  <c r="H4" i="19"/>
  <c r="H4" i="27" s="1"/>
  <c r="S3" i="35"/>
  <c r="Q3" i="35"/>
  <c r="Z3" i="35"/>
  <c r="X3" i="35"/>
  <c r="H18" i="35"/>
  <c r="A23" i="27"/>
  <c r="C24" i="19"/>
  <c r="C24" i="27" s="1"/>
  <c r="I23" i="19"/>
  <c r="I23" i="27" s="1"/>
  <c r="I4" i="19"/>
  <c r="I4" i="27" s="1"/>
  <c r="G23" i="19"/>
  <c r="G23" i="27" s="1"/>
  <c r="D23" i="19"/>
  <c r="D23" i="27" s="1"/>
  <c r="B24" i="19"/>
  <c r="B24" i="27" s="1"/>
  <c r="E24" i="19"/>
  <c r="E24" i="27" s="1"/>
  <c r="F23" i="19"/>
  <c r="F23" i="27" s="1"/>
  <c r="J23" i="19"/>
  <c r="J23" i="27" s="1"/>
  <c r="E16" i="19"/>
  <c r="E16" i="27" s="1"/>
  <c r="B16" i="19"/>
  <c r="B16" i="27" s="1"/>
  <c r="K19" i="19"/>
  <c r="K19" i="27" s="1"/>
  <c r="K15" i="19"/>
  <c r="K15" i="27" s="1"/>
  <c r="K24" i="19"/>
  <c r="K24" i="27" s="1"/>
  <c r="E23" i="19"/>
  <c r="E23" i="27" s="1"/>
  <c r="A24" i="27"/>
  <c r="J24" i="19"/>
  <c r="J24" i="27" s="1"/>
  <c r="C23" i="19"/>
  <c r="C23" i="27" s="1"/>
  <c r="J16" i="19"/>
  <c r="J16" i="27" s="1"/>
  <c r="J21" i="19"/>
  <c r="J21" i="27" s="1"/>
  <c r="E21" i="19"/>
  <c r="E21" i="27" s="1"/>
  <c r="G15" i="19"/>
  <c r="G15" i="27" s="1"/>
  <c r="C118" i="25"/>
  <c r="F129" i="25"/>
  <c r="I249" i="23"/>
  <c r="I549" i="27" s="1"/>
  <c r="K129" i="25"/>
  <c r="C129" i="25"/>
  <c r="H27" i="35"/>
  <c r="H14" i="35"/>
  <c r="W16" i="35"/>
  <c r="AA16" i="35" s="1"/>
  <c r="P16" i="35"/>
  <c r="T16" i="35" s="1"/>
  <c r="A15" i="23"/>
  <c r="A15" i="24"/>
  <c r="D15" i="24" s="1"/>
  <c r="W21" i="35"/>
  <c r="AA21" i="35" s="1"/>
  <c r="P21" i="35"/>
  <c r="T21" i="35" s="1"/>
  <c r="A20" i="24"/>
  <c r="A20" i="23"/>
  <c r="W27" i="35"/>
  <c r="P27" i="35"/>
  <c r="A26" i="24"/>
  <c r="A26" i="23"/>
  <c r="L303" i="35"/>
  <c r="I129" i="25"/>
  <c r="B129" i="25"/>
  <c r="J129" i="25"/>
  <c r="F118" i="25"/>
  <c r="I15" i="19"/>
  <c r="I15" i="27" s="1"/>
  <c r="H105" i="25"/>
  <c r="H22" i="35"/>
  <c r="P12" i="35"/>
  <c r="T12" i="35" s="1"/>
  <c r="A11" i="23"/>
  <c r="W12" i="35"/>
  <c r="AA12" i="35" s="1"/>
  <c r="A11" i="24"/>
  <c r="C11" i="24" s="1"/>
  <c r="P15" i="35"/>
  <c r="T15" i="35" s="1"/>
  <c r="A14" i="24"/>
  <c r="A14" i="23"/>
  <c r="W15" i="35"/>
  <c r="AA15" i="35" s="1"/>
  <c r="I24" i="19"/>
  <c r="I24" i="27" s="1"/>
  <c r="J105" i="25"/>
  <c r="E105" i="25"/>
  <c r="B105" i="25"/>
  <c r="C105" i="25"/>
  <c r="E118" i="25"/>
  <c r="J118" i="25"/>
  <c r="K118" i="25"/>
  <c r="E129" i="25"/>
  <c r="A15" i="27"/>
  <c r="F15" i="19"/>
  <c r="F15" i="27" s="1"/>
  <c r="B15" i="19"/>
  <c r="B15" i="27" s="1"/>
  <c r="E15" i="19"/>
  <c r="E15" i="27" s="1"/>
  <c r="G129" i="25"/>
  <c r="P26" i="35"/>
  <c r="W26" i="35"/>
  <c r="A25" i="23"/>
  <c r="A25" i="24"/>
  <c r="C25" i="24" s="1"/>
  <c r="W14" i="35"/>
  <c r="AA14" i="35" s="1"/>
  <c r="A13" i="24"/>
  <c r="A13" i="23"/>
  <c r="P14" i="35"/>
  <c r="T14" i="35" s="1"/>
  <c r="K105" i="25"/>
  <c r="D105" i="25"/>
  <c r="D129" i="25"/>
  <c r="H15" i="19"/>
  <c r="H15" i="27" s="1"/>
  <c r="D118" i="25"/>
  <c r="B118" i="25"/>
  <c r="D15" i="19"/>
  <c r="D15" i="27" s="1"/>
  <c r="C15" i="19"/>
  <c r="C15" i="27" s="1"/>
  <c r="W24" i="35"/>
  <c r="AA24" i="35" s="1"/>
  <c r="P24" i="35"/>
  <c r="T24" i="35" s="1"/>
  <c r="A23" i="23"/>
  <c r="A23" i="24"/>
  <c r="W13" i="35"/>
  <c r="AA13" i="35" s="1"/>
  <c r="P13" i="35"/>
  <c r="T13" i="35" s="1"/>
  <c r="A12" i="24"/>
  <c r="A12" i="23"/>
  <c r="B235" i="25"/>
  <c r="E235" i="25"/>
  <c r="C122" i="25"/>
  <c r="J122" i="25"/>
  <c r="D122" i="25"/>
  <c r="C235" i="25"/>
  <c r="H443" i="27"/>
  <c r="I211" i="23"/>
  <c r="I511" i="27" s="1"/>
  <c r="H21" i="19"/>
  <c r="H21" i="27" s="1"/>
  <c r="I235" i="25"/>
  <c r="I122" i="25"/>
  <c r="E122" i="25"/>
  <c r="K235" i="25"/>
  <c r="J235" i="25"/>
  <c r="H474" i="27"/>
  <c r="H593" i="27"/>
  <c r="I137" i="23"/>
  <c r="I437" i="27" s="1"/>
  <c r="H473" i="27"/>
  <c r="I144" i="23"/>
  <c r="I444" i="27" s="1"/>
  <c r="H447" i="27"/>
  <c r="I164" i="23"/>
  <c r="I464" i="27" s="1"/>
  <c r="D235" i="25"/>
  <c r="B122" i="25"/>
  <c r="F235" i="25"/>
  <c r="F122" i="25"/>
  <c r="G235" i="25"/>
  <c r="H122" i="25"/>
  <c r="G122" i="25"/>
  <c r="I77" i="23"/>
  <c r="I377" i="27" s="1"/>
  <c r="H518" i="27"/>
  <c r="I265" i="23"/>
  <c r="I565" i="27" s="1"/>
  <c r="I276" i="23"/>
  <c r="I576" i="27" s="1"/>
  <c r="H406" i="27"/>
  <c r="I109" i="25"/>
  <c r="F109" i="25"/>
  <c r="C264" i="25"/>
  <c r="D264" i="25"/>
  <c r="K109" i="25"/>
  <c r="G109" i="25"/>
  <c r="E109" i="25"/>
  <c r="F264" i="25"/>
  <c r="G264" i="25"/>
  <c r="H109" i="25"/>
  <c r="I264" i="25"/>
  <c r="J264" i="25"/>
  <c r="H21" i="35"/>
  <c r="G12" i="35"/>
  <c r="H13" i="35"/>
  <c r="H15" i="35"/>
  <c r="D19" i="19"/>
  <c r="D19" i="27" s="1"/>
  <c r="E19" i="19"/>
  <c r="E19" i="27" s="1"/>
  <c r="D22" i="19"/>
  <c r="D22" i="27" s="1"/>
  <c r="A22" i="27"/>
  <c r="C19" i="19"/>
  <c r="C19" i="27" s="1"/>
  <c r="H19" i="19"/>
  <c r="H19" i="27" s="1"/>
  <c r="G19" i="19"/>
  <c r="G19" i="27" s="1"/>
  <c r="J19" i="19"/>
  <c r="J19" i="27" s="1"/>
  <c r="I19" i="19"/>
  <c r="I19" i="27" s="1"/>
  <c r="F19" i="19"/>
  <c r="F19" i="27" s="1"/>
  <c r="A19" i="27"/>
  <c r="H26" i="35"/>
  <c r="I16" i="19"/>
  <c r="I16" i="27" s="1"/>
  <c r="H37" i="25"/>
  <c r="G37" i="25"/>
  <c r="H41" i="25"/>
  <c r="G41" i="25"/>
  <c r="H178" i="25"/>
  <c r="G178" i="25"/>
  <c r="H184" i="25"/>
  <c r="G184" i="25"/>
  <c r="H210" i="25"/>
  <c r="G210" i="25"/>
  <c r="H104" i="25"/>
  <c r="G104" i="25"/>
  <c r="H220" i="25"/>
  <c r="G220" i="25"/>
  <c r="H149" i="25"/>
  <c r="G149" i="25"/>
  <c r="H263" i="25"/>
  <c r="G263" i="25"/>
  <c r="H176" i="25"/>
  <c r="G176" i="25"/>
  <c r="G163" i="25"/>
  <c r="H163" i="25"/>
  <c r="H198" i="25"/>
  <c r="G198" i="25"/>
  <c r="H228" i="25"/>
  <c r="G228" i="25"/>
  <c r="H156" i="25"/>
  <c r="G156" i="25"/>
  <c r="H164" i="25"/>
  <c r="G164" i="25"/>
  <c r="H204" i="25"/>
  <c r="G204" i="25"/>
  <c r="H240" i="25"/>
  <c r="G240" i="25"/>
  <c r="H185" i="25"/>
  <c r="G185" i="25"/>
  <c r="H114" i="25"/>
  <c r="G114" i="25"/>
  <c r="H225" i="25"/>
  <c r="G225" i="25"/>
  <c r="H116" i="25"/>
  <c r="G116" i="25"/>
  <c r="H188" i="25"/>
  <c r="G188" i="25"/>
  <c r="H161" i="25"/>
  <c r="G161" i="25"/>
  <c r="H205" i="25"/>
  <c r="G205" i="25"/>
  <c r="I255" i="23"/>
  <c r="I555" i="27" s="1"/>
  <c r="H555" i="27"/>
  <c r="K21" i="24"/>
  <c r="A22" i="25"/>
  <c r="G227" i="25"/>
  <c r="H227" i="25"/>
  <c r="H283" i="25"/>
  <c r="G283" i="25"/>
  <c r="H140" i="25"/>
  <c r="G140" i="25"/>
  <c r="G219" i="25"/>
  <c r="H219" i="25"/>
  <c r="H277" i="25"/>
  <c r="G277" i="25"/>
  <c r="H208" i="25"/>
  <c r="G208" i="25"/>
  <c r="H96" i="25"/>
  <c r="G96" i="25"/>
  <c r="H76" i="25"/>
  <c r="G76" i="25"/>
  <c r="G63" i="25"/>
  <c r="H63" i="25"/>
  <c r="H33" i="25"/>
  <c r="G33" i="25"/>
  <c r="H246" i="25"/>
  <c r="G246" i="25"/>
  <c r="H258" i="25"/>
  <c r="G258" i="25"/>
  <c r="H273" i="25"/>
  <c r="G273" i="25"/>
  <c r="G259" i="25"/>
  <c r="H259" i="25"/>
  <c r="H223" i="25"/>
  <c r="G223" i="25"/>
  <c r="H270" i="25"/>
  <c r="G270" i="25"/>
  <c r="G290" i="25"/>
  <c r="H290" i="25"/>
  <c r="G139" i="25"/>
  <c r="H139" i="25"/>
  <c r="H275" i="25"/>
  <c r="G275" i="25"/>
  <c r="H278" i="25"/>
  <c r="G278" i="25"/>
  <c r="H291" i="25"/>
  <c r="G291" i="25"/>
  <c r="H148" i="25"/>
  <c r="G148" i="25"/>
  <c r="H152" i="25"/>
  <c r="G152" i="25"/>
  <c r="H267" i="25"/>
  <c r="G267" i="25"/>
  <c r="H276" i="25"/>
  <c r="G276" i="25"/>
  <c r="G159" i="25"/>
  <c r="H159" i="25"/>
  <c r="H157" i="25"/>
  <c r="G157" i="25"/>
  <c r="G183" i="25"/>
  <c r="H183" i="25"/>
  <c r="H212" i="25"/>
  <c r="G212" i="25"/>
  <c r="H201" i="25"/>
  <c r="G201" i="25"/>
  <c r="H125" i="25"/>
  <c r="G125" i="25"/>
  <c r="H222" i="25"/>
  <c r="G222" i="25"/>
  <c r="H236" i="25"/>
  <c r="G236" i="25"/>
  <c r="G107" i="25"/>
  <c r="H107" i="25"/>
  <c r="H120" i="25"/>
  <c r="G120" i="25"/>
  <c r="H254" i="25"/>
  <c r="G254" i="25"/>
  <c r="H200" i="25"/>
  <c r="G200" i="25"/>
  <c r="G191" i="25"/>
  <c r="H191" i="25"/>
  <c r="H128" i="25"/>
  <c r="G128" i="25"/>
  <c r="H173" i="25"/>
  <c r="G173" i="25"/>
  <c r="G147" i="25"/>
  <c r="H147" i="25"/>
  <c r="H256" i="25"/>
  <c r="G256" i="25"/>
  <c r="H134" i="25"/>
  <c r="G134" i="25"/>
  <c r="H141" i="25"/>
  <c r="G141" i="25"/>
  <c r="H241" i="25"/>
  <c r="G241" i="25"/>
  <c r="H126" i="25"/>
  <c r="G126" i="25"/>
  <c r="H150" i="25"/>
  <c r="G150" i="25"/>
  <c r="G111" i="25"/>
  <c r="H111" i="25"/>
  <c r="H294" i="25"/>
  <c r="G294" i="25"/>
  <c r="H112" i="25"/>
  <c r="G112" i="25"/>
  <c r="H170" i="25"/>
  <c r="G170" i="25"/>
  <c r="E265" i="25"/>
  <c r="H265" i="25"/>
  <c r="G265" i="25"/>
  <c r="B16" i="23"/>
  <c r="B316" i="27" s="1"/>
  <c r="F24" i="23"/>
  <c r="F324" i="27" s="1"/>
  <c r="F17" i="24"/>
  <c r="H84" i="25"/>
  <c r="G84" i="25"/>
  <c r="H40" i="25"/>
  <c r="G40" i="25"/>
  <c r="H93" i="25"/>
  <c r="G93" i="25"/>
  <c r="H279" i="25"/>
  <c r="G279" i="25"/>
  <c r="H285" i="25"/>
  <c r="G285" i="25"/>
  <c r="H288" i="25"/>
  <c r="G288" i="25"/>
  <c r="H237" i="25"/>
  <c r="G237" i="25"/>
  <c r="H142" i="25"/>
  <c r="G142" i="25"/>
  <c r="H90" i="25"/>
  <c r="G90" i="25"/>
  <c r="H48" i="25"/>
  <c r="G48" i="25"/>
  <c r="H88" i="25"/>
  <c r="G88" i="25"/>
  <c r="G51" i="25"/>
  <c r="H51" i="25"/>
  <c r="G55" i="25"/>
  <c r="H55" i="25"/>
  <c r="H82" i="25"/>
  <c r="G82" i="25"/>
  <c r="G34" i="25"/>
  <c r="H34" i="25"/>
  <c r="G75" i="25"/>
  <c r="H75" i="25"/>
  <c r="G87" i="25"/>
  <c r="H87" i="25"/>
  <c r="H92" i="25"/>
  <c r="G92" i="25"/>
  <c r="G50" i="25"/>
  <c r="H50" i="25"/>
  <c r="H73" i="25"/>
  <c r="G73" i="25"/>
  <c r="H213" i="25"/>
  <c r="G213" i="25"/>
  <c r="H132" i="25"/>
  <c r="G132" i="25"/>
  <c r="H226" i="25"/>
  <c r="G226" i="25"/>
  <c r="G151" i="25"/>
  <c r="H151" i="25"/>
  <c r="H295" i="25"/>
  <c r="G295" i="25"/>
  <c r="H251" i="25"/>
  <c r="G251" i="25"/>
  <c r="H280" i="25"/>
  <c r="G280" i="25"/>
  <c r="G203" i="25"/>
  <c r="H203" i="25"/>
  <c r="G175" i="25"/>
  <c r="H175" i="25"/>
  <c r="H260" i="25"/>
  <c r="G260" i="25"/>
  <c r="H281" i="25"/>
  <c r="G281" i="25"/>
  <c r="H117" i="25"/>
  <c r="G117" i="25"/>
  <c r="H174" i="25"/>
  <c r="G174" i="25"/>
  <c r="H144" i="25"/>
  <c r="G144" i="25"/>
  <c r="H145" i="25"/>
  <c r="G145" i="25"/>
  <c r="H124" i="25"/>
  <c r="G124" i="25"/>
  <c r="H243" i="25"/>
  <c r="G243" i="25"/>
  <c r="H108" i="25"/>
  <c r="G108" i="25"/>
  <c r="H297" i="25"/>
  <c r="G297" i="25"/>
  <c r="H296" i="25"/>
  <c r="G296" i="25"/>
  <c r="G195" i="25"/>
  <c r="H195" i="25"/>
  <c r="H169" i="25"/>
  <c r="G169" i="25"/>
  <c r="G167" i="25"/>
  <c r="H167" i="25"/>
  <c r="H209" i="25"/>
  <c r="G209" i="25"/>
  <c r="G155" i="25"/>
  <c r="H155" i="25"/>
  <c r="G131" i="25"/>
  <c r="H131" i="25"/>
  <c r="H261" i="25"/>
  <c r="G261" i="25"/>
  <c r="H193" i="25"/>
  <c r="G193" i="25"/>
  <c r="H272" i="25"/>
  <c r="G272" i="25"/>
  <c r="H153" i="25"/>
  <c r="G153" i="25"/>
  <c r="H266" i="25"/>
  <c r="G266" i="25"/>
  <c r="H196" i="25"/>
  <c r="G196" i="25"/>
  <c r="H194" i="25"/>
  <c r="G194" i="25"/>
  <c r="H186" i="25"/>
  <c r="G186" i="25"/>
  <c r="H154" i="25"/>
  <c r="G154" i="25"/>
  <c r="H298" i="25"/>
  <c r="G298" i="25"/>
  <c r="H217" i="25"/>
  <c r="G217" i="25"/>
  <c r="H229" i="25"/>
  <c r="G229" i="25"/>
  <c r="H181" i="25"/>
  <c r="G181" i="25"/>
  <c r="H224" i="25"/>
  <c r="G224" i="25"/>
  <c r="H242" i="25"/>
  <c r="G242" i="25"/>
  <c r="G119" i="25"/>
  <c r="H119" i="25"/>
  <c r="A18" i="25"/>
  <c r="H38" i="25"/>
  <c r="G38" i="25"/>
  <c r="H56" i="25"/>
  <c r="G56" i="25"/>
  <c r="H138" i="25"/>
  <c r="G138" i="25"/>
  <c r="H202" i="25"/>
  <c r="G202" i="25"/>
  <c r="H274" i="25"/>
  <c r="G274" i="25"/>
  <c r="H74" i="25"/>
  <c r="G74" i="25"/>
  <c r="H61" i="25"/>
  <c r="G61" i="25"/>
  <c r="H98" i="25"/>
  <c r="G98" i="25"/>
  <c r="H81" i="25"/>
  <c r="G81" i="25"/>
  <c r="H77" i="25"/>
  <c r="G77" i="25"/>
  <c r="G83" i="25"/>
  <c r="H83" i="25"/>
  <c r="H65" i="25"/>
  <c r="G65" i="25"/>
  <c r="H86" i="25"/>
  <c r="G86" i="25"/>
  <c r="H46" i="25"/>
  <c r="G46" i="25"/>
  <c r="H60" i="25"/>
  <c r="G60" i="25"/>
  <c r="H69" i="25"/>
  <c r="G69" i="25"/>
  <c r="H45" i="25"/>
  <c r="G45" i="25"/>
  <c r="G95" i="25"/>
  <c r="H95" i="25"/>
  <c r="G67" i="25"/>
  <c r="H67" i="25"/>
  <c r="G91" i="25"/>
  <c r="H91" i="25"/>
  <c r="G207" i="25"/>
  <c r="H207" i="25"/>
  <c r="H289" i="25"/>
  <c r="G289" i="25"/>
  <c r="H238" i="25"/>
  <c r="G238" i="25"/>
  <c r="H172" i="25"/>
  <c r="G172" i="25"/>
  <c r="H257" i="25"/>
  <c r="G257" i="25"/>
  <c r="H248" i="25"/>
  <c r="G248" i="25"/>
  <c r="H287" i="25"/>
  <c r="G287" i="25"/>
  <c r="H239" i="25"/>
  <c r="G239" i="25"/>
  <c r="H252" i="25"/>
  <c r="G252" i="25"/>
  <c r="H255" i="25"/>
  <c r="G255" i="25"/>
  <c r="H284" i="25"/>
  <c r="G284" i="25"/>
  <c r="H206" i="25"/>
  <c r="G206" i="25"/>
  <c r="H293" i="25"/>
  <c r="G293" i="25"/>
  <c r="G143" i="25"/>
  <c r="H143" i="25"/>
  <c r="G115" i="25"/>
  <c r="H115" i="25"/>
  <c r="G135" i="25"/>
  <c r="H135" i="25"/>
  <c r="H286" i="25"/>
  <c r="G286" i="25"/>
  <c r="H218" i="25"/>
  <c r="G218" i="25"/>
  <c r="H64" i="25"/>
  <c r="G64" i="25"/>
  <c r="G211" i="25"/>
  <c r="H211" i="25"/>
  <c r="C106" i="25"/>
  <c r="H106" i="25"/>
  <c r="G106" i="25"/>
  <c r="B137" i="25"/>
  <c r="H137" i="25"/>
  <c r="G137" i="25"/>
  <c r="H189" i="25"/>
  <c r="G189" i="25"/>
  <c r="H233" i="25"/>
  <c r="G233" i="25"/>
  <c r="G215" i="25"/>
  <c r="H215" i="25"/>
  <c r="G301" i="25"/>
  <c r="H301" i="25"/>
  <c r="H253" i="25"/>
  <c r="G253" i="25"/>
  <c r="H214" i="25"/>
  <c r="G214" i="25"/>
  <c r="H78" i="25"/>
  <c r="G78" i="25"/>
  <c r="H250" i="25"/>
  <c r="G250" i="25"/>
  <c r="H300" i="25"/>
  <c r="G300" i="25"/>
  <c r="H130" i="25"/>
  <c r="G130" i="25"/>
  <c r="H133" i="25"/>
  <c r="G133" i="25"/>
  <c r="H160" i="25"/>
  <c r="G160" i="25"/>
  <c r="H110" i="25"/>
  <c r="G110" i="25"/>
  <c r="H271" i="25"/>
  <c r="G271" i="25"/>
  <c r="H166" i="25"/>
  <c r="G166" i="25"/>
  <c r="H165" i="25"/>
  <c r="G165" i="25"/>
  <c r="H232" i="25"/>
  <c r="G232" i="25"/>
  <c r="H177" i="25"/>
  <c r="G177" i="25"/>
  <c r="H262" i="25"/>
  <c r="G262" i="25"/>
  <c r="H299" i="25"/>
  <c r="G299" i="25"/>
  <c r="H146" i="25"/>
  <c r="G146" i="25"/>
  <c r="G127" i="25"/>
  <c r="H127" i="25"/>
  <c r="H44" i="25"/>
  <c r="G44" i="25"/>
  <c r="A19" i="25"/>
  <c r="G5" i="35"/>
  <c r="J4" i="23"/>
  <c r="J304" i="27" s="1"/>
  <c r="G3" i="35"/>
  <c r="H24" i="35"/>
  <c r="H19" i="35"/>
  <c r="H23" i="35"/>
  <c r="H16" i="35"/>
  <c r="H17" i="35"/>
  <c r="H20" i="35"/>
  <c r="H25" i="35"/>
  <c r="H22" i="19"/>
  <c r="H22" i="27" s="1"/>
  <c r="G22" i="19"/>
  <c r="G22" i="27" s="1"/>
  <c r="J22" i="19"/>
  <c r="J22" i="27" s="1"/>
  <c r="K22" i="19"/>
  <c r="K22" i="27" s="1"/>
  <c r="I22" i="19"/>
  <c r="I22" i="27" s="1"/>
  <c r="B22" i="19"/>
  <c r="B22" i="27" s="1"/>
  <c r="F22" i="19"/>
  <c r="F22" i="27" s="1"/>
  <c r="A13" i="15"/>
  <c r="H3" i="35"/>
  <c r="C265" i="25"/>
  <c r="F265" i="25"/>
  <c r="K265" i="25"/>
  <c r="I265" i="25"/>
  <c r="B265" i="25"/>
  <c r="J265" i="25"/>
  <c r="J44" i="25"/>
  <c r="D265" i="25"/>
  <c r="J54" i="24"/>
  <c r="A54" i="25"/>
  <c r="B54" i="25" s="1"/>
  <c r="B51" i="23"/>
  <c r="B351" i="27" s="1"/>
  <c r="B54" i="24"/>
  <c r="C54" i="24"/>
  <c r="K7" i="23"/>
  <c r="K307" i="27" s="1"/>
  <c r="D44" i="25"/>
  <c r="B42" i="24"/>
  <c r="F42" i="24"/>
  <c r="D92" i="23"/>
  <c r="D392" i="27" s="1"/>
  <c r="F92" i="23"/>
  <c r="F392" i="27" s="1"/>
  <c r="J42" i="24"/>
  <c r="A42" i="25"/>
  <c r="C42" i="25" s="1"/>
  <c r="J27" i="23"/>
  <c r="J327" i="27" s="1"/>
  <c r="J78" i="25"/>
  <c r="E48" i="23"/>
  <c r="E348" i="27" s="1"/>
  <c r="B27" i="23"/>
  <c r="B327" i="27" s="1"/>
  <c r="F54" i="24"/>
  <c r="E54" i="24"/>
  <c r="J7" i="23"/>
  <c r="J307" i="27" s="1"/>
  <c r="E7" i="23"/>
  <c r="E307" i="27" s="1"/>
  <c r="B62" i="24"/>
  <c r="D54" i="24"/>
  <c r="K54" i="24"/>
  <c r="J51" i="23"/>
  <c r="J351" i="27" s="1"/>
  <c r="D27" i="23"/>
  <c r="D327" i="27" s="1"/>
  <c r="F7" i="23"/>
  <c r="F307" i="27" s="1"/>
  <c r="K27" i="23"/>
  <c r="K327" i="27" s="1"/>
  <c r="C78" i="25"/>
  <c r="I78" i="25"/>
  <c r="D7" i="23"/>
  <c r="D307" i="27" s="1"/>
  <c r="F27" i="23"/>
  <c r="F327" i="27" s="1"/>
  <c r="D78" i="25"/>
  <c r="C7" i="23"/>
  <c r="C307" i="27" s="1"/>
  <c r="B7" i="23"/>
  <c r="B307" i="27" s="1"/>
  <c r="C27" i="23"/>
  <c r="C327" i="27" s="1"/>
  <c r="E27" i="23"/>
  <c r="E327" i="27" s="1"/>
  <c r="F78" i="25"/>
  <c r="D38" i="23"/>
  <c r="D338" i="27" s="1"/>
  <c r="B80" i="24"/>
  <c r="G338" i="27"/>
  <c r="E80" i="24"/>
  <c r="D80" i="24"/>
  <c r="B38" i="23"/>
  <c r="B338" i="27" s="1"/>
  <c r="K80" i="24"/>
  <c r="A80" i="25"/>
  <c r="A307" i="27"/>
  <c r="F106" i="25"/>
  <c r="J137" i="25"/>
  <c r="E250" i="25"/>
  <c r="C147" i="25"/>
  <c r="F225" i="25"/>
  <c r="B176" i="25"/>
  <c r="C164" i="25"/>
  <c r="C145" i="25"/>
  <c r="J173" i="25"/>
  <c r="B48" i="23"/>
  <c r="B348" i="27" s="1"/>
  <c r="E62" i="24"/>
  <c r="E51" i="23"/>
  <c r="E351" i="27" s="1"/>
  <c r="C51" i="23"/>
  <c r="C351" i="27" s="1"/>
  <c r="A62" i="25"/>
  <c r="A351" i="27"/>
  <c r="C48" i="23"/>
  <c r="C348" i="27" s="1"/>
  <c r="K51" i="23"/>
  <c r="K351" i="27" s="1"/>
  <c r="G351" i="27"/>
  <c r="G348" i="27"/>
  <c r="F62" i="24"/>
  <c r="F51" i="23"/>
  <c r="F351" i="27" s="1"/>
  <c r="D51" i="23"/>
  <c r="D351" i="27" s="1"/>
  <c r="D161" i="25"/>
  <c r="K240" i="25"/>
  <c r="K170" i="25"/>
  <c r="D170" i="25"/>
  <c r="C170" i="25"/>
  <c r="E170" i="25"/>
  <c r="F170" i="25"/>
  <c r="I170" i="25"/>
  <c r="B170" i="25"/>
  <c r="J170" i="25"/>
  <c r="K189" i="25"/>
  <c r="E36" i="24"/>
  <c r="F66" i="24"/>
  <c r="E90" i="23"/>
  <c r="E390" i="27" s="1"/>
  <c r="K9" i="24"/>
  <c r="C272" i="25"/>
  <c r="K44" i="23"/>
  <c r="K344" i="27" s="1"/>
  <c r="D149" i="25"/>
  <c r="K68" i="24"/>
  <c r="D9" i="24"/>
  <c r="E44" i="23"/>
  <c r="E344" i="27" s="1"/>
  <c r="E146" i="25"/>
  <c r="K154" i="25"/>
  <c r="K220" i="25"/>
  <c r="E130" i="25"/>
  <c r="C30" i="23"/>
  <c r="C330" i="27" s="1"/>
  <c r="D72" i="24"/>
  <c r="F98" i="23"/>
  <c r="F398" i="27" s="1"/>
  <c r="J68" i="24"/>
  <c r="E98" i="23"/>
  <c r="E398" i="27" s="1"/>
  <c r="D68" i="24"/>
  <c r="J300" i="25"/>
  <c r="K30" i="23"/>
  <c r="K330" i="27" s="1"/>
  <c r="K98" i="23"/>
  <c r="K398" i="27" s="1"/>
  <c r="J44" i="23"/>
  <c r="J344" i="27" s="1"/>
  <c r="J9" i="24"/>
  <c r="C153" i="25"/>
  <c r="J298" i="25"/>
  <c r="C300" i="25"/>
  <c r="C178" i="25"/>
  <c r="C220" i="25"/>
  <c r="K184" i="25"/>
  <c r="I263" i="25"/>
  <c r="K130" i="25"/>
  <c r="B98" i="23"/>
  <c r="B398" i="27" s="1"/>
  <c r="K72" i="24"/>
  <c r="E72" i="24"/>
  <c r="D98" i="23"/>
  <c r="D398" i="27" s="1"/>
  <c r="E68" i="24"/>
  <c r="D44" i="23"/>
  <c r="D344" i="27" s="1"/>
  <c r="G344" i="27"/>
  <c r="J72" i="24"/>
  <c r="A330" i="27"/>
  <c r="I153" i="25"/>
  <c r="I299" i="25"/>
  <c r="F186" i="25"/>
  <c r="I298" i="25"/>
  <c r="E210" i="25"/>
  <c r="K149" i="25"/>
  <c r="F130" i="25"/>
  <c r="B9" i="24"/>
  <c r="E30" i="23"/>
  <c r="E330" i="27" s="1"/>
  <c r="C72" i="24"/>
  <c r="C68" i="24"/>
  <c r="C9" i="24"/>
  <c r="B30" i="23"/>
  <c r="B330" i="27" s="1"/>
  <c r="C98" i="23"/>
  <c r="C398" i="27" s="1"/>
  <c r="C44" i="23"/>
  <c r="C344" i="27" s="1"/>
  <c r="B44" i="23"/>
  <c r="B344" i="27" s="1"/>
  <c r="J32" i="24"/>
  <c r="A9" i="25"/>
  <c r="E9" i="24"/>
  <c r="F9" i="24"/>
  <c r="B32" i="24"/>
  <c r="D30" i="23"/>
  <c r="D330" i="27" s="1"/>
  <c r="F72" i="24"/>
  <c r="B72" i="24"/>
  <c r="G398" i="27"/>
  <c r="B68" i="24"/>
  <c r="F68" i="24"/>
  <c r="F44" i="23"/>
  <c r="F344" i="27" s="1"/>
  <c r="A68" i="25"/>
  <c r="A72" i="25"/>
  <c r="J30" i="23"/>
  <c r="J330" i="27" s="1"/>
  <c r="J98" i="23"/>
  <c r="J398" i="27" s="1"/>
  <c r="J272" i="25"/>
  <c r="E154" i="25"/>
  <c r="I149" i="25"/>
  <c r="C196" i="25"/>
  <c r="J217" i="25"/>
  <c r="D214" i="25"/>
  <c r="B189" i="25"/>
  <c r="K209" i="25"/>
  <c r="K155" i="25"/>
  <c r="I261" i="25"/>
  <c r="D233" i="25"/>
  <c r="I224" i="25"/>
  <c r="C214" i="25"/>
  <c r="F193" i="25"/>
  <c r="D209" i="25"/>
  <c r="J250" i="25"/>
  <c r="E147" i="25"/>
  <c r="K233" i="25"/>
  <c r="C241" i="25"/>
  <c r="F131" i="25"/>
  <c r="J193" i="25"/>
  <c r="F215" i="25"/>
  <c r="K272" i="25"/>
  <c r="D272" i="25"/>
  <c r="E153" i="25"/>
  <c r="B104" i="25"/>
  <c r="D186" i="25"/>
  <c r="E186" i="25"/>
  <c r="I186" i="25"/>
  <c r="B154" i="25"/>
  <c r="I154" i="25"/>
  <c r="E298" i="25"/>
  <c r="B298" i="25"/>
  <c r="I300" i="25"/>
  <c r="K300" i="25"/>
  <c r="J149" i="25"/>
  <c r="C149" i="25"/>
  <c r="D196" i="25"/>
  <c r="E196" i="25"/>
  <c r="E220" i="25"/>
  <c r="F263" i="25"/>
  <c r="B263" i="25"/>
  <c r="D263" i="25"/>
  <c r="C130" i="25"/>
  <c r="J130" i="25"/>
  <c r="F272" i="25"/>
  <c r="I272" i="25"/>
  <c r="B153" i="25"/>
  <c r="D153" i="25"/>
  <c r="F153" i="25"/>
  <c r="K104" i="25"/>
  <c r="F146" i="25"/>
  <c r="F127" i="25"/>
  <c r="B186" i="25"/>
  <c r="J186" i="25"/>
  <c r="F154" i="25"/>
  <c r="D154" i="25"/>
  <c r="K298" i="25"/>
  <c r="C298" i="25"/>
  <c r="E300" i="25"/>
  <c r="B300" i="25"/>
  <c r="B149" i="25"/>
  <c r="E149" i="25"/>
  <c r="F196" i="25"/>
  <c r="B220" i="25"/>
  <c r="J220" i="25"/>
  <c r="I220" i="25"/>
  <c r="J263" i="25"/>
  <c r="K263" i="25"/>
  <c r="D266" i="25"/>
  <c r="D130" i="25"/>
  <c r="I130" i="25"/>
  <c r="E272" i="25"/>
  <c r="B272" i="25"/>
  <c r="K153" i="25"/>
  <c r="J153" i="25"/>
  <c r="C104" i="25"/>
  <c r="J299" i="25"/>
  <c r="C146" i="25"/>
  <c r="K186" i="25"/>
  <c r="C186" i="25"/>
  <c r="J154" i="25"/>
  <c r="C154" i="25"/>
  <c r="F298" i="25"/>
  <c r="D298" i="25"/>
  <c r="F210" i="25"/>
  <c r="F300" i="25"/>
  <c r="D300" i="25"/>
  <c r="F149" i="25"/>
  <c r="B196" i="25"/>
  <c r="I196" i="25"/>
  <c r="F220" i="25"/>
  <c r="D220" i="25"/>
  <c r="D184" i="25"/>
  <c r="E263" i="25"/>
  <c r="C263" i="25"/>
  <c r="C194" i="25"/>
  <c r="B130" i="25"/>
  <c r="J48" i="23"/>
  <c r="J348" i="27" s="1"/>
  <c r="A338" i="27"/>
  <c r="F44" i="25"/>
  <c r="B44" i="25"/>
  <c r="K44" i="25"/>
  <c r="J38" i="23"/>
  <c r="J338" i="27" s="1"/>
  <c r="K126" i="25"/>
  <c r="B294" i="25"/>
  <c r="D48" i="23"/>
  <c r="D348" i="27" s="1"/>
  <c r="E38" i="23"/>
  <c r="E338" i="27" s="1"/>
  <c r="F38" i="23"/>
  <c r="F338" i="27" s="1"/>
  <c r="C62" i="24"/>
  <c r="K62" i="24"/>
  <c r="C80" i="24"/>
  <c r="J80" i="24"/>
  <c r="C44" i="25"/>
  <c r="E126" i="25"/>
  <c r="I294" i="25"/>
  <c r="C112" i="25"/>
  <c r="K48" i="23"/>
  <c r="K348" i="27" s="1"/>
  <c r="F48" i="23"/>
  <c r="F348" i="27" s="1"/>
  <c r="C38" i="23"/>
  <c r="C338" i="27" s="1"/>
  <c r="K38" i="23"/>
  <c r="K338" i="27" s="1"/>
  <c r="D62" i="24"/>
  <c r="F80" i="24"/>
  <c r="J62" i="24"/>
  <c r="E44" i="25"/>
  <c r="I44" i="25"/>
  <c r="A348" i="27"/>
  <c r="E150" i="25"/>
  <c r="I204" i="25"/>
  <c r="B114" i="25"/>
  <c r="I188" i="25"/>
  <c r="K90" i="23"/>
  <c r="K390" i="27" s="1"/>
  <c r="K116" i="25"/>
  <c r="A344" i="27"/>
  <c r="C90" i="23"/>
  <c r="C390" i="27" s="1"/>
  <c r="J90" i="23"/>
  <c r="J390" i="27" s="1"/>
  <c r="B36" i="24"/>
  <c r="C66" i="24"/>
  <c r="K66" i="24"/>
  <c r="B90" i="23"/>
  <c r="B390" i="27" s="1"/>
  <c r="G390" i="27"/>
  <c r="F90" i="23"/>
  <c r="F390" i="27" s="1"/>
  <c r="A66" i="25"/>
  <c r="K161" i="25"/>
  <c r="E177" i="25"/>
  <c r="D110" i="25"/>
  <c r="B296" i="25"/>
  <c r="B116" i="25"/>
  <c r="C161" i="25"/>
  <c r="F243" i="25"/>
  <c r="E205" i="25"/>
  <c r="C116" i="25"/>
  <c r="F116" i="25"/>
  <c r="F160" i="25"/>
  <c r="J161" i="25"/>
  <c r="E161" i="25"/>
  <c r="D165" i="25"/>
  <c r="K107" i="25"/>
  <c r="B188" i="25"/>
  <c r="E188" i="25"/>
  <c r="K195" i="25"/>
  <c r="B205" i="25"/>
  <c r="F128" i="25"/>
  <c r="J116" i="25"/>
  <c r="D116" i="25"/>
  <c r="E297" i="25"/>
  <c r="B161" i="25"/>
  <c r="F161" i="25"/>
  <c r="J107" i="25"/>
  <c r="D188" i="25"/>
  <c r="C195" i="25"/>
  <c r="K205" i="25"/>
  <c r="B254" i="25"/>
  <c r="D90" i="23"/>
  <c r="D390" i="27" s="1"/>
  <c r="J36" i="24"/>
  <c r="E116" i="25"/>
  <c r="I116" i="25"/>
  <c r="D297" i="25"/>
  <c r="I161" i="25"/>
  <c r="B177" i="25"/>
  <c r="E124" i="25"/>
  <c r="F188" i="25"/>
  <c r="E296" i="25"/>
  <c r="J205" i="25"/>
  <c r="K200" i="25"/>
  <c r="A390" i="27"/>
  <c r="B262" i="25"/>
  <c r="B266" i="25"/>
  <c r="B194" i="25"/>
  <c r="I266" i="25"/>
  <c r="F194" i="25"/>
  <c r="J262" i="25"/>
  <c r="E266" i="25"/>
  <c r="J194" i="25"/>
  <c r="E160" i="25"/>
  <c r="I165" i="25"/>
  <c r="J232" i="25"/>
  <c r="F167" i="25"/>
  <c r="E131" i="25"/>
  <c r="J253" i="25"/>
  <c r="E214" i="25"/>
  <c r="I271" i="25"/>
  <c r="I193" i="25"/>
  <c r="C188" i="25"/>
  <c r="K215" i="25"/>
  <c r="B301" i="25"/>
  <c r="F205" i="25"/>
  <c r="C205" i="25"/>
  <c r="D205" i="25"/>
  <c r="J155" i="25"/>
  <c r="B166" i="25"/>
  <c r="J165" i="25"/>
  <c r="E232" i="25"/>
  <c r="I167" i="25"/>
  <c r="C110" i="25"/>
  <c r="C253" i="25"/>
  <c r="C271" i="25"/>
  <c r="J188" i="25"/>
  <c r="K188" i="25"/>
  <c r="F209" i="25"/>
  <c r="E215" i="25"/>
  <c r="I205" i="25"/>
  <c r="E155" i="25"/>
  <c r="B133" i="25"/>
  <c r="E166" i="25"/>
  <c r="F261" i="25"/>
  <c r="K250" i="25"/>
  <c r="A327" i="27"/>
  <c r="C134" i="25"/>
  <c r="F141" i="25"/>
  <c r="C36" i="24"/>
  <c r="B66" i="24"/>
  <c r="J66" i="24"/>
  <c r="I156" i="25"/>
  <c r="C141" i="25"/>
  <c r="F36" i="24"/>
  <c r="E66" i="24"/>
  <c r="D66" i="24"/>
  <c r="E217" i="25"/>
  <c r="F181" i="25"/>
  <c r="B224" i="25"/>
  <c r="E241" i="25"/>
  <c r="D242" i="25"/>
  <c r="D119" i="25"/>
  <c r="J256" i="25"/>
  <c r="B229" i="25"/>
  <c r="J181" i="25"/>
  <c r="C224" i="25"/>
  <c r="B241" i="25"/>
  <c r="K134" i="25"/>
  <c r="B256" i="25"/>
  <c r="K147" i="25"/>
  <c r="I134" i="25"/>
  <c r="K256" i="25"/>
  <c r="J141" i="25"/>
  <c r="D225" i="25"/>
  <c r="F147" i="25"/>
  <c r="B217" i="25"/>
  <c r="E181" i="25"/>
  <c r="K224" i="25"/>
  <c r="J241" i="25"/>
  <c r="B228" i="25"/>
  <c r="D134" i="25"/>
  <c r="E242" i="25"/>
  <c r="E119" i="25"/>
  <c r="I256" i="25"/>
  <c r="K229" i="25"/>
  <c r="I141" i="25"/>
  <c r="C225" i="25"/>
  <c r="F217" i="25"/>
  <c r="K217" i="25"/>
  <c r="C217" i="25"/>
  <c r="K181" i="25"/>
  <c r="D181" i="25"/>
  <c r="C181" i="25"/>
  <c r="F224" i="25"/>
  <c r="D224" i="25"/>
  <c r="F241" i="25"/>
  <c r="I241" i="25"/>
  <c r="B236" i="25"/>
  <c r="D107" i="25"/>
  <c r="J134" i="25"/>
  <c r="E134" i="25"/>
  <c r="B243" i="25"/>
  <c r="D120" i="25"/>
  <c r="D195" i="25"/>
  <c r="B242" i="25"/>
  <c r="B119" i="25"/>
  <c r="J169" i="25"/>
  <c r="E256" i="25"/>
  <c r="C256" i="25"/>
  <c r="F229" i="25"/>
  <c r="E229" i="25"/>
  <c r="B141" i="25"/>
  <c r="D141" i="25"/>
  <c r="J128" i="25"/>
  <c r="J147" i="25"/>
  <c r="B225" i="25"/>
  <c r="D217" i="25"/>
  <c r="I217" i="25"/>
  <c r="I297" i="25"/>
  <c r="I181" i="25"/>
  <c r="B181" i="25"/>
  <c r="J224" i="25"/>
  <c r="E224" i="25"/>
  <c r="K241" i="25"/>
  <c r="D241" i="25"/>
  <c r="C236" i="25"/>
  <c r="B134" i="25"/>
  <c r="F134" i="25"/>
  <c r="C124" i="25"/>
  <c r="J242" i="25"/>
  <c r="I119" i="25"/>
  <c r="J108" i="25"/>
  <c r="E254" i="25"/>
  <c r="C191" i="25"/>
  <c r="D169" i="25"/>
  <c r="F256" i="25"/>
  <c r="D256" i="25"/>
  <c r="D229" i="25"/>
  <c r="E141" i="25"/>
  <c r="K141" i="25"/>
  <c r="D147" i="25"/>
  <c r="F233" i="25"/>
  <c r="J233" i="25"/>
  <c r="C167" i="25"/>
  <c r="B167" i="25"/>
  <c r="K131" i="25"/>
  <c r="B131" i="25"/>
  <c r="F253" i="25"/>
  <c r="E253" i="25"/>
  <c r="J214" i="25"/>
  <c r="K214" i="25"/>
  <c r="E193" i="25"/>
  <c r="F189" i="25"/>
  <c r="D189" i="25"/>
  <c r="C189" i="25"/>
  <c r="I209" i="25"/>
  <c r="J215" i="25"/>
  <c r="F301" i="25"/>
  <c r="I301" i="25"/>
  <c r="K301" i="25"/>
  <c r="I155" i="25"/>
  <c r="D155" i="25"/>
  <c r="C261" i="25"/>
  <c r="D261" i="25"/>
  <c r="B250" i="25"/>
  <c r="K137" i="25"/>
  <c r="D137" i="25"/>
  <c r="C137" i="25"/>
  <c r="K78" i="25"/>
  <c r="E233" i="25"/>
  <c r="I233" i="25"/>
  <c r="J167" i="25"/>
  <c r="D131" i="25"/>
  <c r="J131" i="25"/>
  <c r="I253" i="25"/>
  <c r="D253" i="25"/>
  <c r="F214" i="25"/>
  <c r="B214" i="25"/>
  <c r="B193" i="25"/>
  <c r="K193" i="25"/>
  <c r="I189" i="25"/>
  <c r="J209" i="25"/>
  <c r="B209" i="25"/>
  <c r="D215" i="25"/>
  <c r="I215" i="25"/>
  <c r="J301" i="25"/>
  <c r="E301" i="25"/>
  <c r="C155" i="25"/>
  <c r="J261" i="25"/>
  <c r="E261" i="25"/>
  <c r="F250" i="25"/>
  <c r="D250" i="25"/>
  <c r="J106" i="25"/>
  <c r="E78" i="25"/>
  <c r="B78" i="25"/>
  <c r="B233" i="25"/>
  <c r="C233" i="25"/>
  <c r="E167" i="25"/>
  <c r="K167" i="25"/>
  <c r="D167" i="25"/>
  <c r="C131" i="25"/>
  <c r="I131" i="25"/>
  <c r="K253" i="25"/>
  <c r="B253" i="25"/>
  <c r="I214" i="25"/>
  <c r="C193" i="25"/>
  <c r="D193" i="25"/>
  <c r="E189" i="25"/>
  <c r="J189" i="25"/>
  <c r="E209" i="25"/>
  <c r="C209" i="25"/>
  <c r="B215" i="25"/>
  <c r="C215" i="25"/>
  <c r="C301" i="25"/>
  <c r="D301" i="25"/>
  <c r="B155" i="25"/>
  <c r="F155" i="25"/>
  <c r="B261" i="25"/>
  <c r="K261" i="25"/>
  <c r="F137" i="25"/>
  <c r="B106" i="25"/>
  <c r="K106" i="25"/>
  <c r="J104" i="25"/>
  <c r="I104" i="25"/>
  <c r="D210" i="25"/>
  <c r="B210" i="25"/>
  <c r="K178" i="25"/>
  <c r="E178" i="25"/>
  <c r="J184" i="25"/>
  <c r="D104" i="25"/>
  <c r="K210" i="25"/>
  <c r="I210" i="25"/>
  <c r="J178" i="25"/>
  <c r="D178" i="25"/>
  <c r="B184" i="25"/>
  <c r="C184" i="25"/>
  <c r="E104" i="25"/>
  <c r="F104" i="25"/>
  <c r="J210" i="25"/>
  <c r="C210" i="25"/>
  <c r="B178" i="25"/>
  <c r="F178" i="25"/>
  <c r="I178" i="25"/>
  <c r="F184" i="25"/>
  <c r="I184" i="25"/>
  <c r="E184" i="25"/>
  <c r="E106" i="25"/>
  <c r="D106" i="25"/>
  <c r="K145" i="25"/>
  <c r="A398" i="27"/>
  <c r="J212" i="25"/>
  <c r="K201" i="25"/>
  <c r="C125" i="25"/>
  <c r="F185" i="25"/>
  <c r="K222" i="25"/>
  <c r="K150" i="25"/>
  <c r="D111" i="25"/>
  <c r="K157" i="25"/>
  <c r="K156" i="25"/>
  <c r="C204" i="25"/>
  <c r="I114" i="25"/>
  <c r="D198" i="25"/>
  <c r="D112" i="25"/>
  <c r="E163" i="25"/>
  <c r="C240" i="25"/>
  <c r="E112" i="25"/>
  <c r="K183" i="25"/>
  <c r="I185" i="25"/>
  <c r="A308" i="27"/>
  <c r="J150" i="25"/>
  <c r="C150" i="25"/>
  <c r="J111" i="25"/>
  <c r="K111" i="25"/>
  <c r="I111" i="25"/>
  <c r="J157" i="25"/>
  <c r="D228" i="25"/>
  <c r="C228" i="25"/>
  <c r="B156" i="25"/>
  <c r="E156" i="25"/>
  <c r="F204" i="25"/>
  <c r="B204" i="25"/>
  <c r="E240" i="25"/>
  <c r="B126" i="25"/>
  <c r="C126" i="25"/>
  <c r="F114" i="25"/>
  <c r="D114" i="25"/>
  <c r="K198" i="25"/>
  <c r="B212" i="25"/>
  <c r="J201" i="25"/>
  <c r="J294" i="25"/>
  <c r="K294" i="25"/>
  <c r="I112" i="25"/>
  <c r="B112" i="25"/>
  <c r="I183" i="25"/>
  <c r="K185" i="25"/>
  <c r="D185" i="25"/>
  <c r="C222" i="25"/>
  <c r="J163" i="25"/>
  <c r="D173" i="25"/>
  <c r="F173" i="25"/>
  <c r="K173" i="25"/>
  <c r="K36" i="24"/>
  <c r="D36" i="24"/>
  <c r="A36" i="25"/>
  <c r="B150" i="25"/>
  <c r="I150" i="25"/>
  <c r="B111" i="25"/>
  <c r="C111" i="25"/>
  <c r="B157" i="25"/>
  <c r="F228" i="25"/>
  <c r="I228" i="25"/>
  <c r="D156" i="25"/>
  <c r="J204" i="25"/>
  <c r="K204" i="25"/>
  <c r="F240" i="25"/>
  <c r="D240" i="25"/>
  <c r="I240" i="25"/>
  <c r="F126" i="25"/>
  <c r="I126" i="25"/>
  <c r="D126" i="25"/>
  <c r="K114" i="25"/>
  <c r="E114" i="25"/>
  <c r="I198" i="25"/>
  <c r="C212" i="25"/>
  <c r="I201" i="25"/>
  <c r="I125" i="25"/>
  <c r="D294" i="25"/>
  <c r="E294" i="25"/>
  <c r="K112" i="25"/>
  <c r="B183" i="25"/>
  <c r="J185" i="25"/>
  <c r="E185" i="25"/>
  <c r="F222" i="25"/>
  <c r="D163" i="25"/>
  <c r="F176" i="25"/>
  <c r="C173" i="25"/>
  <c r="B173" i="25"/>
  <c r="F150" i="25"/>
  <c r="D150" i="25"/>
  <c r="E111" i="25"/>
  <c r="F111" i="25"/>
  <c r="C157" i="25"/>
  <c r="K228" i="25"/>
  <c r="J156" i="25"/>
  <c r="E204" i="25"/>
  <c r="D204" i="25"/>
  <c r="J240" i="25"/>
  <c r="B240" i="25"/>
  <c r="J126" i="25"/>
  <c r="J114" i="25"/>
  <c r="C114" i="25"/>
  <c r="F198" i="25"/>
  <c r="I212" i="25"/>
  <c r="F201" i="25"/>
  <c r="D201" i="25"/>
  <c r="E125" i="25"/>
  <c r="J125" i="25"/>
  <c r="F294" i="25"/>
  <c r="C294" i="25"/>
  <c r="F112" i="25"/>
  <c r="J112" i="25"/>
  <c r="J183" i="25"/>
  <c r="B185" i="25"/>
  <c r="C185" i="25"/>
  <c r="I222" i="25"/>
  <c r="F163" i="25"/>
  <c r="C32" i="24"/>
  <c r="F32" i="24"/>
  <c r="E32" i="24"/>
  <c r="D32" i="24"/>
  <c r="K32" i="24"/>
  <c r="A32" i="25"/>
  <c r="K8" i="23"/>
  <c r="K308" i="27" s="1"/>
  <c r="F8" i="23"/>
  <c r="F308" i="27" s="1"/>
  <c r="E8" i="23"/>
  <c r="E308" i="27" s="1"/>
  <c r="C8" i="23"/>
  <c r="C308" i="27" s="1"/>
  <c r="J8" i="23"/>
  <c r="J308" i="27" s="1"/>
  <c r="D8" i="23"/>
  <c r="D308" i="27" s="1"/>
  <c r="B8" i="23"/>
  <c r="B308" i="27" s="1"/>
  <c r="C160" i="25"/>
  <c r="D160" i="25"/>
  <c r="F297" i="25"/>
  <c r="D299" i="25"/>
  <c r="K299" i="25"/>
  <c r="I146" i="25"/>
  <c r="K127" i="25"/>
  <c r="D127" i="25"/>
  <c r="B165" i="25"/>
  <c r="E165" i="25"/>
  <c r="B232" i="25"/>
  <c r="I232" i="25"/>
  <c r="J177" i="25"/>
  <c r="I177" i="25"/>
  <c r="K236" i="25"/>
  <c r="J236" i="25"/>
  <c r="E236" i="25"/>
  <c r="F110" i="25"/>
  <c r="E110" i="25"/>
  <c r="K110" i="25"/>
  <c r="F107" i="25"/>
  <c r="I107" i="25"/>
  <c r="K271" i="25"/>
  <c r="B271" i="25"/>
  <c r="B124" i="25"/>
  <c r="F124" i="25"/>
  <c r="I124" i="25"/>
  <c r="I243" i="25"/>
  <c r="E243" i="25"/>
  <c r="E262" i="25"/>
  <c r="E120" i="25"/>
  <c r="K120" i="25"/>
  <c r="C120" i="25"/>
  <c r="I296" i="25"/>
  <c r="K296" i="25"/>
  <c r="D296" i="25"/>
  <c r="F195" i="25"/>
  <c r="C108" i="25"/>
  <c r="E108" i="25"/>
  <c r="I254" i="25"/>
  <c r="K254" i="25"/>
  <c r="D254" i="25"/>
  <c r="J200" i="25"/>
  <c r="C200" i="25"/>
  <c r="K191" i="25"/>
  <c r="B191" i="25"/>
  <c r="E169" i="25"/>
  <c r="K169" i="25"/>
  <c r="C169" i="25"/>
  <c r="F133" i="25"/>
  <c r="I133" i="25"/>
  <c r="C166" i="25"/>
  <c r="I166" i="25"/>
  <c r="D128" i="25"/>
  <c r="C128" i="25"/>
  <c r="J160" i="25"/>
  <c r="K160" i="25"/>
  <c r="K297" i="25"/>
  <c r="C297" i="25"/>
  <c r="F299" i="25"/>
  <c r="B299" i="25"/>
  <c r="B146" i="25"/>
  <c r="K146" i="25"/>
  <c r="J127" i="25"/>
  <c r="E127" i="25"/>
  <c r="K165" i="25"/>
  <c r="F165" i="25"/>
  <c r="K232" i="25"/>
  <c r="C232" i="25"/>
  <c r="D177" i="25"/>
  <c r="C177" i="25"/>
  <c r="D236" i="25"/>
  <c r="J110" i="25"/>
  <c r="B107" i="25"/>
  <c r="C107" i="25"/>
  <c r="J271" i="25"/>
  <c r="D124" i="25"/>
  <c r="K243" i="25"/>
  <c r="D243" i="25"/>
  <c r="I262" i="25"/>
  <c r="K262" i="25"/>
  <c r="D262" i="25"/>
  <c r="B120" i="25"/>
  <c r="F120" i="25"/>
  <c r="F296" i="25"/>
  <c r="C296" i="25"/>
  <c r="E195" i="25"/>
  <c r="B195" i="25"/>
  <c r="B108" i="25"/>
  <c r="F108" i="25"/>
  <c r="F254" i="25"/>
  <c r="C254" i="25"/>
  <c r="B200" i="25"/>
  <c r="E200" i="25"/>
  <c r="D200" i="25"/>
  <c r="J191" i="25"/>
  <c r="I191" i="25"/>
  <c r="B169" i="25"/>
  <c r="F169" i="25"/>
  <c r="J133" i="25"/>
  <c r="E133" i="25"/>
  <c r="D133" i="25"/>
  <c r="J166" i="25"/>
  <c r="K166" i="25"/>
  <c r="D166" i="25"/>
  <c r="K128" i="25"/>
  <c r="B128" i="25"/>
  <c r="E164" i="25"/>
  <c r="B160" i="25"/>
  <c r="I160" i="25"/>
  <c r="J297" i="25"/>
  <c r="B297" i="25"/>
  <c r="C299" i="25"/>
  <c r="E299" i="25"/>
  <c r="J146" i="25"/>
  <c r="D146" i="25"/>
  <c r="B127" i="25"/>
  <c r="C127" i="25"/>
  <c r="I127" i="25"/>
  <c r="C165" i="25"/>
  <c r="F232" i="25"/>
  <c r="D232" i="25"/>
  <c r="K177" i="25"/>
  <c r="F177" i="25"/>
  <c r="F236" i="25"/>
  <c r="I236" i="25"/>
  <c r="B110" i="25"/>
  <c r="I110" i="25"/>
  <c r="E107" i="25"/>
  <c r="F271" i="25"/>
  <c r="E271" i="25"/>
  <c r="D271" i="25"/>
  <c r="J124" i="25"/>
  <c r="K124" i="25"/>
  <c r="J243" i="25"/>
  <c r="C243" i="25"/>
  <c r="F262" i="25"/>
  <c r="C262" i="25"/>
  <c r="J120" i="25"/>
  <c r="I120" i="25"/>
  <c r="J296" i="25"/>
  <c r="J195" i="25"/>
  <c r="I195" i="25"/>
  <c r="K108" i="25"/>
  <c r="D108" i="25"/>
  <c r="I108" i="25"/>
  <c r="J254" i="25"/>
  <c r="F200" i="25"/>
  <c r="I200" i="25"/>
  <c r="F191" i="25"/>
  <c r="E191" i="25"/>
  <c r="D191" i="25"/>
  <c r="I169" i="25"/>
  <c r="K133" i="25"/>
  <c r="C133" i="25"/>
  <c r="F166" i="25"/>
  <c r="E128" i="25"/>
  <c r="I128" i="25"/>
  <c r="I157" i="25"/>
  <c r="E157" i="25"/>
  <c r="J228" i="25"/>
  <c r="E228" i="25"/>
  <c r="F156" i="25"/>
  <c r="C156" i="25"/>
  <c r="J196" i="25"/>
  <c r="K196" i="25"/>
  <c r="J198" i="25"/>
  <c r="C198" i="25"/>
  <c r="F212" i="25"/>
  <c r="K212" i="25"/>
  <c r="C201" i="25"/>
  <c r="F125" i="25"/>
  <c r="B125" i="25"/>
  <c r="F242" i="25"/>
  <c r="K242" i="25"/>
  <c r="J119" i="25"/>
  <c r="K119" i="25"/>
  <c r="F183" i="25"/>
  <c r="D183" i="25"/>
  <c r="J222" i="25"/>
  <c r="K163" i="25"/>
  <c r="C229" i="25"/>
  <c r="I229" i="25"/>
  <c r="F266" i="25"/>
  <c r="C266" i="25"/>
  <c r="E194" i="25"/>
  <c r="K194" i="25"/>
  <c r="C176" i="25"/>
  <c r="K176" i="25"/>
  <c r="E176" i="25"/>
  <c r="E225" i="25"/>
  <c r="D157" i="25"/>
  <c r="F157" i="25"/>
  <c r="E198" i="25"/>
  <c r="B198" i="25"/>
  <c r="D212" i="25"/>
  <c r="E212" i="25"/>
  <c r="B201" i="25"/>
  <c r="E201" i="25"/>
  <c r="D125" i="25"/>
  <c r="K125" i="25"/>
  <c r="I242" i="25"/>
  <c r="C242" i="25"/>
  <c r="F119" i="25"/>
  <c r="C119" i="25"/>
  <c r="C183" i="25"/>
  <c r="E183" i="25"/>
  <c r="B222" i="25"/>
  <c r="D222" i="25"/>
  <c r="E222" i="25"/>
  <c r="C163" i="25"/>
  <c r="I163" i="25"/>
  <c r="B163" i="25"/>
  <c r="J229" i="25"/>
  <c r="J266" i="25"/>
  <c r="K266" i="25"/>
  <c r="D194" i="25"/>
  <c r="I194" i="25"/>
  <c r="D176" i="25"/>
  <c r="J225" i="25"/>
  <c r="K225" i="25"/>
  <c r="B164" i="25"/>
  <c r="D164" i="25"/>
  <c r="J145" i="25"/>
  <c r="D145" i="25"/>
  <c r="F145" i="25"/>
  <c r="B145" i="25"/>
  <c r="J164" i="25"/>
  <c r="F164" i="25"/>
  <c r="I182" i="23"/>
  <c r="I482" i="27" s="1"/>
  <c r="H516" i="27"/>
  <c r="J81" i="23"/>
  <c r="J381" i="27" s="1"/>
  <c r="G365" i="27"/>
  <c r="A341" i="27"/>
  <c r="H341" i="27"/>
  <c r="A305" i="27"/>
  <c r="B61" i="23"/>
  <c r="B361" i="27" s="1"/>
  <c r="A374" i="27"/>
  <c r="H374" i="27"/>
  <c r="A10" i="25"/>
  <c r="F46" i="23"/>
  <c r="F346" i="27" s="1"/>
  <c r="H346" i="27"/>
  <c r="C70" i="24"/>
  <c r="K88" i="23"/>
  <c r="K388" i="27" s="1"/>
  <c r="A364" i="27"/>
  <c r="F50" i="25"/>
  <c r="A53" i="25"/>
  <c r="A383" i="27"/>
  <c r="I83" i="23"/>
  <c r="J73" i="23"/>
  <c r="J373" i="27" s="1"/>
  <c r="H373" i="27"/>
  <c r="C35" i="24"/>
  <c r="J99" i="24"/>
  <c r="K3" i="24"/>
  <c r="A58" i="25"/>
  <c r="J82" i="23"/>
  <c r="J382" i="27" s="1"/>
  <c r="B135" i="25"/>
  <c r="K286" i="25"/>
  <c r="A304" i="27"/>
  <c r="C218" i="25"/>
  <c r="B211" i="25"/>
  <c r="E145" i="25"/>
  <c r="I145" i="25"/>
  <c r="E137" i="25"/>
  <c r="I137" i="25"/>
  <c r="C250" i="25"/>
  <c r="I250" i="25"/>
  <c r="J176" i="25"/>
  <c r="I176" i="25"/>
  <c r="I225" i="25"/>
  <c r="J16" i="23"/>
  <c r="J316" i="27" s="1"/>
  <c r="G363" i="27"/>
  <c r="H363" i="27"/>
  <c r="A345" i="27"/>
  <c r="J69" i="23"/>
  <c r="J369" i="27" s="1"/>
  <c r="H369" i="27"/>
  <c r="A101" i="25"/>
  <c r="A47" i="25"/>
  <c r="A97" i="25"/>
  <c r="G355" i="27"/>
  <c r="H355" i="27"/>
  <c r="J94" i="24"/>
  <c r="A340" i="27"/>
  <c r="H340" i="27"/>
  <c r="D31" i="24"/>
  <c r="E86" i="25"/>
  <c r="C67" i="25"/>
  <c r="G387" i="27"/>
  <c r="J17" i="24"/>
  <c r="E37" i="23"/>
  <c r="E337" i="27" s="1"/>
  <c r="D75" i="23"/>
  <c r="D375" i="27" s="1"/>
  <c r="J33" i="25"/>
  <c r="J71" i="24"/>
  <c r="I71" i="24"/>
  <c r="A333" i="27"/>
  <c r="D34" i="23"/>
  <c r="D334" i="27" s="1"/>
  <c r="H334" i="27"/>
  <c r="I267" i="25"/>
  <c r="J276" i="25"/>
  <c r="A376" i="27"/>
  <c r="J64" i="25"/>
  <c r="A378" i="27"/>
  <c r="H378" i="27"/>
  <c r="I106" i="25"/>
  <c r="E173" i="25"/>
  <c r="I173" i="25"/>
  <c r="K164" i="25"/>
  <c r="I164" i="25"/>
  <c r="B147" i="25"/>
  <c r="I147" i="25"/>
  <c r="A302" i="27"/>
  <c r="G364" i="27"/>
  <c r="G378" i="27"/>
  <c r="C78" i="23"/>
  <c r="C378" i="27" s="1"/>
  <c r="D78" i="23"/>
  <c r="D378" i="27" s="1"/>
  <c r="I269" i="23"/>
  <c r="I569" i="27" s="1"/>
  <c r="J64" i="23"/>
  <c r="J364" i="27" s="1"/>
  <c r="J218" i="25"/>
  <c r="D211" i="25"/>
  <c r="E78" i="23"/>
  <c r="E378" i="27" s="1"/>
  <c r="K64" i="25"/>
  <c r="I282" i="23"/>
  <c r="I582" i="27" s="1"/>
  <c r="F78" i="23"/>
  <c r="F378" i="27" s="1"/>
  <c r="H480" i="27"/>
  <c r="C211" i="25"/>
  <c r="E211" i="25"/>
  <c r="J211" i="25"/>
  <c r="F211" i="25"/>
  <c r="K211" i="25"/>
  <c r="I211" i="25"/>
  <c r="H545" i="27"/>
  <c r="H564" i="27"/>
  <c r="B78" i="23"/>
  <c r="B378" i="27" s="1"/>
  <c r="K78" i="23"/>
  <c r="K378" i="27" s="1"/>
  <c r="J78" i="23"/>
  <c r="J378" i="27" s="1"/>
  <c r="I268" i="23"/>
  <c r="I568" i="27" s="1"/>
  <c r="F64" i="23"/>
  <c r="F364" i="27" s="1"/>
  <c r="D64" i="23"/>
  <c r="D364" i="27" s="1"/>
  <c r="I122" i="23"/>
  <c r="I422" i="27" s="1"/>
  <c r="E64" i="23"/>
  <c r="E364" i="27" s="1"/>
  <c r="B4" i="23"/>
  <c r="B304" i="27" s="1"/>
  <c r="E4" i="23"/>
  <c r="E304" i="27" s="1"/>
  <c r="D64" i="25"/>
  <c r="F64" i="25"/>
  <c r="C88" i="23"/>
  <c r="C388" i="27" s="1"/>
  <c r="I64" i="25"/>
  <c r="E64" i="25"/>
  <c r="B64" i="25"/>
  <c r="D88" i="23"/>
  <c r="D388" i="27" s="1"/>
  <c r="C64" i="25"/>
  <c r="B64" i="23"/>
  <c r="B364" i="27" s="1"/>
  <c r="I64" i="23"/>
  <c r="D218" i="25"/>
  <c r="I218" i="25"/>
  <c r="H487" i="27"/>
  <c r="C4" i="23"/>
  <c r="C304" i="27" s="1"/>
  <c r="F4" i="23"/>
  <c r="F304" i="27" s="1"/>
  <c r="K218" i="25"/>
  <c r="B218" i="25"/>
  <c r="E218" i="25"/>
  <c r="E267" i="25"/>
  <c r="K4" i="23"/>
  <c r="K304" i="27" s="1"/>
  <c r="C64" i="23"/>
  <c r="C364" i="27" s="1"/>
  <c r="K64" i="23"/>
  <c r="K364" i="27" s="1"/>
  <c r="F218" i="25"/>
  <c r="B28" i="23"/>
  <c r="B328" i="27" s="1"/>
  <c r="A328" i="27"/>
  <c r="H531" i="27"/>
  <c r="E28" i="23"/>
  <c r="E328" i="27" s="1"/>
  <c r="B70" i="24"/>
  <c r="D70" i="24"/>
  <c r="J70" i="24"/>
  <c r="J286" i="25"/>
  <c r="K28" i="23"/>
  <c r="K328" i="27" s="1"/>
  <c r="C28" i="23"/>
  <c r="C328" i="27" s="1"/>
  <c r="J28" i="23"/>
  <c r="J328" i="27" s="1"/>
  <c r="F88" i="23"/>
  <c r="F388" i="27" s="1"/>
  <c r="D28" i="23"/>
  <c r="D328" i="27" s="1"/>
  <c r="G388" i="27"/>
  <c r="F28" i="23"/>
  <c r="F328" i="27" s="1"/>
  <c r="K70" i="24"/>
  <c r="E70" i="24"/>
  <c r="A388" i="27"/>
  <c r="I298" i="23"/>
  <c r="I598" i="27" s="1"/>
  <c r="D76" i="23"/>
  <c r="D376" i="27" s="1"/>
  <c r="B76" i="23"/>
  <c r="B376" i="27" s="1"/>
  <c r="I179" i="23"/>
  <c r="I479" i="27" s="1"/>
  <c r="B34" i="23"/>
  <c r="B334" i="27" s="1"/>
  <c r="B88" i="23"/>
  <c r="B388" i="27" s="1"/>
  <c r="H388" i="27"/>
  <c r="F70" i="24"/>
  <c r="D100" i="24"/>
  <c r="A70" i="25"/>
  <c r="J88" i="23"/>
  <c r="J388" i="27" s="1"/>
  <c r="A334" i="27"/>
  <c r="I276" i="25"/>
  <c r="E88" i="23"/>
  <c r="E388" i="27" s="1"/>
  <c r="A100" i="25"/>
  <c r="F135" i="25"/>
  <c r="E286" i="25"/>
  <c r="H376" i="27"/>
  <c r="E31" i="24"/>
  <c r="E46" i="23"/>
  <c r="E346" i="27" s="1"/>
  <c r="F76" i="23"/>
  <c r="F376" i="27" s="1"/>
  <c r="J76" i="23"/>
  <c r="J376" i="27" s="1"/>
  <c r="F34" i="23"/>
  <c r="F334" i="27" s="1"/>
  <c r="F276" i="25"/>
  <c r="H409" i="27"/>
  <c r="K159" i="25"/>
  <c r="E159" i="25"/>
  <c r="F159" i="25"/>
  <c r="C159" i="25"/>
  <c r="J159" i="25"/>
  <c r="D159" i="25"/>
  <c r="B159" i="25"/>
  <c r="I159" i="25"/>
  <c r="E34" i="23"/>
  <c r="E334" i="27" s="1"/>
  <c r="K76" i="23"/>
  <c r="K376" i="27" s="1"/>
  <c r="E76" i="23"/>
  <c r="E376" i="27" s="1"/>
  <c r="C100" i="24"/>
  <c r="K276" i="25"/>
  <c r="E276" i="25"/>
  <c r="H497" i="27"/>
  <c r="G334" i="27"/>
  <c r="C76" i="23"/>
  <c r="C376" i="27" s="1"/>
  <c r="G376" i="27"/>
  <c r="E40" i="23"/>
  <c r="E340" i="27" s="1"/>
  <c r="F40" i="23"/>
  <c r="F340" i="27" s="1"/>
  <c r="C40" i="23"/>
  <c r="C340" i="27" s="1"/>
  <c r="J40" i="23"/>
  <c r="J340" i="27" s="1"/>
  <c r="J34" i="23"/>
  <c r="J334" i="27" s="1"/>
  <c r="H468" i="27"/>
  <c r="F267" i="25"/>
  <c r="K267" i="25"/>
  <c r="I135" i="25"/>
  <c r="B100" i="24"/>
  <c r="K100" i="24"/>
  <c r="B40" i="23"/>
  <c r="B340" i="27" s="1"/>
  <c r="D40" i="23"/>
  <c r="D340" i="27" s="1"/>
  <c r="G340" i="27"/>
  <c r="J100" i="24"/>
  <c r="D276" i="25"/>
  <c r="B276" i="25"/>
  <c r="J267" i="25"/>
  <c r="K135" i="25"/>
  <c r="F286" i="25"/>
  <c r="B286" i="25"/>
  <c r="K31" i="24"/>
  <c r="C286" i="25"/>
  <c r="I286" i="25"/>
  <c r="C34" i="23"/>
  <c r="C334" i="27" s="1"/>
  <c r="K34" i="23"/>
  <c r="K334" i="27" s="1"/>
  <c r="E100" i="24"/>
  <c r="F100" i="24"/>
  <c r="K40" i="23"/>
  <c r="K340" i="27" s="1"/>
  <c r="B31" i="24"/>
  <c r="C276" i="25"/>
  <c r="B267" i="25"/>
  <c r="E135" i="25"/>
  <c r="D286" i="25"/>
  <c r="I121" i="23"/>
  <c r="I421" i="27" s="1"/>
  <c r="C31" i="24"/>
  <c r="J31" i="24"/>
  <c r="A31" i="25"/>
  <c r="C267" i="25"/>
  <c r="D135" i="25"/>
  <c r="J135" i="25"/>
  <c r="F31" i="24"/>
  <c r="A346" i="27"/>
  <c r="D267" i="25"/>
  <c r="C135" i="25"/>
  <c r="H492" i="27"/>
  <c r="I192" i="23"/>
  <c r="I492" i="27" s="1"/>
  <c r="C46" i="23"/>
  <c r="C346" i="27" s="1"/>
  <c r="I230" i="23"/>
  <c r="I530" i="27" s="1"/>
  <c r="I103" i="23"/>
  <c r="I403" i="27" s="1"/>
  <c r="H403" i="27"/>
  <c r="B46" i="23"/>
  <c r="B346" i="27" s="1"/>
  <c r="I221" i="23"/>
  <c r="I521" i="27" s="1"/>
  <c r="H521" i="27"/>
  <c r="D144" i="25"/>
  <c r="J144" i="25"/>
  <c r="I144" i="25"/>
  <c r="K144" i="25"/>
  <c r="E144" i="25"/>
  <c r="C144" i="25"/>
  <c r="B144" i="25"/>
  <c r="F144" i="25"/>
  <c r="D46" i="23"/>
  <c r="D346" i="27" s="1"/>
  <c r="G346" i="27"/>
  <c r="J46" i="23"/>
  <c r="J346" i="27" s="1"/>
  <c r="K46" i="23"/>
  <c r="K346" i="27" s="1"/>
  <c r="H471" i="27"/>
  <c r="I171" i="23"/>
  <c r="I471" i="27" s="1"/>
  <c r="C115" i="25"/>
  <c r="B115" i="25"/>
  <c r="F115" i="25"/>
  <c r="D115" i="25"/>
  <c r="E115" i="25"/>
  <c r="I115" i="25"/>
  <c r="J115" i="25"/>
  <c r="K115" i="25"/>
  <c r="I133" i="23"/>
  <c r="I433" i="27" s="1"/>
  <c r="H433" i="27"/>
  <c r="I169" i="23"/>
  <c r="I469" i="27" s="1"/>
  <c r="H469" i="27"/>
  <c r="I202" i="23"/>
  <c r="I502" i="27" s="1"/>
  <c r="H502" i="27"/>
  <c r="I248" i="23"/>
  <c r="I548" i="27" s="1"/>
  <c r="H548" i="27"/>
  <c r="B148" i="25"/>
  <c r="D148" i="25"/>
  <c r="J148" i="25"/>
  <c r="K148" i="25"/>
  <c r="E148" i="25"/>
  <c r="F148" i="25"/>
  <c r="C148" i="25"/>
  <c r="I148" i="25"/>
  <c r="I107" i="23"/>
  <c r="I407" i="27" s="1"/>
  <c r="H407" i="27"/>
  <c r="I229" i="23"/>
  <c r="I529" i="27" s="1"/>
  <c r="H529" i="27"/>
  <c r="I220" i="23"/>
  <c r="I520" i="27" s="1"/>
  <c r="H520" i="27"/>
  <c r="I194" i="23"/>
  <c r="I494" i="27" s="1"/>
  <c r="H494" i="27"/>
  <c r="I205" i="23"/>
  <c r="I505" i="27" s="1"/>
  <c r="H505" i="27"/>
  <c r="I217" i="23"/>
  <c r="I517" i="27" s="1"/>
  <c r="H517" i="27"/>
  <c r="I157" i="23"/>
  <c r="I457" i="27" s="1"/>
  <c r="H457" i="27"/>
  <c r="I200" i="23"/>
  <c r="I500" i="27" s="1"/>
  <c r="H500" i="27"/>
  <c r="I290" i="23"/>
  <c r="I590" i="27" s="1"/>
  <c r="H590" i="27"/>
  <c r="I191" i="23"/>
  <c r="I491" i="27" s="1"/>
  <c r="H491" i="27"/>
  <c r="I253" i="23"/>
  <c r="I553" i="27" s="1"/>
  <c r="H553" i="27"/>
  <c r="I204" i="23"/>
  <c r="I504" i="27" s="1"/>
  <c r="H504" i="27"/>
  <c r="I266" i="23"/>
  <c r="I566" i="27" s="1"/>
  <c r="H566" i="27"/>
  <c r="I271" i="23"/>
  <c r="I571" i="27" s="1"/>
  <c r="H571" i="27"/>
  <c r="I196" i="23"/>
  <c r="I496" i="27" s="1"/>
  <c r="H496" i="27"/>
  <c r="I274" i="23"/>
  <c r="I574" i="27" s="1"/>
  <c r="H574" i="27"/>
  <c r="I272" i="23"/>
  <c r="I572" i="27" s="1"/>
  <c r="H572" i="27"/>
  <c r="I287" i="23"/>
  <c r="I587" i="27" s="1"/>
  <c r="H587" i="27"/>
  <c r="I111" i="23"/>
  <c r="I411" i="27" s="1"/>
  <c r="H411" i="27"/>
  <c r="I241" i="23"/>
  <c r="I541" i="27" s="1"/>
  <c r="H541" i="27"/>
  <c r="I165" i="23"/>
  <c r="I465" i="27" s="1"/>
  <c r="H465" i="27"/>
  <c r="I257" i="23"/>
  <c r="I557" i="27" s="1"/>
  <c r="H557" i="27"/>
  <c r="I227" i="23"/>
  <c r="I527" i="27" s="1"/>
  <c r="H527" i="27"/>
  <c r="I258" i="23"/>
  <c r="I558" i="27" s="1"/>
  <c r="H558" i="27"/>
  <c r="I203" i="23"/>
  <c r="I503" i="27" s="1"/>
  <c r="H503" i="27"/>
  <c r="I175" i="23"/>
  <c r="I475" i="27" s="1"/>
  <c r="H475" i="27"/>
  <c r="I132" i="23"/>
  <c r="I432" i="27" s="1"/>
  <c r="H432" i="27"/>
  <c r="I273" i="23"/>
  <c r="I573" i="27" s="1"/>
  <c r="H573" i="27"/>
  <c r="I270" i="23"/>
  <c r="I570" i="27" s="1"/>
  <c r="H570" i="27"/>
  <c r="I102" i="23"/>
  <c r="I402" i="27" s="1"/>
  <c r="H402" i="27"/>
  <c r="B143" i="25"/>
  <c r="I143" i="25"/>
  <c r="D143" i="25"/>
  <c r="F143" i="25"/>
  <c r="J143" i="25"/>
  <c r="C143" i="25"/>
  <c r="E143" i="25"/>
  <c r="K143" i="25"/>
  <c r="I234" i="23"/>
  <c r="I534" i="27" s="1"/>
  <c r="H534" i="27"/>
  <c r="I210" i="23"/>
  <c r="I510" i="27" s="1"/>
  <c r="H510" i="27"/>
  <c r="I183" i="23"/>
  <c r="I483" i="27" s="1"/>
  <c r="H483" i="27"/>
  <c r="I110" i="23"/>
  <c r="I410" i="27" s="1"/>
  <c r="H410" i="27"/>
  <c r="I195" i="23"/>
  <c r="I495" i="27" s="1"/>
  <c r="H495" i="27"/>
  <c r="I167" i="23"/>
  <c r="I467" i="27" s="1"/>
  <c r="H467" i="27"/>
  <c r="I263" i="23"/>
  <c r="I563" i="27" s="1"/>
  <c r="H563" i="27"/>
  <c r="I295" i="23"/>
  <c r="I595" i="27" s="1"/>
  <c r="H595" i="27"/>
  <c r="I151" i="23"/>
  <c r="I451" i="27" s="1"/>
  <c r="H451" i="27"/>
  <c r="I213" i="23"/>
  <c r="I513" i="27" s="1"/>
  <c r="H513" i="27"/>
  <c r="I239" i="23"/>
  <c r="I539" i="27" s="1"/>
  <c r="H539" i="27"/>
  <c r="I281" i="23"/>
  <c r="I581" i="27" s="1"/>
  <c r="H581" i="27"/>
  <c r="I277" i="23"/>
  <c r="I577" i="27" s="1"/>
  <c r="H577" i="27"/>
  <c r="I112" i="23"/>
  <c r="I412" i="27" s="1"/>
  <c r="H412" i="27"/>
  <c r="I108" i="23"/>
  <c r="I408" i="27" s="1"/>
  <c r="H408" i="27"/>
  <c r="I278" i="23"/>
  <c r="I578" i="27" s="1"/>
  <c r="H578" i="27"/>
  <c r="I146" i="23"/>
  <c r="I446" i="27" s="1"/>
  <c r="H446" i="27"/>
  <c r="I149" i="23"/>
  <c r="I449" i="27" s="1"/>
  <c r="H449" i="27"/>
  <c r="I177" i="23"/>
  <c r="I477" i="27" s="1"/>
  <c r="H477" i="27"/>
  <c r="I256" i="23"/>
  <c r="I556" i="27" s="1"/>
  <c r="H556" i="27"/>
  <c r="I198" i="23"/>
  <c r="I498" i="27" s="1"/>
  <c r="H498" i="27"/>
  <c r="I166" i="23"/>
  <c r="I466" i="27" s="1"/>
  <c r="H466" i="27"/>
  <c r="I114" i="23"/>
  <c r="I414" i="27" s="1"/>
  <c r="H414" i="27"/>
  <c r="I296" i="23"/>
  <c r="I596" i="27" s="1"/>
  <c r="H596" i="27"/>
  <c r="I242" i="23"/>
  <c r="I542" i="27" s="1"/>
  <c r="H542" i="27"/>
  <c r="I160" i="23"/>
  <c r="I460" i="27" s="1"/>
  <c r="H460" i="27"/>
  <c r="I233" i="23"/>
  <c r="I533" i="27" s="1"/>
  <c r="H533" i="27"/>
  <c r="I228" i="23"/>
  <c r="I528" i="27" s="1"/>
  <c r="H528" i="27"/>
  <c r="I155" i="23"/>
  <c r="I455" i="27" s="1"/>
  <c r="H455" i="27"/>
  <c r="I156" i="23"/>
  <c r="I456" i="27" s="1"/>
  <c r="H456" i="27"/>
  <c r="I127" i="23"/>
  <c r="I427" i="27" s="1"/>
  <c r="H427" i="27"/>
  <c r="I154" i="23"/>
  <c r="I454" i="27" s="1"/>
  <c r="H454" i="27"/>
  <c r="I232" i="23"/>
  <c r="I532" i="27" s="1"/>
  <c r="H532" i="27"/>
  <c r="I292" i="23"/>
  <c r="I592" i="27" s="1"/>
  <c r="H592" i="27"/>
  <c r="I252" i="23"/>
  <c r="I552" i="27" s="1"/>
  <c r="H552" i="27"/>
  <c r="I223" i="23"/>
  <c r="I523" i="27" s="1"/>
  <c r="H523" i="27"/>
  <c r="I219" i="23"/>
  <c r="I519" i="27" s="1"/>
  <c r="H519" i="27"/>
  <c r="I259" i="23"/>
  <c r="I559" i="27" s="1"/>
  <c r="H559" i="27"/>
  <c r="I251" i="23"/>
  <c r="I551" i="27" s="1"/>
  <c r="H551" i="27"/>
  <c r="I238" i="23"/>
  <c r="I538" i="27" s="1"/>
  <c r="H538" i="27"/>
  <c r="I207" i="23"/>
  <c r="I507" i="27" s="1"/>
  <c r="H507" i="27"/>
  <c r="I172" i="23"/>
  <c r="I472" i="27" s="1"/>
  <c r="H472" i="27"/>
  <c r="I118" i="23"/>
  <c r="I418" i="27" s="1"/>
  <c r="H418" i="27"/>
  <c r="K293" i="25"/>
  <c r="I293" i="25"/>
  <c r="J293" i="25"/>
  <c r="B293" i="25"/>
  <c r="D293" i="25"/>
  <c r="F293" i="25"/>
  <c r="C293" i="25"/>
  <c r="E293" i="25"/>
  <c r="I158" i="23"/>
  <c r="I458" i="27" s="1"/>
  <c r="H458" i="27"/>
  <c r="I113" i="23"/>
  <c r="I413" i="27" s="1"/>
  <c r="H413" i="27"/>
  <c r="E174" i="25"/>
  <c r="K174" i="25"/>
  <c r="C174" i="25"/>
  <c r="J174" i="25"/>
  <c r="D174" i="25"/>
  <c r="I174" i="25"/>
  <c r="B174" i="25"/>
  <c r="F174" i="25"/>
  <c r="C152" i="25"/>
  <c r="D152" i="25"/>
  <c r="E152" i="25"/>
  <c r="F152" i="25"/>
  <c r="K152" i="25"/>
  <c r="J152" i="25"/>
  <c r="I152" i="25"/>
  <c r="B152" i="25"/>
  <c r="I178" i="23"/>
  <c r="I478" i="27" s="1"/>
  <c r="H478" i="27"/>
  <c r="I126" i="23"/>
  <c r="I426" i="27" s="1"/>
  <c r="H426" i="27"/>
  <c r="I212" i="23"/>
  <c r="I512" i="27" s="1"/>
  <c r="H512" i="27"/>
  <c r="I280" i="23"/>
  <c r="I580" i="27" s="1"/>
  <c r="H580" i="27"/>
  <c r="I201" i="23"/>
  <c r="I501" i="27" s="1"/>
  <c r="H501" i="27"/>
  <c r="I291" i="23"/>
  <c r="I591" i="27" s="1"/>
  <c r="H591" i="27"/>
  <c r="I125" i="23"/>
  <c r="I425" i="27" s="1"/>
  <c r="H425" i="27"/>
  <c r="I184" i="23"/>
  <c r="I484" i="27" s="1"/>
  <c r="H484" i="27"/>
  <c r="I161" i="23"/>
  <c r="I461" i="27" s="1"/>
  <c r="H461" i="27"/>
  <c r="I289" i="23"/>
  <c r="I589" i="27" s="1"/>
  <c r="H589" i="27"/>
  <c r="I131" i="23"/>
  <c r="I431" i="27" s="1"/>
  <c r="H431" i="27"/>
  <c r="I301" i="23"/>
  <c r="I601" i="27" s="1"/>
  <c r="H601" i="27"/>
  <c r="I240" i="23"/>
  <c r="I540" i="27" s="1"/>
  <c r="H540" i="27"/>
  <c r="I188" i="23"/>
  <c r="I488" i="27" s="1"/>
  <c r="H488" i="27"/>
  <c r="I120" i="23"/>
  <c r="I420" i="27" s="1"/>
  <c r="H420" i="27"/>
  <c r="I134" i="23"/>
  <c r="I434" i="27" s="1"/>
  <c r="H434" i="27"/>
  <c r="I130" i="23"/>
  <c r="I430" i="27" s="1"/>
  <c r="H430" i="27"/>
  <c r="I254" i="23"/>
  <c r="I554" i="27" s="1"/>
  <c r="H554" i="27"/>
  <c r="I181" i="23"/>
  <c r="I481" i="27" s="1"/>
  <c r="H481" i="27"/>
  <c r="I186" i="23"/>
  <c r="I486" i="27" s="1"/>
  <c r="H486" i="27"/>
  <c r="I140" i="23"/>
  <c r="I440" i="27" s="1"/>
  <c r="H440" i="27"/>
  <c r="I285" i="23"/>
  <c r="I585" i="27" s="1"/>
  <c r="H585" i="27"/>
  <c r="I246" i="23"/>
  <c r="I546" i="27" s="1"/>
  <c r="H546" i="27"/>
  <c r="G393" i="27"/>
  <c r="A393" i="27"/>
  <c r="I101" i="23"/>
  <c r="I401" i="27" s="1"/>
  <c r="H401" i="27"/>
  <c r="I124" i="23"/>
  <c r="I424" i="27" s="1"/>
  <c r="H424" i="27"/>
  <c r="I189" i="23"/>
  <c r="I489" i="27" s="1"/>
  <c r="H489" i="27"/>
  <c r="I243" i="23"/>
  <c r="I543" i="27" s="1"/>
  <c r="H543" i="27"/>
  <c r="I163" i="23"/>
  <c r="I463" i="27" s="1"/>
  <c r="H463" i="27"/>
  <c r="I300" i="23"/>
  <c r="I600" i="27" s="1"/>
  <c r="H600" i="27"/>
  <c r="I215" i="23"/>
  <c r="I515" i="27" s="1"/>
  <c r="H515" i="27"/>
  <c r="I128" i="23"/>
  <c r="I428" i="27" s="1"/>
  <c r="H428" i="27"/>
  <c r="I119" i="23"/>
  <c r="I419" i="27" s="1"/>
  <c r="H419" i="27"/>
  <c r="I116" i="23"/>
  <c r="I416" i="27" s="1"/>
  <c r="H416" i="27"/>
  <c r="I185" i="23"/>
  <c r="I485" i="27" s="1"/>
  <c r="H485" i="27"/>
  <c r="I150" i="23"/>
  <c r="I450" i="27" s="1"/>
  <c r="H450" i="27"/>
  <c r="I288" i="23"/>
  <c r="I588" i="27" s="1"/>
  <c r="H588" i="27"/>
  <c r="I262" i="23"/>
  <c r="I562" i="27" s="1"/>
  <c r="H562" i="27"/>
  <c r="I209" i="23"/>
  <c r="I509" i="27" s="1"/>
  <c r="H509" i="27"/>
  <c r="I141" i="23"/>
  <c r="I441" i="27" s="1"/>
  <c r="H441" i="27"/>
  <c r="I284" i="23"/>
  <c r="I584" i="27" s="1"/>
  <c r="H584" i="27"/>
  <c r="I193" i="23"/>
  <c r="I493" i="27" s="1"/>
  <c r="H493" i="27"/>
  <c r="I236" i="23"/>
  <c r="I536" i="27" s="1"/>
  <c r="H536" i="27"/>
  <c r="I153" i="23"/>
  <c r="I453" i="27" s="1"/>
  <c r="H453" i="27"/>
  <c r="I104" i="23"/>
  <c r="I404" i="27" s="1"/>
  <c r="H404" i="27"/>
  <c r="I279" i="23"/>
  <c r="I579" i="27" s="1"/>
  <c r="H579" i="27"/>
  <c r="I224" i="23"/>
  <c r="I524" i="27" s="1"/>
  <c r="H524" i="27"/>
  <c r="I214" i="23"/>
  <c r="I514" i="27" s="1"/>
  <c r="H514" i="27"/>
  <c r="I299" i="23"/>
  <c r="I599" i="27" s="1"/>
  <c r="H599" i="27"/>
  <c r="I247" i="23"/>
  <c r="I547" i="27" s="1"/>
  <c r="H547" i="27"/>
  <c r="I139" i="23"/>
  <c r="I439" i="27" s="1"/>
  <c r="H439" i="27"/>
  <c r="I226" i="23"/>
  <c r="I526" i="27" s="1"/>
  <c r="H526" i="27"/>
  <c r="I138" i="23"/>
  <c r="I438" i="27" s="1"/>
  <c r="H438" i="27"/>
  <c r="I275" i="23"/>
  <c r="I575" i="27" s="1"/>
  <c r="H575" i="27"/>
  <c r="I190" i="23"/>
  <c r="I490" i="27" s="1"/>
  <c r="H490" i="27"/>
  <c r="K206" i="25"/>
  <c r="D206" i="25"/>
  <c r="E206" i="25"/>
  <c r="J206" i="25"/>
  <c r="I206" i="25"/>
  <c r="B206" i="25"/>
  <c r="C206" i="25"/>
  <c r="F206" i="25"/>
  <c r="D142" i="25"/>
  <c r="I142" i="25"/>
  <c r="F142" i="25"/>
  <c r="E142" i="25"/>
  <c r="K142" i="25"/>
  <c r="B142" i="25"/>
  <c r="C142" i="25"/>
  <c r="J142" i="25"/>
  <c r="E117" i="25"/>
  <c r="D117" i="25"/>
  <c r="K117" i="25"/>
  <c r="J117" i="25"/>
  <c r="C117" i="25"/>
  <c r="B117" i="25"/>
  <c r="F117" i="25"/>
  <c r="I117" i="25"/>
  <c r="I237" i="25"/>
  <c r="K237" i="25"/>
  <c r="J237" i="25"/>
  <c r="C237" i="25"/>
  <c r="B237" i="25"/>
  <c r="E237" i="25"/>
  <c r="D237" i="25"/>
  <c r="F237" i="25"/>
  <c r="D258" i="25"/>
  <c r="B258" i="25"/>
  <c r="K258" i="25"/>
  <c r="C258" i="25"/>
  <c r="E258" i="25"/>
  <c r="I258" i="25"/>
  <c r="J258" i="25"/>
  <c r="F258" i="25"/>
  <c r="I283" i="25"/>
  <c r="E283" i="25"/>
  <c r="K283" i="25"/>
  <c r="B283" i="25"/>
  <c r="D283" i="25"/>
  <c r="C283" i="25"/>
  <c r="J283" i="25"/>
  <c r="F283" i="25"/>
  <c r="K140" i="25"/>
  <c r="E140" i="25"/>
  <c r="B140" i="25"/>
  <c r="I140" i="25"/>
  <c r="J140" i="25"/>
  <c r="C140" i="25"/>
  <c r="F140" i="25"/>
  <c r="D140" i="25"/>
  <c r="E295" i="25"/>
  <c r="K295" i="25"/>
  <c r="I295" i="25"/>
  <c r="C295" i="25"/>
  <c r="J295" i="25"/>
  <c r="B295" i="25"/>
  <c r="D295" i="25"/>
  <c r="F295" i="25"/>
  <c r="B251" i="25"/>
  <c r="D251" i="25"/>
  <c r="C251" i="25"/>
  <c r="E251" i="25"/>
  <c r="K251" i="25"/>
  <c r="I251" i="25"/>
  <c r="J251" i="25"/>
  <c r="F251" i="25"/>
  <c r="D287" i="25"/>
  <c r="E287" i="25"/>
  <c r="K287" i="25"/>
  <c r="I287" i="25"/>
  <c r="C287" i="25"/>
  <c r="J287" i="25"/>
  <c r="B287" i="25"/>
  <c r="F287" i="25"/>
  <c r="E239" i="25"/>
  <c r="K239" i="25"/>
  <c r="I239" i="25"/>
  <c r="C239" i="25"/>
  <c r="J239" i="25"/>
  <c r="B239" i="25"/>
  <c r="F239" i="25"/>
  <c r="D239" i="25"/>
  <c r="D288" i="25"/>
  <c r="B288" i="25"/>
  <c r="C288" i="25"/>
  <c r="K288" i="25"/>
  <c r="E288" i="25"/>
  <c r="J288" i="25"/>
  <c r="F288" i="25"/>
  <c r="I288" i="25"/>
  <c r="K291" i="25"/>
  <c r="I291" i="25"/>
  <c r="E291" i="25"/>
  <c r="B291" i="25"/>
  <c r="J291" i="25"/>
  <c r="D291" i="25"/>
  <c r="C291" i="25"/>
  <c r="F291" i="25"/>
  <c r="E213" i="25"/>
  <c r="I213" i="25"/>
  <c r="B213" i="25"/>
  <c r="J213" i="25"/>
  <c r="K213" i="25"/>
  <c r="C213" i="25"/>
  <c r="F213" i="25"/>
  <c r="D213" i="25"/>
  <c r="C238" i="25"/>
  <c r="B238" i="25"/>
  <c r="D238" i="25"/>
  <c r="I238" i="25"/>
  <c r="E238" i="25"/>
  <c r="J238" i="25"/>
  <c r="F238" i="25"/>
  <c r="K238" i="25"/>
  <c r="C273" i="25"/>
  <c r="F273" i="25"/>
  <c r="J273" i="25"/>
  <c r="B273" i="25"/>
  <c r="E273" i="25"/>
  <c r="D273" i="25"/>
  <c r="I273" i="25"/>
  <c r="K273" i="25"/>
  <c r="B290" i="25"/>
  <c r="C290" i="25"/>
  <c r="D290" i="25"/>
  <c r="E290" i="25"/>
  <c r="K290" i="25"/>
  <c r="J290" i="25"/>
  <c r="F290" i="25"/>
  <c r="I290" i="25"/>
  <c r="C277" i="25"/>
  <c r="B277" i="25"/>
  <c r="F277" i="25"/>
  <c r="J277" i="25"/>
  <c r="D277" i="25"/>
  <c r="K277" i="25"/>
  <c r="E277" i="25"/>
  <c r="I277" i="25"/>
  <c r="C139" i="25"/>
  <c r="K139" i="25"/>
  <c r="F139" i="25"/>
  <c r="D139" i="25"/>
  <c r="E139" i="25"/>
  <c r="J139" i="25"/>
  <c r="B139" i="25"/>
  <c r="I139" i="25"/>
  <c r="C278" i="25"/>
  <c r="B278" i="25"/>
  <c r="F278" i="25"/>
  <c r="J278" i="25"/>
  <c r="I278" i="25"/>
  <c r="E278" i="25"/>
  <c r="D278" i="25"/>
  <c r="K278" i="25"/>
  <c r="E252" i="25"/>
  <c r="K252" i="25"/>
  <c r="I252" i="25"/>
  <c r="C252" i="25"/>
  <c r="D252" i="25"/>
  <c r="J252" i="25"/>
  <c r="F252" i="25"/>
  <c r="B252" i="25"/>
  <c r="D202" i="25"/>
  <c r="K202" i="25"/>
  <c r="C202" i="25"/>
  <c r="B202" i="25"/>
  <c r="J202" i="25"/>
  <c r="F202" i="25"/>
  <c r="E202" i="25"/>
  <c r="I202" i="25"/>
  <c r="D255" i="25"/>
  <c r="B255" i="25"/>
  <c r="K255" i="25"/>
  <c r="C255" i="25"/>
  <c r="E255" i="25"/>
  <c r="J255" i="25"/>
  <c r="I255" i="25"/>
  <c r="F255" i="25"/>
  <c r="E281" i="25"/>
  <c r="B281" i="25"/>
  <c r="F281" i="25"/>
  <c r="J281" i="25"/>
  <c r="D281" i="25"/>
  <c r="C281" i="25"/>
  <c r="I281" i="25"/>
  <c r="K281" i="25"/>
  <c r="K207" i="25"/>
  <c r="D207" i="25"/>
  <c r="I207" i="25"/>
  <c r="E207" i="25"/>
  <c r="B207" i="25"/>
  <c r="J207" i="25"/>
  <c r="C207" i="25"/>
  <c r="F207" i="25"/>
  <c r="I227" i="25"/>
  <c r="E227" i="25"/>
  <c r="C227" i="25"/>
  <c r="D227" i="25"/>
  <c r="J227" i="25"/>
  <c r="K227" i="25"/>
  <c r="F227" i="25"/>
  <c r="B227" i="25"/>
  <c r="C132" i="25"/>
  <c r="D132" i="25"/>
  <c r="K132" i="25"/>
  <c r="E132" i="25"/>
  <c r="J132" i="25"/>
  <c r="I132" i="25"/>
  <c r="B132" i="25"/>
  <c r="F132" i="25"/>
  <c r="D289" i="25"/>
  <c r="C289" i="25"/>
  <c r="K289" i="25"/>
  <c r="B289" i="25"/>
  <c r="I289" i="25"/>
  <c r="J289" i="25"/>
  <c r="E289" i="25"/>
  <c r="F289" i="25"/>
  <c r="E226" i="25"/>
  <c r="I226" i="25"/>
  <c r="B226" i="25"/>
  <c r="C226" i="25"/>
  <c r="K226" i="25"/>
  <c r="J226" i="25"/>
  <c r="D226" i="25"/>
  <c r="F226" i="25"/>
  <c r="I172" i="25"/>
  <c r="E172" i="25"/>
  <c r="D172" i="25"/>
  <c r="K172" i="25"/>
  <c r="F172" i="25"/>
  <c r="J172" i="25"/>
  <c r="C172" i="25"/>
  <c r="B172" i="25"/>
  <c r="K257" i="25"/>
  <c r="D257" i="25"/>
  <c r="I257" i="25"/>
  <c r="E257" i="25"/>
  <c r="B257" i="25"/>
  <c r="J257" i="25"/>
  <c r="C257" i="25"/>
  <c r="F257" i="25"/>
  <c r="K259" i="25"/>
  <c r="D259" i="25"/>
  <c r="E259" i="25"/>
  <c r="I259" i="25"/>
  <c r="C259" i="25"/>
  <c r="J259" i="25"/>
  <c r="F259" i="25"/>
  <c r="B259" i="25"/>
  <c r="E223" i="25"/>
  <c r="C223" i="25"/>
  <c r="I223" i="25"/>
  <c r="J223" i="25"/>
  <c r="D223" i="25"/>
  <c r="K223" i="25"/>
  <c r="B223" i="25"/>
  <c r="F223" i="25"/>
  <c r="I248" i="25"/>
  <c r="E248" i="25"/>
  <c r="K248" i="25"/>
  <c r="D248" i="25"/>
  <c r="B248" i="25"/>
  <c r="J248" i="25"/>
  <c r="C248" i="25"/>
  <c r="F248" i="25"/>
  <c r="D270" i="25"/>
  <c r="B270" i="25"/>
  <c r="C270" i="25"/>
  <c r="K270" i="25"/>
  <c r="E270" i="25"/>
  <c r="J270" i="25"/>
  <c r="I270" i="25"/>
  <c r="F270" i="25"/>
  <c r="C280" i="25"/>
  <c r="F280" i="25"/>
  <c r="J280" i="25"/>
  <c r="B280" i="25"/>
  <c r="E280" i="25"/>
  <c r="I280" i="25"/>
  <c r="D280" i="25"/>
  <c r="K280" i="25"/>
  <c r="I203" i="25"/>
  <c r="D203" i="25"/>
  <c r="B203" i="25"/>
  <c r="J203" i="25"/>
  <c r="C203" i="25"/>
  <c r="K203" i="25"/>
  <c r="F203" i="25"/>
  <c r="E203" i="25"/>
  <c r="K285" i="25"/>
  <c r="E285" i="25"/>
  <c r="I285" i="25"/>
  <c r="C285" i="25"/>
  <c r="B285" i="25"/>
  <c r="J285" i="25"/>
  <c r="D285" i="25"/>
  <c r="F285" i="25"/>
  <c r="E175" i="25"/>
  <c r="J175" i="25"/>
  <c r="B175" i="25"/>
  <c r="I175" i="25"/>
  <c r="K175" i="25"/>
  <c r="F175" i="25"/>
  <c r="C175" i="25"/>
  <c r="D175" i="25"/>
  <c r="D284" i="25"/>
  <c r="B284" i="25"/>
  <c r="K284" i="25"/>
  <c r="C284" i="25"/>
  <c r="E284" i="25"/>
  <c r="I284" i="25"/>
  <c r="J284" i="25"/>
  <c r="F284" i="25"/>
  <c r="I260" i="23"/>
  <c r="I560" i="27" s="1"/>
  <c r="C246" i="25"/>
  <c r="B246" i="25"/>
  <c r="D246" i="25"/>
  <c r="I246" i="25"/>
  <c r="K246" i="25"/>
  <c r="J246" i="25"/>
  <c r="F246" i="25"/>
  <c r="E246" i="25"/>
  <c r="I208" i="23"/>
  <c r="I508" i="27" s="1"/>
  <c r="E279" i="25"/>
  <c r="J279" i="25"/>
  <c r="B279" i="25"/>
  <c r="F279" i="25"/>
  <c r="D279" i="25"/>
  <c r="K279" i="25"/>
  <c r="C279" i="25"/>
  <c r="I279" i="25"/>
  <c r="F138" i="25"/>
  <c r="K138" i="25"/>
  <c r="I138" i="25"/>
  <c r="D138" i="25"/>
  <c r="C138" i="25"/>
  <c r="E138" i="25"/>
  <c r="B138" i="25"/>
  <c r="J138" i="25"/>
  <c r="D151" i="25"/>
  <c r="B151" i="25"/>
  <c r="K151" i="25"/>
  <c r="J151" i="25"/>
  <c r="I151" i="25"/>
  <c r="E151" i="25"/>
  <c r="F151" i="25"/>
  <c r="C151" i="25"/>
  <c r="I219" i="25"/>
  <c r="C219" i="25"/>
  <c r="E219" i="25"/>
  <c r="D219" i="25"/>
  <c r="J219" i="25"/>
  <c r="B219" i="25"/>
  <c r="K219" i="25"/>
  <c r="F219" i="25"/>
  <c r="C275" i="25"/>
  <c r="J275" i="25"/>
  <c r="B275" i="25"/>
  <c r="E275" i="25"/>
  <c r="F275" i="25"/>
  <c r="D275" i="25"/>
  <c r="K275" i="25"/>
  <c r="I275" i="25"/>
  <c r="I260" i="25"/>
  <c r="E260" i="25"/>
  <c r="K260" i="25"/>
  <c r="B260" i="25"/>
  <c r="J260" i="25"/>
  <c r="C260" i="25"/>
  <c r="F260" i="25"/>
  <c r="D260" i="25"/>
  <c r="C208" i="25"/>
  <c r="K208" i="25"/>
  <c r="B208" i="25"/>
  <c r="D208" i="25"/>
  <c r="I208" i="25"/>
  <c r="J208" i="25"/>
  <c r="E208" i="25"/>
  <c r="F208" i="25"/>
  <c r="E274" i="25"/>
  <c r="B274" i="25"/>
  <c r="F274" i="25"/>
  <c r="J274" i="25"/>
  <c r="K274" i="25"/>
  <c r="I274" i="25"/>
  <c r="D274" i="25"/>
  <c r="C274" i="25"/>
  <c r="I286" i="23"/>
  <c r="I586" i="27" s="1"/>
  <c r="I261" i="23"/>
  <c r="I561" i="27" s="1"/>
  <c r="I222" i="23"/>
  <c r="I522" i="27" s="1"/>
  <c r="I297" i="23"/>
  <c r="I597" i="27" s="1"/>
  <c r="C52" i="24"/>
  <c r="D52" i="24"/>
  <c r="I52" i="24"/>
  <c r="A52" i="25"/>
  <c r="B52" i="24"/>
  <c r="K52" i="24"/>
  <c r="F52" i="24"/>
  <c r="E52" i="24"/>
  <c r="J52" i="24"/>
  <c r="B10" i="24"/>
  <c r="C10" i="24"/>
  <c r="B6" i="24"/>
  <c r="H382" i="27"/>
  <c r="C82" i="23"/>
  <c r="C382" i="27" s="1"/>
  <c r="B82" i="23"/>
  <c r="B382" i="27" s="1"/>
  <c r="D10" i="24"/>
  <c r="D94" i="24"/>
  <c r="K82" i="23"/>
  <c r="K382" i="27" s="1"/>
  <c r="F82" i="23"/>
  <c r="F382" i="27" s="1"/>
  <c r="A382" i="27"/>
  <c r="D82" i="23"/>
  <c r="D382" i="27" s="1"/>
  <c r="E82" i="23"/>
  <c r="E382" i="27" s="1"/>
  <c r="G382" i="27"/>
  <c r="K10" i="24"/>
  <c r="D6" i="24"/>
  <c r="C74" i="23"/>
  <c r="C374" i="27" s="1"/>
  <c r="C94" i="24"/>
  <c r="J10" i="24"/>
  <c r="E10" i="24"/>
  <c r="C6" i="24"/>
  <c r="K6" i="24"/>
  <c r="F10" i="24"/>
  <c r="F6" i="24"/>
  <c r="F94" i="24"/>
  <c r="K94" i="24"/>
  <c r="E6" i="24"/>
  <c r="E94" i="24"/>
  <c r="J6" i="24"/>
  <c r="I94" i="24"/>
  <c r="A6" i="25"/>
  <c r="A94" i="25"/>
  <c r="B94" i="24"/>
  <c r="G374" i="27"/>
  <c r="E75" i="23"/>
  <c r="E375" i="27" s="1"/>
  <c r="H393" i="27"/>
  <c r="B74" i="23"/>
  <c r="B374" i="27" s="1"/>
  <c r="J74" i="23"/>
  <c r="J374" i="27" s="1"/>
  <c r="B58" i="24"/>
  <c r="I33" i="23"/>
  <c r="K58" i="24"/>
  <c r="J58" i="24"/>
  <c r="C58" i="24"/>
  <c r="D58" i="24"/>
  <c r="E58" i="24"/>
  <c r="F58" i="24"/>
  <c r="I58" i="24"/>
  <c r="K49" i="24"/>
  <c r="D74" i="23"/>
  <c r="D374" i="27" s="1"/>
  <c r="A375" i="27"/>
  <c r="F74" i="23"/>
  <c r="F374" i="27" s="1"/>
  <c r="C49" i="24"/>
  <c r="K5" i="23"/>
  <c r="K305" i="27" s="1"/>
  <c r="B49" i="24"/>
  <c r="E74" i="23"/>
  <c r="E374" i="27" s="1"/>
  <c r="K74" i="23"/>
  <c r="K374" i="27" s="1"/>
  <c r="C63" i="23"/>
  <c r="C363" i="27" s="1"/>
  <c r="I49" i="24"/>
  <c r="A49" i="25"/>
  <c r="E5" i="23"/>
  <c r="E305" i="27" s="1"/>
  <c r="B5" i="23"/>
  <c r="B305" i="27" s="1"/>
  <c r="J75" i="23"/>
  <c r="J375" i="27" s="1"/>
  <c r="B39" i="24"/>
  <c r="D39" i="24"/>
  <c r="C57" i="24"/>
  <c r="B89" i="24"/>
  <c r="E33" i="23"/>
  <c r="J59" i="24"/>
  <c r="H367" i="27"/>
  <c r="B79" i="24"/>
  <c r="B59" i="24"/>
  <c r="C33" i="23"/>
  <c r="A89" i="25"/>
  <c r="E79" i="24"/>
  <c r="B33" i="23"/>
  <c r="B333" i="27" s="1"/>
  <c r="A79" i="25"/>
  <c r="E71" i="24"/>
  <c r="K43" i="24"/>
  <c r="D55" i="23"/>
  <c r="F55" i="23"/>
  <c r="K69" i="23"/>
  <c r="E19" i="24"/>
  <c r="B33" i="25"/>
  <c r="D45" i="23"/>
  <c r="D345" i="27" s="1"/>
  <c r="A355" i="27"/>
  <c r="B43" i="24"/>
  <c r="I43" i="24"/>
  <c r="J53" i="24"/>
  <c r="A43" i="25"/>
  <c r="J55" i="23"/>
  <c r="J355" i="27" s="1"/>
  <c r="C3" i="24"/>
  <c r="K55" i="23"/>
  <c r="F43" i="24"/>
  <c r="E55" i="23"/>
  <c r="C43" i="24"/>
  <c r="E43" i="24"/>
  <c r="D59" i="24"/>
  <c r="K33" i="23"/>
  <c r="J43" i="24"/>
  <c r="B55" i="23"/>
  <c r="B355" i="27" s="1"/>
  <c r="D69" i="23"/>
  <c r="D369" i="27" s="1"/>
  <c r="C55" i="23"/>
  <c r="D79" i="24"/>
  <c r="D43" i="24"/>
  <c r="F45" i="23"/>
  <c r="F345" i="27" s="1"/>
  <c r="F59" i="24"/>
  <c r="F33" i="23"/>
  <c r="F333" i="27" s="1"/>
  <c r="D33" i="23"/>
  <c r="J33" i="23"/>
  <c r="J333" i="27" s="1"/>
  <c r="A3" i="25"/>
  <c r="E33" i="25"/>
  <c r="I33" i="25"/>
  <c r="C37" i="23"/>
  <c r="A367" i="27"/>
  <c r="D35" i="24"/>
  <c r="D61" i="23"/>
  <c r="B67" i="23"/>
  <c r="A361" i="27"/>
  <c r="K71" i="24"/>
  <c r="D99" i="24"/>
  <c r="E67" i="23"/>
  <c r="D67" i="23"/>
  <c r="B35" i="24"/>
  <c r="C61" i="23"/>
  <c r="E61" i="23"/>
  <c r="J67" i="23"/>
  <c r="J367" i="27" s="1"/>
  <c r="F49" i="24"/>
  <c r="C71" i="24"/>
  <c r="F39" i="24"/>
  <c r="K75" i="23"/>
  <c r="K375" i="27" s="1"/>
  <c r="B97" i="24"/>
  <c r="C67" i="23"/>
  <c r="K67" i="23"/>
  <c r="H361" i="27"/>
  <c r="F61" i="23"/>
  <c r="K81" i="23"/>
  <c r="K381" i="27" s="1"/>
  <c r="J49" i="24"/>
  <c r="J101" i="24"/>
  <c r="D71" i="24"/>
  <c r="A71" i="25"/>
  <c r="J61" i="23"/>
  <c r="J361" i="27" s="1"/>
  <c r="D5" i="23"/>
  <c r="D305" i="27" s="1"/>
  <c r="F5" i="23"/>
  <c r="F305" i="27" s="1"/>
  <c r="C5" i="23"/>
  <c r="C305" i="27" s="1"/>
  <c r="E49" i="24"/>
  <c r="D49" i="24"/>
  <c r="F71" i="24"/>
  <c r="B71" i="24"/>
  <c r="C39" i="24"/>
  <c r="F75" i="23"/>
  <c r="F375" i="27" s="1"/>
  <c r="K93" i="23"/>
  <c r="K393" i="27" s="1"/>
  <c r="F67" i="23"/>
  <c r="F367" i="27" s="1"/>
  <c r="K61" i="23"/>
  <c r="K361" i="27" s="1"/>
  <c r="J5" i="23"/>
  <c r="J305" i="27" s="1"/>
  <c r="C79" i="24"/>
  <c r="F89" i="24"/>
  <c r="E89" i="24"/>
  <c r="K59" i="24"/>
  <c r="J41" i="23"/>
  <c r="K79" i="24"/>
  <c r="F79" i="24"/>
  <c r="E59" i="24"/>
  <c r="K89" i="24"/>
  <c r="K47" i="24"/>
  <c r="I79" i="24"/>
  <c r="I89" i="24"/>
  <c r="A59" i="25"/>
  <c r="C59" i="24"/>
  <c r="C89" i="24"/>
  <c r="D89" i="24"/>
  <c r="J79" i="24"/>
  <c r="J89" i="24"/>
  <c r="C53" i="24"/>
  <c r="E45" i="23"/>
  <c r="E345" i="27" s="1"/>
  <c r="B45" i="23"/>
  <c r="B69" i="23"/>
  <c r="J3" i="24"/>
  <c r="K19" i="24"/>
  <c r="D33" i="25"/>
  <c r="K33" i="25"/>
  <c r="D3" i="24"/>
  <c r="H345" i="27"/>
  <c r="G345" i="27"/>
  <c r="F69" i="23"/>
  <c r="C19" i="24"/>
  <c r="D19" i="24"/>
  <c r="C33" i="25"/>
  <c r="A369" i="27"/>
  <c r="B3" i="24"/>
  <c r="F3" i="24"/>
  <c r="E3" i="24"/>
  <c r="C45" i="23"/>
  <c r="K45" i="23"/>
  <c r="K345" i="27" s="1"/>
  <c r="C69" i="23"/>
  <c r="E69" i="23"/>
  <c r="B19" i="24"/>
  <c r="J45" i="23"/>
  <c r="J19" i="24"/>
  <c r="F33" i="25"/>
  <c r="D37" i="23"/>
  <c r="D337" i="27" s="1"/>
  <c r="B75" i="23"/>
  <c r="B375" i="27" s="1"/>
  <c r="J35" i="24"/>
  <c r="I99" i="24"/>
  <c r="A39" i="25"/>
  <c r="A99" i="25"/>
  <c r="J37" i="23"/>
  <c r="J337" i="27" s="1"/>
  <c r="E97" i="24"/>
  <c r="E101" i="24"/>
  <c r="E99" i="24"/>
  <c r="F35" i="24"/>
  <c r="E35" i="24"/>
  <c r="B65" i="23"/>
  <c r="A35" i="25"/>
  <c r="K39" i="24"/>
  <c r="E57" i="24"/>
  <c r="C97" i="24"/>
  <c r="B99" i="24"/>
  <c r="K99" i="24"/>
  <c r="B93" i="23"/>
  <c r="B393" i="27" s="1"/>
  <c r="K35" i="24"/>
  <c r="J39" i="24"/>
  <c r="A57" i="25"/>
  <c r="C17" i="24"/>
  <c r="E39" i="24"/>
  <c r="F57" i="24"/>
  <c r="F99" i="24"/>
  <c r="C99" i="24"/>
  <c r="E93" i="23"/>
  <c r="E393" i="27" s="1"/>
  <c r="C93" i="23"/>
  <c r="C393" i="27" s="1"/>
  <c r="C81" i="23"/>
  <c r="J65" i="23"/>
  <c r="J93" i="23"/>
  <c r="J393" i="27" s="1"/>
  <c r="E85" i="24"/>
  <c r="F87" i="23"/>
  <c r="D47" i="24"/>
  <c r="E47" i="24"/>
  <c r="D41" i="23"/>
  <c r="D341" i="27" s="1"/>
  <c r="K41" i="23"/>
  <c r="K341" i="27" s="1"/>
  <c r="J47" i="24"/>
  <c r="A85" i="25"/>
  <c r="C47" i="24"/>
  <c r="G341" i="27"/>
  <c r="E41" i="23"/>
  <c r="E341" i="27" s="1"/>
  <c r="C87" i="23"/>
  <c r="C387" i="27" s="1"/>
  <c r="F47" i="24"/>
  <c r="B47" i="24"/>
  <c r="I33" i="24"/>
  <c r="B41" i="23"/>
  <c r="B341" i="27" s="1"/>
  <c r="F41" i="23"/>
  <c r="F341" i="27" s="1"/>
  <c r="C41" i="23"/>
  <c r="C65" i="23"/>
  <c r="B37" i="23"/>
  <c r="B337" i="27" s="1"/>
  <c r="G337" i="27"/>
  <c r="B83" i="23"/>
  <c r="A365" i="27"/>
  <c r="A337" i="27"/>
  <c r="K97" i="24"/>
  <c r="F37" i="23"/>
  <c r="F97" i="24"/>
  <c r="D101" i="24"/>
  <c r="K65" i="23"/>
  <c r="I97" i="24"/>
  <c r="E17" i="24"/>
  <c r="H375" i="27"/>
  <c r="C75" i="23"/>
  <c r="D97" i="24"/>
  <c r="F101" i="24"/>
  <c r="D93" i="23"/>
  <c r="D393" i="27" s="1"/>
  <c r="F93" i="23"/>
  <c r="F393" i="27" s="1"/>
  <c r="K37" i="23"/>
  <c r="D83" i="23"/>
  <c r="J97" i="24"/>
  <c r="F73" i="23"/>
  <c r="F85" i="24"/>
  <c r="H387" i="27"/>
  <c r="A387" i="27"/>
  <c r="K73" i="23"/>
  <c r="K373" i="27" s="1"/>
  <c r="C85" i="24"/>
  <c r="B101" i="24"/>
  <c r="K101" i="24"/>
  <c r="B87" i="23"/>
  <c r="K87" i="23"/>
  <c r="K387" i="27" s="1"/>
  <c r="H365" i="27"/>
  <c r="E65" i="23"/>
  <c r="J87" i="23"/>
  <c r="J387" i="27" s="1"/>
  <c r="D73" i="23"/>
  <c r="C101" i="24"/>
  <c r="E87" i="23"/>
  <c r="D87" i="23"/>
  <c r="D387" i="27" s="1"/>
  <c r="D65" i="23"/>
  <c r="D365" i="27" s="1"/>
  <c r="F65" i="23"/>
  <c r="F365" i="27" s="1"/>
  <c r="J85" i="24"/>
  <c r="E73" i="23"/>
  <c r="E373" i="27" s="1"/>
  <c r="C73" i="23"/>
  <c r="C373" i="27" s="1"/>
  <c r="K53" i="24"/>
  <c r="D53" i="24"/>
  <c r="D85" i="24"/>
  <c r="K85" i="24"/>
  <c r="A373" i="27"/>
  <c r="F53" i="24"/>
  <c r="B73" i="23"/>
  <c r="G373" i="27"/>
  <c r="E53" i="24"/>
  <c r="B53" i="24"/>
  <c r="B85" i="24"/>
  <c r="I53" i="24"/>
  <c r="B57" i="24"/>
  <c r="D57" i="24"/>
  <c r="K63" i="23"/>
  <c r="K363" i="27" s="1"/>
  <c r="A363" i="27"/>
  <c r="K57" i="24"/>
  <c r="F63" i="23"/>
  <c r="H381" i="27"/>
  <c r="F83" i="23"/>
  <c r="G383" i="27"/>
  <c r="J57" i="24"/>
  <c r="J63" i="23"/>
  <c r="J363" i="27" s="1"/>
  <c r="B63" i="23"/>
  <c r="E63" i="23"/>
  <c r="E363" i="27" s="1"/>
  <c r="F81" i="23"/>
  <c r="F381" i="27" s="1"/>
  <c r="E81" i="23"/>
  <c r="E381" i="27" s="1"/>
  <c r="G381" i="27"/>
  <c r="A381" i="27"/>
  <c r="B29" i="24"/>
  <c r="E16" i="23"/>
  <c r="E316" i="27" s="1"/>
  <c r="D63" i="23"/>
  <c r="B81" i="23"/>
  <c r="D81" i="23"/>
  <c r="D381" i="27" s="1"/>
  <c r="E83" i="23"/>
  <c r="C83" i="23"/>
  <c r="K83" i="23"/>
  <c r="J83" i="23"/>
  <c r="J383" i="27" s="1"/>
  <c r="F16" i="23"/>
  <c r="F316" i="27" s="1"/>
  <c r="F29" i="24"/>
  <c r="C29" i="24"/>
  <c r="A29" i="25"/>
  <c r="E29" i="24"/>
  <c r="J29" i="24"/>
  <c r="K29" i="24"/>
  <c r="D29" i="24"/>
  <c r="I66" i="24"/>
  <c r="B379" i="27"/>
  <c r="K386" i="27"/>
  <c r="F357" i="27"/>
  <c r="F380" i="27"/>
  <c r="F356" i="27"/>
  <c r="K352" i="27"/>
  <c r="K350" i="27"/>
  <c r="F349" i="27"/>
  <c r="G349" i="27"/>
  <c r="B362" i="27"/>
  <c r="G362" i="27"/>
  <c r="B371" i="27"/>
  <c r="C371" i="27"/>
  <c r="E332" i="27"/>
  <c r="D353" i="27"/>
  <c r="F359" i="27"/>
  <c r="B370" i="27"/>
  <c r="C354" i="27"/>
  <c r="C360" i="27"/>
  <c r="G347" i="27"/>
  <c r="E335" i="27"/>
  <c r="J366" i="27"/>
  <c r="J342" i="27"/>
  <c r="J51" i="25"/>
  <c r="C30" i="25"/>
  <c r="K55" i="25"/>
  <c r="D61" i="25"/>
  <c r="K38" i="25"/>
  <c r="A324" i="27"/>
  <c r="K379" i="27"/>
  <c r="G384" i="27"/>
  <c r="G380" i="27"/>
  <c r="D358" i="27"/>
  <c r="B352" i="27"/>
  <c r="G350" i="27"/>
  <c r="E349" i="27"/>
  <c r="E391" i="27"/>
  <c r="D362" i="27"/>
  <c r="D329" i="27"/>
  <c r="G353" i="27"/>
  <c r="E385" i="27"/>
  <c r="F336" i="27"/>
  <c r="E336" i="27"/>
  <c r="D360" i="27"/>
  <c r="E360" i="27"/>
  <c r="C347" i="27"/>
  <c r="K335" i="27"/>
  <c r="D366" i="27"/>
  <c r="K366" i="27"/>
  <c r="F366" i="27"/>
  <c r="G366" i="27"/>
  <c r="C40" i="25"/>
  <c r="F76" i="25"/>
  <c r="J81" i="25"/>
  <c r="K63" i="25"/>
  <c r="E379" i="27"/>
  <c r="D379" i="27"/>
  <c r="F386" i="27"/>
  <c r="K384" i="27"/>
  <c r="K357" i="27"/>
  <c r="D357" i="27"/>
  <c r="D380" i="27"/>
  <c r="K358" i="27"/>
  <c r="D356" i="27"/>
  <c r="E356" i="27"/>
  <c r="G356" i="27"/>
  <c r="D352" i="27"/>
  <c r="E372" i="27"/>
  <c r="C372" i="27"/>
  <c r="G372" i="27"/>
  <c r="F350" i="27"/>
  <c r="E350" i="27"/>
  <c r="K391" i="27"/>
  <c r="B391" i="27"/>
  <c r="F362" i="27"/>
  <c r="F371" i="27"/>
  <c r="E371" i="27"/>
  <c r="D332" i="27"/>
  <c r="F329" i="27"/>
  <c r="E353" i="27"/>
  <c r="C353" i="27"/>
  <c r="B385" i="27"/>
  <c r="F385" i="27"/>
  <c r="D359" i="27"/>
  <c r="K359" i="27"/>
  <c r="E370" i="27"/>
  <c r="B336" i="27"/>
  <c r="B354" i="27"/>
  <c r="K354" i="27"/>
  <c r="B389" i="27"/>
  <c r="E389" i="27"/>
  <c r="B360" i="27"/>
  <c r="D347" i="27"/>
  <c r="C368" i="27"/>
  <c r="K368" i="27"/>
  <c r="F335" i="27"/>
  <c r="C335" i="27"/>
  <c r="C366" i="27"/>
  <c r="J336" i="27"/>
  <c r="I41" i="24"/>
  <c r="K65" i="25"/>
  <c r="B86" i="25"/>
  <c r="I46" i="25"/>
  <c r="C82" i="25"/>
  <c r="J34" i="25"/>
  <c r="B75" i="25"/>
  <c r="F92" i="25"/>
  <c r="E95" i="25"/>
  <c r="F379" i="27"/>
  <c r="D386" i="27"/>
  <c r="C384" i="27"/>
  <c r="E384" i="27"/>
  <c r="E357" i="27"/>
  <c r="G357" i="27"/>
  <c r="C380" i="27"/>
  <c r="E380" i="27"/>
  <c r="B358" i="27"/>
  <c r="G358" i="27"/>
  <c r="G352" i="27"/>
  <c r="F372" i="27"/>
  <c r="C350" i="27"/>
  <c r="D349" i="27"/>
  <c r="C391" i="27"/>
  <c r="G391" i="27"/>
  <c r="C362" i="27"/>
  <c r="F332" i="27"/>
  <c r="K332" i="27"/>
  <c r="K353" i="27"/>
  <c r="C385" i="27"/>
  <c r="K385" i="27"/>
  <c r="G385" i="27"/>
  <c r="B359" i="27"/>
  <c r="G359" i="27"/>
  <c r="D370" i="27"/>
  <c r="D336" i="27"/>
  <c r="E354" i="27"/>
  <c r="C389" i="27"/>
  <c r="F360" i="27"/>
  <c r="B347" i="27"/>
  <c r="G335" i="27"/>
  <c r="I90" i="23"/>
  <c r="H390" i="27"/>
  <c r="F48" i="25"/>
  <c r="K84" i="25"/>
  <c r="B60" i="25"/>
  <c r="F69" i="25"/>
  <c r="F56" i="25"/>
  <c r="C379" i="27"/>
  <c r="E386" i="27"/>
  <c r="G386" i="27"/>
  <c r="F384" i="27"/>
  <c r="B384" i="27"/>
  <c r="B356" i="27"/>
  <c r="B372" i="27"/>
  <c r="E362" i="27"/>
  <c r="D371" i="27"/>
  <c r="G371" i="27"/>
  <c r="G332" i="27"/>
  <c r="F370" i="27"/>
  <c r="C370" i="27"/>
  <c r="G370" i="27"/>
  <c r="F354" i="27"/>
  <c r="F389" i="27"/>
  <c r="G360" i="27"/>
  <c r="K347" i="27"/>
  <c r="D368" i="27"/>
  <c r="B368" i="27"/>
  <c r="B335" i="27"/>
  <c r="E366" i="27"/>
  <c r="C5" i="25"/>
  <c r="C45" i="25"/>
  <c r="G379" i="27"/>
  <c r="B386" i="27"/>
  <c r="C386" i="27"/>
  <c r="D384" i="27"/>
  <c r="B357" i="27"/>
  <c r="C357" i="27"/>
  <c r="K380" i="27"/>
  <c r="B380" i="27"/>
  <c r="F358" i="27"/>
  <c r="C358" i="27"/>
  <c r="E358" i="27"/>
  <c r="K356" i="27"/>
  <c r="C356" i="27"/>
  <c r="C352" i="27"/>
  <c r="F352" i="27"/>
  <c r="E352" i="27"/>
  <c r="K372" i="27"/>
  <c r="D372" i="27"/>
  <c r="D350" i="27"/>
  <c r="B350" i="27"/>
  <c r="F330" i="27"/>
  <c r="C349" i="27"/>
  <c r="B349" i="27"/>
  <c r="K349" i="27"/>
  <c r="D391" i="27"/>
  <c r="F391" i="27"/>
  <c r="K362" i="27"/>
  <c r="K371" i="27"/>
  <c r="B332" i="27"/>
  <c r="C332" i="27"/>
  <c r="F353" i="27"/>
  <c r="B353" i="27"/>
  <c r="D385" i="27"/>
  <c r="E359" i="27"/>
  <c r="C359" i="27"/>
  <c r="K370" i="27"/>
  <c r="K336" i="27"/>
  <c r="G336" i="27"/>
  <c r="D354" i="27"/>
  <c r="G354" i="27"/>
  <c r="K389" i="27"/>
  <c r="D389" i="27"/>
  <c r="G389" i="27"/>
  <c r="K360" i="27"/>
  <c r="E347" i="27"/>
  <c r="F347" i="27"/>
  <c r="E368" i="27"/>
  <c r="F368" i="27"/>
  <c r="G368" i="27"/>
  <c r="D335" i="27"/>
  <c r="B366" i="27"/>
  <c r="I66" i="23"/>
  <c r="H366" i="27"/>
  <c r="C336" i="27"/>
  <c r="C50" i="25"/>
  <c r="J93" i="25"/>
  <c r="E73" i="25"/>
  <c r="F88" i="25"/>
  <c r="D24" i="23"/>
  <c r="B24" i="23"/>
  <c r="J41" i="25"/>
  <c r="D93" i="25"/>
  <c r="D60" i="25"/>
  <c r="B55" i="25"/>
  <c r="B46" i="25"/>
  <c r="K95" i="25"/>
  <c r="D98" i="25"/>
  <c r="E56" i="25"/>
  <c r="J28" i="25"/>
  <c r="D38" i="25"/>
  <c r="I88" i="25"/>
  <c r="J73" i="25"/>
  <c r="I81" i="25"/>
  <c r="C41" i="25"/>
  <c r="F91" i="25"/>
  <c r="I37" i="25"/>
  <c r="F37" i="25"/>
  <c r="C96" i="25"/>
  <c r="J96" i="25"/>
  <c r="B96" i="25"/>
  <c r="F82" i="25"/>
  <c r="D82" i="25"/>
  <c r="J82" i="25"/>
  <c r="K82" i="25"/>
  <c r="I34" i="25"/>
  <c r="K34" i="25"/>
  <c r="D34" i="25"/>
  <c r="B34" i="25"/>
  <c r="E34" i="25"/>
  <c r="B82" i="25"/>
  <c r="C86" i="25"/>
  <c r="C34" i="25"/>
  <c r="C98" i="25"/>
  <c r="B65" i="25"/>
  <c r="F34" i="25"/>
  <c r="K96" i="25"/>
  <c r="C65" i="25"/>
  <c r="J65" i="25"/>
  <c r="I86" i="25"/>
  <c r="D86" i="25"/>
  <c r="J86" i="25"/>
  <c r="K86" i="25"/>
  <c r="C46" i="25"/>
  <c r="E46" i="25"/>
  <c r="B98" i="25"/>
  <c r="E98" i="25"/>
  <c r="I98" i="25"/>
  <c r="J98" i="25"/>
  <c r="F98" i="25"/>
  <c r="K56" i="25"/>
  <c r="C56" i="25"/>
  <c r="E82" i="25"/>
  <c r="F86" i="25"/>
  <c r="K98" i="25"/>
  <c r="K46" i="25"/>
  <c r="C37" i="25"/>
  <c r="K81" i="25"/>
  <c r="C87" i="25"/>
  <c r="E76" i="25"/>
  <c r="I41" i="25"/>
  <c r="D41" i="25"/>
  <c r="E81" i="25"/>
  <c r="B50" i="25"/>
  <c r="I50" i="25"/>
  <c r="K50" i="25"/>
  <c r="D50" i="25"/>
  <c r="I67" i="25"/>
  <c r="K67" i="25"/>
  <c r="D67" i="25"/>
  <c r="F93" i="25"/>
  <c r="B73" i="25"/>
  <c r="K73" i="25"/>
  <c r="B91" i="25"/>
  <c r="J91" i="25"/>
  <c r="D91" i="25"/>
  <c r="K91" i="25"/>
  <c r="J88" i="25"/>
  <c r="C88" i="25"/>
  <c r="K88" i="25"/>
  <c r="F41" i="25"/>
  <c r="I93" i="25"/>
  <c r="F67" i="25"/>
  <c r="D88" i="25"/>
  <c r="C93" i="25"/>
  <c r="D73" i="25"/>
  <c r="J50" i="25"/>
  <c r="D65" i="25"/>
  <c r="F65" i="25"/>
  <c r="E65" i="25"/>
  <c r="B37" i="25"/>
  <c r="E37" i="25"/>
  <c r="K37" i="25"/>
  <c r="D37" i="25"/>
  <c r="I96" i="25"/>
  <c r="F96" i="25"/>
  <c r="D96" i="25"/>
  <c r="E96" i="25"/>
  <c r="J46" i="25"/>
  <c r="F46" i="25"/>
  <c r="D46" i="25"/>
  <c r="J56" i="25"/>
  <c r="I56" i="25"/>
  <c r="B56" i="25"/>
  <c r="D56" i="25"/>
  <c r="B41" i="25"/>
  <c r="J67" i="25"/>
  <c r="B88" i="25"/>
  <c r="I91" i="25"/>
  <c r="K93" i="25"/>
  <c r="F73" i="25"/>
  <c r="J37" i="25"/>
  <c r="E91" i="25"/>
  <c r="C95" i="25"/>
  <c r="J69" i="25"/>
  <c r="D51" i="25"/>
  <c r="F30" i="25"/>
  <c r="J30" i="25"/>
  <c r="J61" i="25"/>
  <c r="F61" i="25"/>
  <c r="E28" i="25"/>
  <c r="I61" i="25"/>
  <c r="B61" i="25"/>
  <c r="F60" i="25"/>
  <c r="C38" i="25"/>
  <c r="B84" i="25"/>
  <c r="J95" i="25"/>
  <c r="K75" i="25"/>
  <c r="B48" i="25"/>
  <c r="D28" i="25"/>
  <c r="E41" i="25"/>
  <c r="K41" i="25"/>
  <c r="I73" i="25"/>
  <c r="E67" i="25"/>
  <c r="B67" i="25"/>
  <c r="E88" i="25"/>
  <c r="E93" i="25"/>
  <c r="B93" i="25"/>
  <c r="C73" i="25"/>
  <c r="E50" i="25"/>
  <c r="C91" i="25"/>
  <c r="I40" i="25"/>
  <c r="K40" i="25"/>
  <c r="E40" i="25"/>
  <c r="J40" i="25"/>
  <c r="F40" i="25"/>
  <c r="I76" i="25"/>
  <c r="J76" i="25"/>
  <c r="I45" i="25"/>
  <c r="J45" i="25"/>
  <c r="F45" i="25"/>
  <c r="D76" i="25"/>
  <c r="K76" i="25"/>
  <c r="B45" i="25"/>
  <c r="F51" i="25"/>
  <c r="C51" i="25"/>
  <c r="I48" i="25"/>
  <c r="K48" i="25"/>
  <c r="D48" i="25"/>
  <c r="J48" i="25"/>
  <c r="F84" i="25"/>
  <c r="C84" i="25"/>
  <c r="I84" i="25"/>
  <c r="I55" i="25"/>
  <c r="F55" i="25"/>
  <c r="D55" i="25"/>
  <c r="J55" i="25"/>
  <c r="C60" i="25"/>
  <c r="I60" i="25"/>
  <c r="I69" i="25"/>
  <c r="B69" i="25"/>
  <c r="E69" i="25"/>
  <c r="D69" i="25"/>
  <c r="J75" i="25"/>
  <c r="F75" i="25"/>
  <c r="C75" i="25"/>
  <c r="I75" i="25"/>
  <c r="B28" i="25"/>
  <c r="C28" i="25"/>
  <c r="J92" i="25"/>
  <c r="K92" i="25"/>
  <c r="B92" i="25"/>
  <c r="C92" i="25"/>
  <c r="F95" i="25"/>
  <c r="D95" i="25"/>
  <c r="C81" i="25"/>
  <c r="F63" i="25"/>
  <c r="E63" i="25"/>
  <c r="J63" i="25"/>
  <c r="B63" i="25"/>
  <c r="I63" i="25"/>
  <c r="I92" i="25"/>
  <c r="C76" i="25"/>
  <c r="I51" i="25"/>
  <c r="B51" i="25"/>
  <c r="E61" i="25"/>
  <c r="B81" i="25"/>
  <c r="E60" i="25"/>
  <c r="J60" i="25"/>
  <c r="D45" i="25"/>
  <c r="F28" i="25"/>
  <c r="D84" i="25"/>
  <c r="B95" i="25"/>
  <c r="E55" i="25"/>
  <c r="C69" i="25"/>
  <c r="D92" i="25"/>
  <c r="D75" i="25"/>
  <c r="D63" i="25"/>
  <c r="E48" i="25"/>
  <c r="I87" i="25"/>
  <c r="K87" i="25"/>
  <c r="E87" i="25"/>
  <c r="B87" i="25"/>
  <c r="D87" i="25"/>
  <c r="B40" i="25"/>
  <c r="F87" i="25"/>
  <c r="B30" i="25"/>
  <c r="D30" i="25"/>
  <c r="K30" i="25"/>
  <c r="E30" i="25"/>
  <c r="C61" i="25"/>
  <c r="I38" i="25"/>
  <c r="J38" i="25"/>
  <c r="F38" i="25"/>
  <c r="B76" i="25"/>
  <c r="E51" i="25"/>
  <c r="K51" i="25"/>
  <c r="K61" i="25"/>
  <c r="D81" i="25"/>
  <c r="F81" i="25"/>
  <c r="K60" i="25"/>
  <c r="E45" i="25"/>
  <c r="K45" i="25"/>
  <c r="E38" i="25"/>
  <c r="B38" i="25"/>
  <c r="K28" i="25"/>
  <c r="E84" i="25"/>
  <c r="J84" i="25"/>
  <c r="I95" i="25"/>
  <c r="D40" i="25"/>
  <c r="C55" i="25"/>
  <c r="J87" i="25"/>
  <c r="K69" i="25"/>
  <c r="E92" i="25"/>
  <c r="E75" i="25"/>
  <c r="C63" i="25"/>
  <c r="C48" i="25"/>
  <c r="A2" i="25"/>
  <c r="K5" i="25"/>
  <c r="J77" i="25"/>
  <c r="K77" i="25"/>
  <c r="B77" i="25"/>
  <c r="F77" i="25"/>
  <c r="C77" i="25"/>
  <c r="D77" i="25"/>
  <c r="E77" i="25"/>
  <c r="I77" i="25"/>
  <c r="J7" i="25"/>
  <c r="F7" i="25"/>
  <c r="C7" i="25"/>
  <c r="E7" i="25"/>
  <c r="B7" i="25"/>
  <c r="D7" i="25"/>
  <c r="K7" i="25"/>
  <c r="J27" i="25"/>
  <c r="B27" i="25"/>
  <c r="K27" i="25"/>
  <c r="F27" i="25"/>
  <c r="C27" i="25"/>
  <c r="D27" i="25"/>
  <c r="E27" i="25"/>
  <c r="J90" i="25"/>
  <c r="F90" i="25"/>
  <c r="B90" i="25"/>
  <c r="K90" i="25"/>
  <c r="C90" i="25"/>
  <c r="E90" i="25"/>
  <c r="D90" i="25"/>
  <c r="I90" i="25"/>
  <c r="J8" i="25"/>
  <c r="F8" i="25"/>
  <c r="E8" i="25"/>
  <c r="D8" i="25"/>
  <c r="K8" i="25"/>
  <c r="B8" i="25"/>
  <c r="C8" i="25"/>
  <c r="J74" i="25"/>
  <c r="F74" i="25"/>
  <c r="K74" i="25"/>
  <c r="B74" i="25"/>
  <c r="C74" i="25"/>
  <c r="D74" i="25"/>
  <c r="E74" i="25"/>
  <c r="I74" i="25"/>
  <c r="J83" i="25"/>
  <c r="K83" i="25"/>
  <c r="B83" i="25"/>
  <c r="F83" i="25"/>
  <c r="C83" i="25"/>
  <c r="E83" i="25"/>
  <c r="D83" i="25"/>
  <c r="I83" i="25"/>
  <c r="J5" i="25"/>
  <c r="F5" i="25"/>
  <c r="E5" i="25"/>
  <c r="D5" i="25"/>
  <c r="B5" i="25"/>
  <c r="J2" i="24"/>
  <c r="I43" i="23"/>
  <c r="I343" i="27" s="1"/>
  <c r="I44" i="23"/>
  <c r="I344" i="27" s="1"/>
  <c r="I40" i="24"/>
  <c r="I77" i="24"/>
  <c r="I38" i="24"/>
  <c r="I83" i="24"/>
  <c r="J2" i="23"/>
  <c r="J302" i="27" s="1"/>
  <c r="I81" i="24"/>
  <c r="I95" i="24"/>
  <c r="I73" i="24"/>
  <c r="I45" i="24"/>
  <c r="I70" i="24"/>
  <c r="I90" i="24"/>
  <c r="I85" i="24"/>
  <c r="I76" i="24"/>
  <c r="I98" i="24"/>
  <c r="I88" i="24"/>
  <c r="I84" i="24"/>
  <c r="I68" i="24"/>
  <c r="I87" i="24"/>
  <c r="I63" i="24"/>
  <c r="I34" i="24"/>
  <c r="I69" i="24"/>
  <c r="I54" i="24"/>
  <c r="I93" i="24"/>
  <c r="I42" i="24"/>
  <c r="I46" i="24"/>
  <c r="I80" i="24"/>
  <c r="I56" i="24"/>
  <c r="I100" i="23"/>
  <c r="I400" i="27" s="1"/>
  <c r="I51" i="24"/>
  <c r="I50" i="24"/>
  <c r="I75" i="24"/>
  <c r="I62" i="24"/>
  <c r="I32" i="24"/>
  <c r="I48" i="24"/>
  <c r="I91" i="24"/>
  <c r="I92" i="24"/>
  <c r="I65" i="24"/>
  <c r="I89" i="23"/>
  <c r="I67" i="24"/>
  <c r="I68" i="23"/>
  <c r="I61" i="24"/>
  <c r="I82" i="24"/>
  <c r="I60" i="24"/>
  <c r="I86" i="24"/>
  <c r="I72" i="24"/>
  <c r="I37" i="24"/>
  <c r="I60" i="23"/>
  <c r="I100" i="24"/>
  <c r="I96" i="24"/>
  <c r="I55" i="24"/>
  <c r="I74" i="24"/>
  <c r="I51" i="23"/>
  <c r="I54" i="23"/>
  <c r="I47" i="23"/>
  <c r="I99" i="23"/>
  <c r="I399" i="27" s="1"/>
  <c r="I59" i="23"/>
  <c r="I70" i="23"/>
  <c r="I96" i="23"/>
  <c r="I396" i="27" s="1"/>
  <c r="I49" i="23"/>
  <c r="I53" i="23"/>
  <c r="I97" i="23"/>
  <c r="I397" i="27" s="1"/>
  <c r="I38" i="23"/>
  <c r="I84" i="23"/>
  <c r="I57" i="23"/>
  <c r="I80" i="23"/>
  <c r="I56" i="23"/>
  <c r="I52" i="23"/>
  <c r="I72" i="23"/>
  <c r="I91" i="23"/>
  <c r="I71" i="23"/>
  <c r="I42" i="23"/>
  <c r="I342" i="27" s="1"/>
  <c r="I95" i="23"/>
  <c r="I395" i="27" s="1"/>
  <c r="I86" i="23"/>
  <c r="I62" i="23"/>
  <c r="I32" i="23"/>
  <c r="I48" i="23"/>
  <c r="I79" i="23"/>
  <c r="I39" i="23"/>
  <c r="I339" i="27" s="1"/>
  <c r="I94" i="23"/>
  <c r="I394" i="27" s="1"/>
  <c r="I58" i="23"/>
  <c r="I50" i="23"/>
  <c r="I92" i="23"/>
  <c r="I392" i="27" s="1"/>
  <c r="I98" i="23"/>
  <c r="I398" i="27" s="1"/>
  <c r="I85" i="23"/>
  <c r="F2" i="24"/>
  <c r="K2" i="24"/>
  <c r="B2" i="24"/>
  <c r="C2" i="24"/>
  <c r="D2" i="24"/>
  <c r="E2" i="24"/>
  <c r="B2" i="23"/>
  <c r="B302" i="27" s="1"/>
  <c r="K2" i="23"/>
  <c r="K302" i="27" s="1"/>
  <c r="F2" i="23"/>
  <c r="F302" i="27" s="1"/>
  <c r="C2" i="23"/>
  <c r="C302" i="27" s="1"/>
  <c r="E2" i="23"/>
  <c r="E302" i="27" s="1"/>
  <c r="D2" i="23"/>
  <c r="D302" i="27" s="1"/>
  <c r="A25" i="1"/>
  <c r="A15" i="35" s="1"/>
  <c r="V21" i="1"/>
  <c r="A323" i="27" l="1"/>
  <c r="H23" i="23"/>
  <c r="G23" i="23"/>
  <c r="H25" i="23"/>
  <c r="G25" i="23"/>
  <c r="F26" i="23"/>
  <c r="F326" i="27" s="1"/>
  <c r="H26" i="23"/>
  <c r="G26" i="23"/>
  <c r="U6" i="35"/>
  <c r="C12" i="23"/>
  <c r="C312" i="27" s="1"/>
  <c r="H12" i="23"/>
  <c r="G12" i="23"/>
  <c r="H11" i="23"/>
  <c r="G11" i="23"/>
  <c r="B13" i="23"/>
  <c r="B313" i="27" s="1"/>
  <c r="H13" i="23"/>
  <c r="G13" i="23"/>
  <c r="D14" i="23"/>
  <c r="D314" i="27" s="1"/>
  <c r="H14" i="23"/>
  <c r="G14" i="23"/>
  <c r="H15" i="23"/>
  <c r="G15" i="23"/>
  <c r="E20" i="23"/>
  <c r="E320" i="27" s="1"/>
  <c r="H20" i="23"/>
  <c r="G20" i="23"/>
  <c r="B23" i="23"/>
  <c r="B323" i="27" s="1"/>
  <c r="U10" i="35"/>
  <c r="H9" i="24" s="1"/>
  <c r="U28" i="35"/>
  <c r="U32" i="35"/>
  <c r="H29" i="24"/>
  <c r="I28" i="23"/>
  <c r="I328" i="27" s="1"/>
  <c r="U25" i="35"/>
  <c r="AB25" i="35"/>
  <c r="AB32" i="35"/>
  <c r="AB8" i="35"/>
  <c r="J26" i="23"/>
  <c r="J326" i="27" s="1"/>
  <c r="B25" i="24"/>
  <c r="S26" i="35"/>
  <c r="T26" i="35"/>
  <c r="Z27" i="35"/>
  <c r="AA27" i="35"/>
  <c r="K25" i="24"/>
  <c r="Z26" i="35"/>
  <c r="AA26" i="35"/>
  <c r="S27" i="35"/>
  <c r="T27" i="35"/>
  <c r="J54" i="25"/>
  <c r="U3" i="35"/>
  <c r="K26" i="23"/>
  <c r="K326" i="27" s="1"/>
  <c r="J20" i="23"/>
  <c r="J320" i="27" s="1"/>
  <c r="E23" i="23"/>
  <c r="E323" i="27" s="1"/>
  <c r="G5" i="25"/>
  <c r="G10" i="24"/>
  <c r="H10" i="24"/>
  <c r="E15" i="24"/>
  <c r="AB3" i="35"/>
  <c r="D20" i="23"/>
  <c r="D320" i="27" s="1"/>
  <c r="AB4" i="35"/>
  <c r="U4" i="35"/>
  <c r="AB20" i="35"/>
  <c r="U22" i="35"/>
  <c r="U18" i="35"/>
  <c r="AB19" i="35"/>
  <c r="AB18" i="35"/>
  <c r="AB5" i="35"/>
  <c r="U5" i="35"/>
  <c r="AB17" i="35"/>
  <c r="U19" i="35"/>
  <c r="U20" i="35"/>
  <c r="U17" i="35"/>
  <c r="AB22" i="35"/>
  <c r="U23" i="35"/>
  <c r="AB23" i="35"/>
  <c r="Z15" i="35"/>
  <c r="Y15" i="35"/>
  <c r="S21" i="35"/>
  <c r="R21" i="35"/>
  <c r="Z14" i="35"/>
  <c r="Y14" i="35"/>
  <c r="Z21" i="35"/>
  <c r="Y21" i="35"/>
  <c r="S24" i="35"/>
  <c r="R24" i="35"/>
  <c r="S14" i="35"/>
  <c r="R14" i="35"/>
  <c r="S16" i="35"/>
  <c r="R16" i="35"/>
  <c r="Z24" i="35"/>
  <c r="Y24" i="35"/>
  <c r="S15" i="35"/>
  <c r="R15" i="35"/>
  <c r="Z16" i="35"/>
  <c r="Y16" i="35"/>
  <c r="S13" i="35"/>
  <c r="R13" i="35"/>
  <c r="Z13" i="35"/>
  <c r="Y13" i="35"/>
  <c r="Z12" i="35"/>
  <c r="X12" i="35"/>
  <c r="Q308" i="35" s="1"/>
  <c r="G31" i="7" s="1"/>
  <c r="S12" i="35"/>
  <c r="Q12" i="35"/>
  <c r="Q303" i="35" s="1"/>
  <c r="G24" i="7" s="1"/>
  <c r="F20" i="23"/>
  <c r="F320" i="27" s="1"/>
  <c r="C13" i="23"/>
  <c r="C313" i="27" s="1"/>
  <c r="B20" i="23"/>
  <c r="B320" i="27" s="1"/>
  <c r="E12" i="23"/>
  <c r="E312" i="27" s="1"/>
  <c r="E26" i="23"/>
  <c r="E326" i="27" s="1"/>
  <c r="K20" i="23"/>
  <c r="K320" i="27" s="1"/>
  <c r="A320" i="27"/>
  <c r="C20" i="23"/>
  <c r="C320" i="27" s="1"/>
  <c r="G303" i="35"/>
  <c r="H303" i="35"/>
  <c r="F25" i="24"/>
  <c r="E24" i="23"/>
  <c r="E324" i="27" s="1"/>
  <c r="C15" i="24"/>
  <c r="J24" i="23"/>
  <c r="J324" i="27" s="1"/>
  <c r="C24" i="23"/>
  <c r="C324" i="27" s="1"/>
  <c r="K15" i="24"/>
  <c r="A326" i="27"/>
  <c r="C26" i="23"/>
  <c r="C326" i="27" s="1"/>
  <c r="D26" i="23"/>
  <c r="D326" i="27" s="1"/>
  <c r="A25" i="25"/>
  <c r="K24" i="23"/>
  <c r="K324" i="27" s="1"/>
  <c r="E25" i="24"/>
  <c r="J23" i="23"/>
  <c r="J323" i="27" s="1"/>
  <c r="D25" i="24"/>
  <c r="J25" i="24"/>
  <c r="D23" i="23"/>
  <c r="D323" i="27" s="1"/>
  <c r="J18" i="24"/>
  <c r="B26" i="23"/>
  <c r="B326" i="27" s="1"/>
  <c r="K14" i="23"/>
  <c r="K314" i="27" s="1"/>
  <c r="A17" i="25"/>
  <c r="E17" i="25" s="1"/>
  <c r="E21" i="24"/>
  <c r="F22" i="24"/>
  <c r="F21" i="24"/>
  <c r="F19" i="24"/>
  <c r="B17" i="24"/>
  <c r="K22" i="24"/>
  <c r="C14" i="23"/>
  <c r="C314" i="27" s="1"/>
  <c r="D54" i="25"/>
  <c r="F15" i="24"/>
  <c r="A15" i="25"/>
  <c r="K15" i="25" s="1"/>
  <c r="K11" i="24"/>
  <c r="B15" i="24"/>
  <c r="C16" i="23"/>
  <c r="C316" i="27" s="1"/>
  <c r="D16" i="23"/>
  <c r="D316" i="27" s="1"/>
  <c r="J15" i="24"/>
  <c r="F11" i="24"/>
  <c r="D11" i="24"/>
  <c r="A11" i="25"/>
  <c r="J11" i="25" s="1"/>
  <c r="K16" i="23"/>
  <c r="K316" i="27" s="1"/>
  <c r="A316" i="27"/>
  <c r="B11" i="24"/>
  <c r="E11" i="24"/>
  <c r="J11" i="24"/>
  <c r="C18" i="24"/>
  <c r="C23" i="23"/>
  <c r="C323" i="27" s="1"/>
  <c r="D21" i="24"/>
  <c r="D13" i="23"/>
  <c r="D313" i="27" s="1"/>
  <c r="J13" i="23"/>
  <c r="J313" i="27" s="1"/>
  <c r="D17" i="24"/>
  <c r="D22" i="24"/>
  <c r="B22" i="24"/>
  <c r="J14" i="23"/>
  <c r="J314" i="27" s="1"/>
  <c r="B14" i="23"/>
  <c r="B314" i="27" s="1"/>
  <c r="F12" i="23"/>
  <c r="F312" i="27" s="1"/>
  <c r="J12" i="23"/>
  <c r="J312" i="27" s="1"/>
  <c r="F23" i="23"/>
  <c r="F323" i="27" s="1"/>
  <c r="K23" i="23"/>
  <c r="K323" i="27" s="1"/>
  <c r="B21" i="24"/>
  <c r="C21" i="24"/>
  <c r="J21" i="24"/>
  <c r="A21" i="25"/>
  <c r="D21" i="25" s="1"/>
  <c r="K13" i="23"/>
  <c r="K313" i="27" s="1"/>
  <c r="E22" i="24"/>
  <c r="J22" i="24"/>
  <c r="A313" i="27"/>
  <c r="E14" i="23"/>
  <c r="E314" i="27" s="1"/>
  <c r="A314" i="27"/>
  <c r="B12" i="23"/>
  <c r="B312" i="27" s="1"/>
  <c r="D12" i="23"/>
  <c r="D312" i="27" s="1"/>
  <c r="K12" i="23"/>
  <c r="K312" i="27" s="1"/>
  <c r="F13" i="23"/>
  <c r="F313" i="27" s="1"/>
  <c r="E13" i="23"/>
  <c r="E313" i="27" s="1"/>
  <c r="K17" i="24"/>
  <c r="C22" i="24"/>
  <c r="F14" i="23"/>
  <c r="F314" i="27" s="1"/>
  <c r="A312" i="27"/>
  <c r="H29" i="25"/>
  <c r="G29" i="25"/>
  <c r="G35" i="25"/>
  <c r="H35" i="25"/>
  <c r="G99" i="25"/>
  <c r="H99" i="25"/>
  <c r="G59" i="25"/>
  <c r="H59" i="25"/>
  <c r="H68" i="25"/>
  <c r="G68" i="25"/>
  <c r="H42" i="25"/>
  <c r="G42" i="25"/>
  <c r="K54" i="25"/>
  <c r="H54" i="25"/>
  <c r="G54" i="25"/>
  <c r="K12" i="24"/>
  <c r="D12" i="24"/>
  <c r="F12" i="24"/>
  <c r="J12" i="24"/>
  <c r="E12" i="24"/>
  <c r="B12" i="24"/>
  <c r="A12" i="25"/>
  <c r="C12" i="24"/>
  <c r="B13" i="24"/>
  <c r="J13" i="24"/>
  <c r="E13" i="24"/>
  <c r="C13" i="24"/>
  <c r="A13" i="25"/>
  <c r="D13" i="24"/>
  <c r="F13" i="24"/>
  <c r="K13" i="24"/>
  <c r="B14" i="24"/>
  <c r="C14" i="24"/>
  <c r="J14" i="24"/>
  <c r="D14" i="24"/>
  <c r="F14" i="24"/>
  <c r="E14" i="24"/>
  <c r="K14" i="24"/>
  <c r="A14" i="25"/>
  <c r="C16" i="24"/>
  <c r="D16" i="24"/>
  <c r="E16" i="24"/>
  <c r="K16" i="24"/>
  <c r="B16" i="24"/>
  <c r="A16" i="25"/>
  <c r="J16" i="24"/>
  <c r="F16" i="24"/>
  <c r="H85" i="25"/>
  <c r="G85" i="25"/>
  <c r="H57" i="25"/>
  <c r="G57" i="25"/>
  <c r="G39" i="25"/>
  <c r="H39" i="25"/>
  <c r="G43" i="25"/>
  <c r="H43" i="25"/>
  <c r="H100" i="25"/>
  <c r="G100" i="25"/>
  <c r="H97" i="25"/>
  <c r="G97" i="25"/>
  <c r="H66" i="25"/>
  <c r="G66" i="25"/>
  <c r="H80" i="25"/>
  <c r="G80" i="25"/>
  <c r="A319" i="27"/>
  <c r="J19" i="23"/>
  <c r="J319" i="27" s="1"/>
  <c r="B19" i="23"/>
  <c r="B319" i="27" s="1"/>
  <c r="F19" i="23"/>
  <c r="F319" i="27" s="1"/>
  <c r="E19" i="23"/>
  <c r="E319" i="27" s="1"/>
  <c r="D19" i="23"/>
  <c r="D319" i="27" s="1"/>
  <c r="K19" i="23"/>
  <c r="K319" i="27" s="1"/>
  <c r="C19" i="23"/>
  <c r="C319" i="27" s="1"/>
  <c r="K15" i="23"/>
  <c r="K315" i="27" s="1"/>
  <c r="J15" i="23"/>
  <c r="J315" i="27" s="1"/>
  <c r="E15" i="23"/>
  <c r="E315" i="27" s="1"/>
  <c r="F15" i="23"/>
  <c r="F315" i="27" s="1"/>
  <c r="D15" i="23"/>
  <c r="D315" i="27" s="1"/>
  <c r="A315" i="27"/>
  <c r="B15" i="23"/>
  <c r="B315" i="27" s="1"/>
  <c r="C15" i="23"/>
  <c r="C315" i="27" s="1"/>
  <c r="D24" i="24"/>
  <c r="B24" i="24"/>
  <c r="C24" i="24"/>
  <c r="F24" i="24"/>
  <c r="E24" i="24"/>
  <c r="J24" i="24"/>
  <c r="K24" i="24"/>
  <c r="A24" i="25"/>
  <c r="A20" i="25"/>
  <c r="D20" i="24"/>
  <c r="B20" i="24"/>
  <c r="J20" i="24"/>
  <c r="K20" i="24"/>
  <c r="F20" i="24"/>
  <c r="C20" i="24"/>
  <c r="E20" i="24"/>
  <c r="F22" i="23"/>
  <c r="F322" i="27" s="1"/>
  <c r="D22" i="23"/>
  <c r="D322" i="27" s="1"/>
  <c r="J22" i="23"/>
  <c r="J322" i="27" s="1"/>
  <c r="B22" i="23"/>
  <c r="B322" i="27" s="1"/>
  <c r="E22" i="23"/>
  <c r="E322" i="27" s="1"/>
  <c r="A322" i="27"/>
  <c r="K22" i="23"/>
  <c r="K322" i="27" s="1"/>
  <c r="C22" i="23"/>
  <c r="C322" i="27" s="1"/>
  <c r="G71" i="25"/>
  <c r="H71" i="25"/>
  <c r="H89" i="25"/>
  <c r="G89" i="25"/>
  <c r="H94" i="25"/>
  <c r="G94" i="25"/>
  <c r="G47" i="25"/>
  <c r="H47" i="25"/>
  <c r="H10" i="25"/>
  <c r="G10" i="25"/>
  <c r="H32" i="25"/>
  <c r="G32" i="25"/>
  <c r="H36" i="25"/>
  <c r="G36" i="25"/>
  <c r="H62" i="25"/>
  <c r="G62" i="25"/>
  <c r="D23" i="24"/>
  <c r="F23" i="24"/>
  <c r="J23" i="24"/>
  <c r="B23" i="24"/>
  <c r="C23" i="24"/>
  <c r="K23" i="24"/>
  <c r="E23" i="24"/>
  <c r="A23" i="25"/>
  <c r="D18" i="23"/>
  <c r="D318" i="27" s="1"/>
  <c r="B18" i="23"/>
  <c r="B318" i="27" s="1"/>
  <c r="A318" i="27"/>
  <c r="C18" i="23"/>
  <c r="C318" i="27" s="1"/>
  <c r="F18" i="23"/>
  <c r="F318" i="27" s="1"/>
  <c r="J18" i="23"/>
  <c r="J318" i="27" s="1"/>
  <c r="E18" i="23"/>
  <c r="E318" i="27" s="1"/>
  <c r="K18" i="23"/>
  <c r="K318" i="27" s="1"/>
  <c r="A311" i="27"/>
  <c r="B11" i="23"/>
  <c r="B311" i="27" s="1"/>
  <c r="C11" i="23"/>
  <c r="C311" i="27" s="1"/>
  <c r="F11" i="23"/>
  <c r="F311" i="27" s="1"/>
  <c r="E11" i="23"/>
  <c r="E311" i="27" s="1"/>
  <c r="K11" i="23"/>
  <c r="K311" i="27" s="1"/>
  <c r="J11" i="23"/>
  <c r="J311" i="27" s="1"/>
  <c r="D11" i="23"/>
  <c r="D311" i="27" s="1"/>
  <c r="D17" i="23"/>
  <c r="D317" i="27" s="1"/>
  <c r="A317" i="27"/>
  <c r="F17" i="23"/>
  <c r="F317" i="27" s="1"/>
  <c r="J17" i="23"/>
  <c r="J317" i="27" s="1"/>
  <c r="B17" i="23"/>
  <c r="B317" i="27" s="1"/>
  <c r="K17" i="23"/>
  <c r="K317" i="27" s="1"/>
  <c r="E17" i="23"/>
  <c r="E317" i="27" s="1"/>
  <c r="C17" i="23"/>
  <c r="C317" i="27" s="1"/>
  <c r="G79" i="25"/>
  <c r="H79" i="25"/>
  <c r="H49" i="25"/>
  <c r="G49" i="25"/>
  <c r="H52" i="25"/>
  <c r="G52" i="25"/>
  <c r="H70" i="25"/>
  <c r="G70" i="25"/>
  <c r="H101" i="25"/>
  <c r="G101" i="25"/>
  <c r="H58" i="25"/>
  <c r="G58" i="25"/>
  <c r="H53" i="25"/>
  <c r="G53" i="25"/>
  <c r="H72" i="25"/>
  <c r="G72" i="25"/>
  <c r="H9" i="25"/>
  <c r="J25" i="23"/>
  <c r="J325" i="27" s="1"/>
  <c r="D25" i="23"/>
  <c r="D325" i="27" s="1"/>
  <c r="K25" i="23"/>
  <c r="K325" i="27" s="1"/>
  <c r="A325" i="27"/>
  <c r="B25" i="23"/>
  <c r="B325" i="27" s="1"/>
  <c r="E25" i="23"/>
  <c r="E325" i="27" s="1"/>
  <c r="C25" i="23"/>
  <c r="C325" i="27" s="1"/>
  <c r="F25" i="23"/>
  <c r="F325" i="27" s="1"/>
  <c r="E18" i="24"/>
  <c r="B18" i="24"/>
  <c r="F18" i="24"/>
  <c r="D18" i="24"/>
  <c r="K18" i="24"/>
  <c r="E26" i="24"/>
  <c r="F26" i="24"/>
  <c r="J26" i="24"/>
  <c r="D26" i="24"/>
  <c r="C26" i="24"/>
  <c r="B26" i="24"/>
  <c r="K26" i="24"/>
  <c r="A26" i="25"/>
  <c r="C21" i="23"/>
  <c r="C321" i="27" s="1"/>
  <c r="D21" i="23"/>
  <c r="D321" i="27" s="1"/>
  <c r="J21" i="23"/>
  <c r="J321" i="27" s="1"/>
  <c r="B21" i="23"/>
  <c r="B321" i="27" s="1"/>
  <c r="A321" i="27"/>
  <c r="K21" i="23"/>
  <c r="K321" i="27" s="1"/>
  <c r="F21" i="23"/>
  <c r="F321" i="27" s="1"/>
  <c r="E21" i="23"/>
  <c r="E321" i="27" s="1"/>
  <c r="D4" i="23"/>
  <c r="D304" i="27" s="1"/>
  <c r="F4" i="24"/>
  <c r="D4" i="24"/>
  <c r="J4" i="24"/>
  <c r="K4" i="24"/>
  <c r="E4" i="24"/>
  <c r="A4" i="25"/>
  <c r="B4" i="24"/>
  <c r="C4" i="24"/>
  <c r="A14" i="15"/>
  <c r="I54" i="25"/>
  <c r="F54" i="25"/>
  <c r="E54" i="25"/>
  <c r="C54" i="25"/>
  <c r="F80" i="25"/>
  <c r="C80" i="25"/>
  <c r="J80" i="25"/>
  <c r="D80" i="25"/>
  <c r="B42" i="25"/>
  <c r="J42" i="25"/>
  <c r="E42" i="25"/>
  <c r="K42" i="25"/>
  <c r="I42" i="25"/>
  <c r="F42" i="25"/>
  <c r="D42" i="25"/>
  <c r="E62" i="25"/>
  <c r="B62" i="25"/>
  <c r="F9" i="25"/>
  <c r="B80" i="25"/>
  <c r="I80" i="25"/>
  <c r="E80" i="25"/>
  <c r="K80" i="25"/>
  <c r="I62" i="25"/>
  <c r="J62" i="25"/>
  <c r="F62" i="25"/>
  <c r="K62" i="25"/>
  <c r="C62" i="25"/>
  <c r="D62" i="25"/>
  <c r="K36" i="25"/>
  <c r="I72" i="25"/>
  <c r="C72" i="25"/>
  <c r="D72" i="25"/>
  <c r="E72" i="25"/>
  <c r="F68" i="25"/>
  <c r="J68" i="25"/>
  <c r="K72" i="25"/>
  <c r="B72" i="25"/>
  <c r="J72" i="25"/>
  <c r="F72" i="25"/>
  <c r="C66" i="25"/>
  <c r="J66" i="25"/>
  <c r="I66" i="25"/>
  <c r="K66" i="25"/>
  <c r="F66" i="25"/>
  <c r="K47" i="25"/>
  <c r="E66" i="25"/>
  <c r="D66" i="25"/>
  <c r="B66" i="25"/>
  <c r="E68" i="25"/>
  <c r="B9" i="25"/>
  <c r="E9" i="25"/>
  <c r="C68" i="25"/>
  <c r="J9" i="25"/>
  <c r="I68" i="25"/>
  <c r="C9" i="25"/>
  <c r="B68" i="25"/>
  <c r="D68" i="25"/>
  <c r="D9" i="25"/>
  <c r="K9" i="25"/>
  <c r="K68" i="25"/>
  <c r="F18" i="25"/>
  <c r="J18" i="25"/>
  <c r="K18" i="25"/>
  <c r="E18" i="25"/>
  <c r="C18" i="25"/>
  <c r="B18" i="25"/>
  <c r="D18" i="25"/>
  <c r="I32" i="25"/>
  <c r="E32" i="25"/>
  <c r="D36" i="25"/>
  <c r="B36" i="25"/>
  <c r="K32" i="25"/>
  <c r="D32" i="25"/>
  <c r="J32" i="25"/>
  <c r="B32" i="25"/>
  <c r="F32" i="25"/>
  <c r="C32" i="25"/>
  <c r="C36" i="25"/>
  <c r="J36" i="25"/>
  <c r="F36" i="25"/>
  <c r="E36" i="25"/>
  <c r="K58" i="25"/>
  <c r="B101" i="25"/>
  <c r="C101" i="25"/>
  <c r="F101" i="25"/>
  <c r="J58" i="25"/>
  <c r="B47" i="25"/>
  <c r="F53" i="25"/>
  <c r="C53" i="25"/>
  <c r="C97" i="25"/>
  <c r="F97" i="25"/>
  <c r="B10" i="25"/>
  <c r="D10" i="25"/>
  <c r="F47" i="25"/>
  <c r="C47" i="25"/>
  <c r="D47" i="25"/>
  <c r="E47" i="25"/>
  <c r="J47" i="25"/>
  <c r="I47" i="25"/>
  <c r="K101" i="25"/>
  <c r="E101" i="25"/>
  <c r="D101" i="25"/>
  <c r="J101" i="25"/>
  <c r="I101" i="25"/>
  <c r="D53" i="25"/>
  <c r="J53" i="25"/>
  <c r="B97" i="25"/>
  <c r="I53" i="25"/>
  <c r="E53" i="25"/>
  <c r="I97" i="25"/>
  <c r="E97" i="25"/>
  <c r="J97" i="25"/>
  <c r="K53" i="25"/>
  <c r="K97" i="25"/>
  <c r="D97" i="25"/>
  <c r="B53" i="25"/>
  <c r="B58" i="25"/>
  <c r="I58" i="25"/>
  <c r="C10" i="25"/>
  <c r="J10" i="25"/>
  <c r="E58" i="25"/>
  <c r="K10" i="25"/>
  <c r="F10" i="25"/>
  <c r="D58" i="25"/>
  <c r="E10" i="25"/>
  <c r="C58" i="25"/>
  <c r="F58" i="25"/>
  <c r="I39" i="25"/>
  <c r="C3" i="25"/>
  <c r="E43" i="25"/>
  <c r="E6" i="25"/>
  <c r="F57" i="25"/>
  <c r="K71" i="25"/>
  <c r="K70" i="25"/>
  <c r="C29" i="25"/>
  <c r="C35" i="25"/>
  <c r="C89" i="25"/>
  <c r="J31" i="25"/>
  <c r="K85" i="25"/>
  <c r="C99" i="25"/>
  <c r="K94" i="25"/>
  <c r="K52" i="25"/>
  <c r="B100" i="25"/>
  <c r="B22" i="25"/>
  <c r="E22" i="25"/>
  <c r="C22" i="25"/>
  <c r="I88" i="23"/>
  <c r="I388" i="27" s="1"/>
  <c r="J22" i="25"/>
  <c r="D22" i="25"/>
  <c r="H364" i="27"/>
  <c r="I34" i="23"/>
  <c r="I334" i="27" s="1"/>
  <c r="K22" i="25"/>
  <c r="F22" i="25"/>
  <c r="I78" i="23"/>
  <c r="I378" i="27" s="1"/>
  <c r="I76" i="23"/>
  <c r="I376" i="27" s="1"/>
  <c r="K100" i="25"/>
  <c r="D100" i="25"/>
  <c r="I40" i="23"/>
  <c r="I340" i="27" s="1"/>
  <c r="I100" i="25"/>
  <c r="F100" i="25"/>
  <c r="I70" i="25"/>
  <c r="B70" i="25"/>
  <c r="D70" i="25"/>
  <c r="F70" i="25"/>
  <c r="C70" i="25"/>
  <c r="J70" i="25"/>
  <c r="E70" i="25"/>
  <c r="B31" i="25"/>
  <c r="C100" i="25"/>
  <c r="E100" i="25"/>
  <c r="J100" i="25"/>
  <c r="I46" i="23"/>
  <c r="I346" i="27" s="1"/>
  <c r="D31" i="25"/>
  <c r="E31" i="25"/>
  <c r="K31" i="25"/>
  <c r="F31" i="25"/>
  <c r="C31" i="25"/>
  <c r="D52" i="25"/>
  <c r="I52" i="25"/>
  <c r="E52" i="25"/>
  <c r="F52" i="25"/>
  <c r="B52" i="25"/>
  <c r="C52" i="25"/>
  <c r="J52" i="25"/>
  <c r="F6" i="25"/>
  <c r="I82" i="23"/>
  <c r="I382" i="27" s="1"/>
  <c r="B6" i="25"/>
  <c r="C6" i="25"/>
  <c r="D6" i="25"/>
  <c r="K6" i="25"/>
  <c r="J6" i="25"/>
  <c r="J94" i="25"/>
  <c r="E94" i="25"/>
  <c r="C94" i="25"/>
  <c r="I94" i="25"/>
  <c r="B94" i="25"/>
  <c r="D94" i="25"/>
  <c r="F94" i="25"/>
  <c r="H333" i="27"/>
  <c r="I74" i="23"/>
  <c r="I374" i="27" s="1"/>
  <c r="I67" i="23"/>
  <c r="I367" i="27" s="1"/>
  <c r="K49" i="25"/>
  <c r="B49" i="25"/>
  <c r="J49" i="25"/>
  <c r="C49" i="25"/>
  <c r="I93" i="23"/>
  <c r="I393" i="27" s="1"/>
  <c r="I49" i="25"/>
  <c r="F49" i="25"/>
  <c r="D49" i="25"/>
  <c r="E49" i="25"/>
  <c r="G333" i="27"/>
  <c r="I39" i="24"/>
  <c r="E333" i="27"/>
  <c r="J79" i="25"/>
  <c r="F89" i="25"/>
  <c r="C333" i="27"/>
  <c r="J39" i="25"/>
  <c r="J89" i="25"/>
  <c r="E79" i="25"/>
  <c r="E39" i="25"/>
  <c r="E89" i="25"/>
  <c r="K79" i="25"/>
  <c r="E355" i="27"/>
  <c r="D89" i="25"/>
  <c r="C79" i="25"/>
  <c r="F79" i="25"/>
  <c r="D79" i="25"/>
  <c r="B89" i="25"/>
  <c r="J19" i="25"/>
  <c r="I79" i="25"/>
  <c r="B79" i="25"/>
  <c r="K89" i="25"/>
  <c r="C367" i="27"/>
  <c r="D355" i="27"/>
  <c r="D333" i="27"/>
  <c r="K333" i="27"/>
  <c r="I59" i="24"/>
  <c r="B3" i="25"/>
  <c r="K19" i="25"/>
  <c r="D19" i="25"/>
  <c r="F19" i="25"/>
  <c r="K355" i="27"/>
  <c r="E3" i="25"/>
  <c r="I43" i="25"/>
  <c r="C19" i="25"/>
  <c r="D3" i="25"/>
  <c r="I55" i="23"/>
  <c r="F3" i="25"/>
  <c r="B71" i="25"/>
  <c r="E19" i="25"/>
  <c r="D43" i="25"/>
  <c r="I61" i="23"/>
  <c r="C361" i="27"/>
  <c r="K369" i="27"/>
  <c r="C355" i="27"/>
  <c r="J3" i="25"/>
  <c r="E59" i="25"/>
  <c r="K3" i="25"/>
  <c r="C71" i="25"/>
  <c r="C43" i="25"/>
  <c r="F43" i="25"/>
  <c r="B19" i="25"/>
  <c r="K43" i="25"/>
  <c r="B43" i="25"/>
  <c r="F355" i="27"/>
  <c r="B59" i="25"/>
  <c r="J43" i="25"/>
  <c r="D71" i="25"/>
  <c r="B367" i="27"/>
  <c r="J345" i="27"/>
  <c r="D361" i="27"/>
  <c r="I45" i="23"/>
  <c r="I345" i="27" s="1"/>
  <c r="I101" i="24"/>
  <c r="C337" i="27"/>
  <c r="I41" i="23"/>
  <c r="I341" i="27" s="1"/>
  <c r="I59" i="25"/>
  <c r="C59" i="25"/>
  <c r="F59" i="25"/>
  <c r="F71" i="25"/>
  <c r="C369" i="27"/>
  <c r="K59" i="25"/>
  <c r="J59" i="25"/>
  <c r="I71" i="25"/>
  <c r="G367" i="27"/>
  <c r="F369" i="27"/>
  <c r="I47" i="24"/>
  <c r="D59" i="25"/>
  <c r="J71" i="25"/>
  <c r="E71" i="25"/>
  <c r="C383" i="27"/>
  <c r="E387" i="27"/>
  <c r="E365" i="27"/>
  <c r="K337" i="27"/>
  <c r="C375" i="27"/>
  <c r="H337" i="27"/>
  <c r="C341" i="27"/>
  <c r="J365" i="27"/>
  <c r="G375" i="27"/>
  <c r="J99" i="25"/>
  <c r="E99" i="25"/>
  <c r="B99" i="25"/>
  <c r="D99" i="25"/>
  <c r="K99" i="25"/>
  <c r="F99" i="25"/>
  <c r="C345" i="27"/>
  <c r="B369" i="27"/>
  <c r="B345" i="27"/>
  <c r="J341" i="27"/>
  <c r="K367" i="27"/>
  <c r="G361" i="27"/>
  <c r="D367" i="27"/>
  <c r="I37" i="23"/>
  <c r="I87" i="23"/>
  <c r="I57" i="24"/>
  <c r="I99" i="25"/>
  <c r="F387" i="27"/>
  <c r="F361" i="27"/>
  <c r="E361" i="27"/>
  <c r="E367" i="27"/>
  <c r="I63" i="23"/>
  <c r="D39" i="25"/>
  <c r="G369" i="27"/>
  <c r="C39" i="25"/>
  <c r="F35" i="25"/>
  <c r="K35" i="25"/>
  <c r="E35" i="25"/>
  <c r="J35" i="25"/>
  <c r="B39" i="25"/>
  <c r="K39" i="25"/>
  <c r="C381" i="27"/>
  <c r="I69" i="23"/>
  <c r="D35" i="25"/>
  <c r="B35" i="25"/>
  <c r="F39" i="25"/>
  <c r="D57" i="25"/>
  <c r="J57" i="25"/>
  <c r="E369" i="27"/>
  <c r="I85" i="25"/>
  <c r="J85" i="25"/>
  <c r="E57" i="25"/>
  <c r="C85" i="25"/>
  <c r="C57" i="25"/>
  <c r="B85" i="25"/>
  <c r="E85" i="25"/>
  <c r="F85" i="25"/>
  <c r="B365" i="27"/>
  <c r="F363" i="27"/>
  <c r="D363" i="27"/>
  <c r="B57" i="25"/>
  <c r="K57" i="25"/>
  <c r="I57" i="25"/>
  <c r="D85" i="25"/>
  <c r="C365" i="27"/>
  <c r="D373" i="27"/>
  <c r="K365" i="27"/>
  <c r="D383" i="27"/>
  <c r="F383" i="27"/>
  <c r="I73" i="23"/>
  <c r="F373" i="27"/>
  <c r="B383" i="27"/>
  <c r="B387" i="27"/>
  <c r="F337" i="27"/>
  <c r="B373" i="27"/>
  <c r="I75" i="23"/>
  <c r="I375" i="27" s="1"/>
  <c r="I65" i="23"/>
  <c r="I365" i="27" s="1"/>
  <c r="I81" i="23"/>
  <c r="I381" i="27" s="1"/>
  <c r="B381" i="27"/>
  <c r="E383" i="27"/>
  <c r="H383" i="27"/>
  <c r="K383" i="27"/>
  <c r="E29" i="25"/>
  <c r="B363" i="27"/>
  <c r="B29" i="25"/>
  <c r="D29" i="25"/>
  <c r="K29" i="25"/>
  <c r="F29" i="25"/>
  <c r="J29" i="25"/>
  <c r="I332" i="27"/>
  <c r="I359" i="27"/>
  <c r="I65" i="25"/>
  <c r="B324" i="27"/>
  <c r="D324" i="27"/>
  <c r="I390" i="27"/>
  <c r="I386" i="27"/>
  <c r="I380" i="27"/>
  <c r="I348" i="27"/>
  <c r="I356" i="27"/>
  <c r="I357" i="27"/>
  <c r="I384" i="27"/>
  <c r="I349" i="27"/>
  <c r="I354" i="27"/>
  <c r="I333" i="27"/>
  <c r="I385" i="27"/>
  <c r="I362" i="27"/>
  <c r="I352" i="27"/>
  <c r="I370" i="27"/>
  <c r="I347" i="27"/>
  <c r="I383" i="27"/>
  <c r="I366" i="27"/>
  <c r="I358" i="27"/>
  <c r="I379" i="27"/>
  <c r="I368" i="27"/>
  <c r="I350" i="27"/>
  <c r="I371" i="27"/>
  <c r="I391" i="27"/>
  <c r="I372" i="27"/>
  <c r="I338" i="27"/>
  <c r="I353" i="27"/>
  <c r="I351" i="27"/>
  <c r="I360" i="27"/>
  <c r="I389" i="27"/>
  <c r="I364" i="27"/>
  <c r="I82" i="25"/>
  <c r="F2" i="25"/>
  <c r="B2" i="25"/>
  <c r="E2" i="25"/>
  <c r="D2" i="25"/>
  <c r="J2" i="25"/>
  <c r="C2" i="25"/>
  <c r="K2" i="25"/>
  <c r="A26" i="1"/>
  <c r="A16" i="35" s="1"/>
  <c r="V22" i="1"/>
  <c r="AA306" i="35" l="1"/>
  <c r="G32" i="7" s="1"/>
  <c r="G30" i="24"/>
  <c r="G330" i="27"/>
  <c r="G30" i="25"/>
  <c r="H30" i="24"/>
  <c r="H30" i="25"/>
  <c r="H28" i="24"/>
  <c r="I28" i="24" s="1"/>
  <c r="H328" i="27"/>
  <c r="H28" i="25"/>
  <c r="I28" i="25" s="1"/>
  <c r="G28" i="24"/>
  <c r="G28" i="25"/>
  <c r="G328" i="27"/>
  <c r="G329" i="27"/>
  <c r="G29" i="24"/>
  <c r="AB27" i="35"/>
  <c r="I5" i="23"/>
  <c r="I305" i="27" s="1"/>
  <c r="H5" i="25"/>
  <c r="I5" i="25" s="1"/>
  <c r="T306" i="35"/>
  <c r="G25" i="7" s="1"/>
  <c r="T311" i="35"/>
  <c r="G33" i="7" s="1"/>
  <c r="AB26" i="35"/>
  <c r="U27" i="35"/>
  <c r="I22" i="23"/>
  <c r="I322" i="27" s="1"/>
  <c r="G22" i="24"/>
  <c r="U26" i="35"/>
  <c r="K25" i="25"/>
  <c r="J15" i="25"/>
  <c r="F15" i="25"/>
  <c r="C17" i="25"/>
  <c r="D11" i="25"/>
  <c r="D25" i="25"/>
  <c r="B15" i="25"/>
  <c r="J25" i="25"/>
  <c r="C15" i="25"/>
  <c r="D15" i="25"/>
  <c r="E15" i="25"/>
  <c r="B25" i="25"/>
  <c r="E25" i="25"/>
  <c r="H5" i="24"/>
  <c r="I5" i="24" s="1"/>
  <c r="H305" i="27"/>
  <c r="G5" i="24"/>
  <c r="G305" i="27"/>
  <c r="H316" i="27"/>
  <c r="G18" i="25"/>
  <c r="G21" i="25"/>
  <c r="R304" i="35"/>
  <c r="O24" i="7" s="1"/>
  <c r="F25" i="25"/>
  <c r="C25" i="25"/>
  <c r="Z305" i="35"/>
  <c r="O32" i="7" s="1"/>
  <c r="E11" i="25"/>
  <c r="C11" i="25"/>
  <c r="K11" i="25"/>
  <c r="F11" i="25"/>
  <c r="B11" i="25"/>
  <c r="S305" i="35"/>
  <c r="O25" i="7" s="1"/>
  <c r="X303" i="35"/>
  <c r="G30" i="7" s="1"/>
  <c r="G40" i="7" s="1"/>
  <c r="U15" i="35"/>
  <c r="AB15" i="35"/>
  <c r="AB12" i="35"/>
  <c r="U13" i="35"/>
  <c r="U16" i="35"/>
  <c r="AB14" i="35"/>
  <c r="S310" i="35"/>
  <c r="O33" i="7" s="1"/>
  <c r="AB13" i="35"/>
  <c r="AB16" i="35"/>
  <c r="U14" i="35"/>
  <c r="AB21" i="35"/>
  <c r="U21" i="35"/>
  <c r="AB24" i="35"/>
  <c r="U24" i="35"/>
  <c r="R309" i="35"/>
  <c r="O31" i="7" s="1"/>
  <c r="Y304" i="35"/>
  <c r="O30" i="7" s="1"/>
  <c r="U12" i="35"/>
  <c r="Q313" i="35"/>
  <c r="B21" i="25"/>
  <c r="D17" i="25"/>
  <c r="K17" i="25"/>
  <c r="F17" i="25"/>
  <c r="B17" i="25"/>
  <c r="J17" i="25"/>
  <c r="H22" i="25"/>
  <c r="I22" i="25" s="1"/>
  <c r="F21" i="25"/>
  <c r="K21" i="25"/>
  <c r="C21" i="25"/>
  <c r="J21" i="25"/>
  <c r="E21" i="25"/>
  <c r="D20" i="25"/>
  <c r="J20" i="25"/>
  <c r="F20" i="25"/>
  <c r="K20" i="25"/>
  <c r="C20" i="25"/>
  <c r="B20" i="25"/>
  <c r="E20" i="25"/>
  <c r="H22" i="24"/>
  <c r="I22" i="24" s="1"/>
  <c r="E26" i="25"/>
  <c r="C26" i="25"/>
  <c r="B26" i="25"/>
  <c r="D26" i="25"/>
  <c r="F26" i="25"/>
  <c r="J26" i="25"/>
  <c r="K26" i="25"/>
  <c r="J14" i="25"/>
  <c r="C14" i="25"/>
  <c r="F14" i="25"/>
  <c r="K14" i="25"/>
  <c r="B14" i="25"/>
  <c r="E14" i="25"/>
  <c r="D14" i="25"/>
  <c r="D13" i="25"/>
  <c r="J13" i="25"/>
  <c r="B13" i="25"/>
  <c r="F13" i="25"/>
  <c r="C13" i="25"/>
  <c r="K13" i="25"/>
  <c r="E13" i="25"/>
  <c r="F12" i="25"/>
  <c r="B12" i="25"/>
  <c r="K12" i="25"/>
  <c r="E12" i="25"/>
  <c r="D12" i="25"/>
  <c r="J12" i="25"/>
  <c r="C12" i="25"/>
  <c r="K23" i="25"/>
  <c r="B23" i="25"/>
  <c r="C23" i="25"/>
  <c r="E23" i="25"/>
  <c r="F23" i="25"/>
  <c r="D23" i="25"/>
  <c r="J23" i="25"/>
  <c r="D24" i="25"/>
  <c r="J24" i="25"/>
  <c r="C24" i="25"/>
  <c r="K24" i="25"/>
  <c r="E24" i="25"/>
  <c r="F24" i="25"/>
  <c r="B24" i="25"/>
  <c r="J16" i="25"/>
  <c r="B16" i="25"/>
  <c r="C16" i="25"/>
  <c r="F16" i="25"/>
  <c r="E16" i="25"/>
  <c r="K16" i="25"/>
  <c r="D16" i="25"/>
  <c r="C4" i="25"/>
  <c r="B4" i="25"/>
  <c r="D4" i="25"/>
  <c r="K4" i="25"/>
  <c r="J4" i="25"/>
  <c r="E4" i="25"/>
  <c r="F4" i="25"/>
  <c r="H322" i="27"/>
  <c r="I10" i="23"/>
  <c r="I310" i="27" s="1"/>
  <c r="A15" i="15"/>
  <c r="I89" i="25"/>
  <c r="I363" i="27"/>
  <c r="I373" i="27"/>
  <c r="I355" i="27"/>
  <c r="I361" i="27"/>
  <c r="I369" i="27"/>
  <c r="I387" i="27"/>
  <c r="I337" i="27"/>
  <c r="A27" i="1"/>
  <c r="A17" i="35" s="1"/>
  <c r="V23" i="1"/>
  <c r="G9" i="24" l="1"/>
  <c r="G9" i="25"/>
  <c r="H16" i="25"/>
  <c r="I16" i="25" s="1"/>
  <c r="H27" i="24"/>
  <c r="I27" i="24" s="1"/>
  <c r="I27" i="23"/>
  <c r="I327" i="27" s="1"/>
  <c r="H27" i="25"/>
  <c r="I27" i="25" s="1"/>
  <c r="H327" i="27"/>
  <c r="G27" i="24"/>
  <c r="G27" i="25"/>
  <c r="G327" i="27"/>
  <c r="G322" i="27"/>
  <c r="G2" i="24"/>
  <c r="G2" i="25"/>
  <c r="H318" i="27"/>
  <c r="H18" i="25"/>
  <c r="I18" i="25" s="1"/>
  <c r="G22" i="25"/>
  <c r="H331" i="27"/>
  <c r="I31" i="23"/>
  <c r="I331" i="27" s="1"/>
  <c r="H31" i="24"/>
  <c r="I31" i="24" s="1"/>
  <c r="H31" i="25"/>
  <c r="I31" i="25" s="1"/>
  <c r="G31" i="24"/>
  <c r="G331" i="27"/>
  <c r="G31" i="25"/>
  <c r="H2" i="24"/>
  <c r="H2" i="25"/>
  <c r="I25" i="23"/>
  <c r="I325" i="27" s="1"/>
  <c r="G325" i="27"/>
  <c r="T316" i="35"/>
  <c r="G23" i="25"/>
  <c r="H26" i="25"/>
  <c r="I26" i="25" s="1"/>
  <c r="G26" i="25"/>
  <c r="G311" i="27"/>
  <c r="G313" i="27"/>
  <c r="I15" i="23"/>
  <c r="I315" i="27" s="1"/>
  <c r="G14" i="25"/>
  <c r="G18" i="24"/>
  <c r="G318" i="27"/>
  <c r="H20" i="25"/>
  <c r="I20" i="25" s="1"/>
  <c r="G20" i="25"/>
  <c r="I18" i="23"/>
  <c r="I318" i="27" s="1"/>
  <c r="H18" i="24"/>
  <c r="I18" i="24" s="1"/>
  <c r="G41" i="7"/>
  <c r="S315" i="35"/>
  <c r="G304" i="25" s="1"/>
  <c r="O40" i="7"/>
  <c r="R314" i="35"/>
  <c r="G302" i="25"/>
  <c r="G302" i="24"/>
  <c r="H317" i="27"/>
  <c r="H21" i="25"/>
  <c r="I21" i="25" s="1"/>
  <c r="G21" i="24"/>
  <c r="G321" i="27"/>
  <c r="H12" i="25"/>
  <c r="I12" i="25" s="1"/>
  <c r="H16" i="24"/>
  <c r="I16" i="24" s="1"/>
  <c r="I16" i="23"/>
  <c r="I316" i="27" s="1"/>
  <c r="G24" i="25"/>
  <c r="G3" i="24"/>
  <c r="G3" i="25"/>
  <c r="H8" i="24"/>
  <c r="I8" i="24" s="1"/>
  <c r="H8" i="25"/>
  <c r="I8" i="25" s="1"/>
  <c r="H7" i="24"/>
  <c r="I7" i="24" s="1"/>
  <c r="H7" i="25"/>
  <c r="G19" i="24"/>
  <c r="G19" i="25"/>
  <c r="H17" i="25"/>
  <c r="I17" i="25" s="1"/>
  <c r="H17" i="24"/>
  <c r="I17" i="24" s="1"/>
  <c r="H3" i="24"/>
  <c r="I3" i="24" s="1"/>
  <c r="H3" i="25"/>
  <c r="I3" i="25" s="1"/>
  <c r="H6" i="24"/>
  <c r="I6" i="24" s="1"/>
  <c r="H6" i="25"/>
  <c r="I6" i="25" s="1"/>
  <c r="H319" i="27"/>
  <c r="H19" i="25"/>
  <c r="I19" i="25" s="1"/>
  <c r="H19" i="24"/>
  <c r="I19" i="24" s="1"/>
  <c r="G317" i="27"/>
  <c r="G17" i="25"/>
  <c r="G17" i="24"/>
  <c r="G16" i="25"/>
  <c r="G16" i="24"/>
  <c r="G8" i="24"/>
  <c r="G8" i="25"/>
  <c r="G7" i="24"/>
  <c r="G7" i="25"/>
  <c r="G6" i="24"/>
  <c r="G6" i="25"/>
  <c r="G319" i="27"/>
  <c r="I19" i="23"/>
  <c r="I319" i="27" s="1"/>
  <c r="G316" i="27"/>
  <c r="H310" i="27"/>
  <c r="I10" i="24"/>
  <c r="I10" i="25"/>
  <c r="G310" i="27"/>
  <c r="A16" i="15"/>
  <c r="G303" i="27"/>
  <c r="G308" i="27"/>
  <c r="H303" i="27"/>
  <c r="I3" i="23"/>
  <c r="I303" i="27" s="1"/>
  <c r="I8" i="23"/>
  <c r="I308" i="27" s="1"/>
  <c r="H308" i="27"/>
  <c r="I9" i="24"/>
  <c r="I9" i="25"/>
  <c r="G307" i="27"/>
  <c r="H306" i="27"/>
  <c r="I6" i="23"/>
  <c r="I306" i="27" s="1"/>
  <c r="G309" i="27"/>
  <c r="H307" i="27"/>
  <c r="I7" i="25"/>
  <c r="I7" i="23"/>
  <c r="I307" i="27" s="1"/>
  <c r="G306" i="27"/>
  <c r="H309" i="27"/>
  <c r="I9" i="23"/>
  <c r="I309" i="27" s="1"/>
  <c r="A28" i="1"/>
  <c r="A18" i="35" s="1"/>
  <c r="V24" i="1"/>
  <c r="H311" i="27" l="1"/>
  <c r="H11" i="25"/>
  <c r="I11" i="25" s="1"/>
  <c r="H325" i="27"/>
  <c r="H13" i="24"/>
  <c r="I13" i="24" s="1"/>
  <c r="H13" i="25"/>
  <c r="I13" i="25" s="1"/>
  <c r="G25" i="24"/>
  <c r="G25" i="25"/>
  <c r="H315" i="27"/>
  <c r="H15" i="25"/>
  <c r="I15" i="25" s="1"/>
  <c r="H23" i="24"/>
  <c r="H23" i="25"/>
  <c r="H25" i="24"/>
  <c r="H25" i="25"/>
  <c r="I25" i="25" s="1"/>
  <c r="H15" i="24"/>
  <c r="I15" i="24" s="1"/>
  <c r="G305" i="25"/>
  <c r="G305" i="24"/>
  <c r="G23" i="24"/>
  <c r="G323" i="27"/>
  <c r="I11" i="23"/>
  <c r="I311" i="27" s="1"/>
  <c r="H11" i="24"/>
  <c r="I11" i="24" s="1"/>
  <c r="H20" i="24"/>
  <c r="I20" i="24" s="1"/>
  <c r="H320" i="27"/>
  <c r="I20" i="23"/>
  <c r="I320" i="27" s="1"/>
  <c r="G20" i="24"/>
  <c r="G320" i="27"/>
  <c r="H313" i="27"/>
  <c r="I13" i="23"/>
  <c r="I313" i="27" s="1"/>
  <c r="G304" i="24"/>
  <c r="G303" i="24"/>
  <c r="G303" i="25"/>
  <c r="G314" i="27"/>
  <c r="G14" i="24"/>
  <c r="I14" i="23"/>
  <c r="I314" i="27" s="1"/>
  <c r="H14" i="25"/>
  <c r="I14" i="25" s="1"/>
  <c r="G13" i="24"/>
  <c r="G13" i="25"/>
  <c r="H24" i="24"/>
  <c r="H24" i="25"/>
  <c r="G11" i="24"/>
  <c r="G11" i="25"/>
  <c r="G315" i="27"/>
  <c r="G15" i="25"/>
  <c r="G312" i="27"/>
  <c r="G12" i="25"/>
  <c r="G15" i="24"/>
  <c r="I17" i="23"/>
  <c r="I317" i="27" s="1"/>
  <c r="G12" i="24"/>
  <c r="H14" i="24"/>
  <c r="I14" i="24" s="1"/>
  <c r="H314" i="27"/>
  <c r="H26" i="24"/>
  <c r="I26" i="24" s="1"/>
  <c r="I26" i="23"/>
  <c r="I326" i="27" s="1"/>
  <c r="H326" i="27"/>
  <c r="G26" i="24"/>
  <c r="G326" i="27"/>
  <c r="I21" i="23"/>
  <c r="I321" i="27" s="1"/>
  <c r="H21" i="24"/>
  <c r="I21" i="24" s="1"/>
  <c r="H321" i="27"/>
  <c r="H12" i="24"/>
  <c r="I12" i="24" s="1"/>
  <c r="H312" i="27"/>
  <c r="I12" i="23"/>
  <c r="I312" i="27" s="1"/>
  <c r="G324" i="27"/>
  <c r="G24" i="24"/>
  <c r="H4" i="24"/>
  <c r="H4" i="25"/>
  <c r="I4" i="25" s="1"/>
  <c r="G4" i="25"/>
  <c r="G4" i="24"/>
  <c r="I4" i="23"/>
  <c r="I304" i="27" s="1"/>
  <c r="H304" i="27"/>
  <c r="G304" i="27"/>
  <c r="I25" i="24"/>
  <c r="A17" i="15"/>
  <c r="A29" i="1"/>
  <c r="A19" i="35" s="1"/>
  <c r="V25" i="1"/>
  <c r="H305" i="24" l="1"/>
  <c r="I305" i="24" s="1"/>
  <c r="A605" i="27" s="1"/>
  <c r="H303" i="24"/>
  <c r="I303" i="24" s="1"/>
  <c r="O44" i="7" s="1"/>
  <c r="H302" i="24"/>
  <c r="I302" i="24" s="1"/>
  <c r="A602" i="27" s="1"/>
  <c r="I4" i="24"/>
  <c r="A18" i="15"/>
  <c r="A30" i="1"/>
  <c r="A20" i="35" s="1"/>
  <c r="V26" i="1"/>
  <c r="G45" i="7" l="1"/>
  <c r="C605" i="27"/>
  <c r="K605" i="27" s="1"/>
  <c r="F605" i="27"/>
  <c r="D605" i="27"/>
  <c r="H605" i="27"/>
  <c r="I605" i="27"/>
  <c r="G605" i="27"/>
  <c r="E605" i="27"/>
  <c r="B605" i="27"/>
  <c r="A603" i="27"/>
  <c r="F603" i="27" s="1"/>
  <c r="G44" i="7"/>
  <c r="C602" i="27"/>
  <c r="K602" i="27" s="1"/>
  <c r="F602" i="27"/>
  <c r="I602" i="27"/>
  <c r="E602" i="27"/>
  <c r="H602" i="27"/>
  <c r="B602" i="27"/>
  <c r="D602" i="27"/>
  <c r="G602" i="27"/>
  <c r="G34" i="7"/>
  <c r="G36" i="7" s="1"/>
  <c r="A19" i="15"/>
  <c r="A31" i="1"/>
  <c r="A21" i="35" s="1"/>
  <c r="V27" i="1"/>
  <c r="B603" i="27" l="1"/>
  <c r="I603" i="27"/>
  <c r="C603" i="27"/>
  <c r="K603" i="27" s="1"/>
  <c r="G603" i="27"/>
  <c r="H603" i="27"/>
  <c r="D603" i="27"/>
  <c r="E603" i="27"/>
  <c r="A20" i="15"/>
  <c r="G26" i="7"/>
  <c r="G28" i="7" s="1"/>
  <c r="G37" i="7" s="1"/>
  <c r="O41" i="7"/>
  <c r="F19" i="9" s="1"/>
  <c r="F20" i="9" s="1"/>
  <c r="G302" i="27"/>
  <c r="H302" i="27"/>
  <c r="I2" i="23"/>
  <c r="I302" i="27" s="1"/>
  <c r="A32" i="1"/>
  <c r="A22" i="35" s="1"/>
  <c r="V28" i="1"/>
  <c r="A21" i="15" l="1"/>
  <c r="I2" i="24"/>
  <c r="H304" i="24"/>
  <c r="I304" i="24" s="1"/>
  <c r="H304" i="25"/>
  <c r="I304" i="25" s="1"/>
  <c r="I2" i="25"/>
  <c r="A33" i="1"/>
  <c r="A23" i="35" s="1"/>
  <c r="V29" i="1"/>
  <c r="A22" i="15" l="1"/>
  <c r="O46" i="7"/>
  <c r="A606" i="27"/>
  <c r="A604" i="27"/>
  <c r="O45" i="7"/>
  <c r="A34" i="1"/>
  <c r="A24" i="35" s="1"/>
  <c r="V30" i="1"/>
  <c r="A23" i="15" l="1"/>
  <c r="G604" i="27"/>
  <c r="E604" i="27"/>
  <c r="I604" i="27"/>
  <c r="F604" i="27"/>
  <c r="H604" i="27"/>
  <c r="C604" i="27"/>
  <c r="K604" i="27" s="1"/>
  <c r="B604" i="27"/>
  <c r="D604" i="27"/>
  <c r="H606" i="27"/>
  <c r="D606" i="27"/>
  <c r="B606" i="27"/>
  <c r="C606" i="27"/>
  <c r="K606" i="27" s="1"/>
  <c r="I606" i="27"/>
  <c r="G606" i="27"/>
  <c r="F606" i="27"/>
  <c r="E606" i="27"/>
  <c r="A35" i="1"/>
  <c r="A25" i="35" s="1"/>
  <c r="V31" i="1"/>
  <c r="A24" i="15" l="1"/>
  <c r="A36" i="1"/>
  <c r="A26" i="35" s="1"/>
  <c r="V32" i="1"/>
  <c r="A25" i="15" l="1"/>
  <c r="A37" i="1"/>
  <c r="A27" i="35" s="1"/>
  <c r="V33" i="1"/>
  <c r="A26" i="15" l="1"/>
  <c r="A38" i="1"/>
  <c r="A28" i="35" s="1"/>
  <c r="V34" i="1"/>
  <c r="A27" i="15" l="1"/>
  <c r="A39" i="1"/>
  <c r="A29" i="35" s="1"/>
  <c r="V35" i="1"/>
  <c r="A28" i="15" l="1"/>
  <c r="A40" i="1"/>
  <c r="A30" i="35" s="1"/>
  <c r="V36" i="1"/>
  <c r="A29" i="15" l="1"/>
  <c r="A41" i="1"/>
  <c r="A31" i="35" s="1"/>
  <c r="V37" i="1"/>
  <c r="A30" i="15" l="1"/>
  <c r="A42" i="1"/>
  <c r="A32" i="35" s="1"/>
  <c r="V38" i="1"/>
  <c r="A31" i="15" l="1"/>
  <c r="A43" i="1"/>
  <c r="A33" i="35" s="1"/>
  <c r="V39" i="1"/>
  <c r="A32" i="15" l="1"/>
  <c r="A44" i="1"/>
  <c r="A34" i="35" s="1"/>
  <c r="V40" i="1"/>
  <c r="A33" i="15" l="1"/>
  <c r="A45" i="1"/>
  <c r="A35" i="35" s="1"/>
  <c r="V41" i="1"/>
  <c r="A34" i="15" l="1"/>
  <c r="A46" i="1"/>
  <c r="A36" i="35" s="1"/>
  <c r="V42" i="1"/>
  <c r="A35" i="15" l="1"/>
  <c r="A47" i="1"/>
  <c r="A37" i="35" s="1"/>
  <c r="V43" i="1"/>
  <c r="A36" i="15" l="1"/>
  <c r="A48" i="1"/>
  <c r="A38" i="35" s="1"/>
  <c r="V44" i="1"/>
  <c r="A37" i="15" l="1"/>
  <c r="A49" i="1"/>
  <c r="A39" i="35" s="1"/>
  <c r="V45" i="1"/>
  <c r="A38" i="15" l="1"/>
  <c r="A50" i="1"/>
  <c r="A40" i="35" s="1"/>
  <c r="V46" i="1"/>
  <c r="A39" i="15" l="1"/>
  <c r="A51" i="1"/>
  <c r="A41" i="35" s="1"/>
  <c r="V47" i="1"/>
  <c r="A40" i="15" l="1"/>
  <c r="A52" i="1"/>
  <c r="A42" i="35" s="1"/>
  <c r="V48" i="1"/>
  <c r="A41" i="15" l="1"/>
  <c r="A53" i="1"/>
  <c r="A43" i="35" s="1"/>
  <c r="V49" i="1"/>
  <c r="A42" i="15" l="1"/>
  <c r="A54" i="1"/>
  <c r="A44" i="35" s="1"/>
  <c r="V50" i="1"/>
  <c r="A43" i="15" l="1"/>
  <c r="A55" i="1"/>
  <c r="A45" i="35" s="1"/>
  <c r="V51" i="1"/>
  <c r="A44" i="15" l="1"/>
  <c r="A56" i="1"/>
  <c r="A46" i="35" s="1"/>
  <c r="V52" i="1"/>
  <c r="A45" i="15" l="1"/>
  <c r="A57" i="1"/>
  <c r="A47" i="35" s="1"/>
  <c r="V53" i="1"/>
  <c r="A46" i="15" l="1"/>
  <c r="A58" i="1"/>
  <c r="A48" i="35" s="1"/>
  <c r="V54" i="1"/>
  <c r="A47" i="15" l="1"/>
  <c r="A59" i="1"/>
  <c r="A49" i="35" s="1"/>
  <c r="V55" i="1"/>
  <c r="A48" i="15" l="1"/>
  <c r="A60" i="1"/>
  <c r="A50" i="35" s="1"/>
  <c r="V56" i="1"/>
  <c r="A49" i="15" l="1"/>
  <c r="A61" i="1"/>
  <c r="A51" i="35" s="1"/>
  <c r="V57" i="1"/>
  <c r="A50" i="15" l="1"/>
  <c r="A62" i="1"/>
  <c r="A52" i="35" s="1"/>
  <c r="V58" i="1"/>
  <c r="A51" i="15" l="1"/>
  <c r="A63" i="1"/>
  <c r="A53" i="35" s="1"/>
  <c r="V59" i="1"/>
  <c r="A52" i="15" l="1"/>
  <c r="A64" i="1"/>
  <c r="A54" i="35" s="1"/>
  <c r="V60" i="1"/>
  <c r="A53" i="15" l="1"/>
  <c r="A65" i="1"/>
  <c r="A55" i="35" s="1"/>
  <c r="V61" i="1"/>
  <c r="A54" i="15" l="1"/>
  <c r="A66" i="1"/>
  <c r="A56" i="35" s="1"/>
  <c r="V62" i="1"/>
  <c r="A55" i="15" l="1"/>
  <c r="A67" i="1"/>
  <c r="A57" i="35" s="1"/>
  <c r="V63" i="1"/>
  <c r="A56" i="15" l="1"/>
  <c r="A68" i="1"/>
  <c r="A58" i="35" s="1"/>
  <c r="V64" i="1"/>
  <c r="A57" i="15" l="1"/>
  <c r="A69" i="1"/>
  <c r="A59" i="35" s="1"/>
  <c r="V65" i="1"/>
  <c r="A58" i="15" l="1"/>
  <c r="A70" i="1"/>
  <c r="A60" i="35" s="1"/>
  <c r="V66" i="1"/>
  <c r="A59" i="15" l="1"/>
  <c r="A71" i="1"/>
  <c r="A61" i="35" s="1"/>
  <c r="V67" i="1"/>
  <c r="A60" i="15" l="1"/>
  <c r="A72" i="1"/>
  <c r="A62" i="35" s="1"/>
  <c r="V68" i="1"/>
  <c r="A61" i="15" l="1"/>
  <c r="A73" i="1"/>
  <c r="A63" i="35" s="1"/>
  <c r="V69" i="1"/>
  <c r="A62" i="15" l="1"/>
  <c r="A74" i="1"/>
  <c r="A64" i="35" s="1"/>
  <c r="V70" i="1"/>
  <c r="A63" i="15" l="1"/>
  <c r="A75" i="1"/>
  <c r="A65" i="35" s="1"/>
  <c r="V71" i="1"/>
  <c r="A64" i="15" l="1"/>
  <c r="A76" i="1"/>
  <c r="A66" i="35" s="1"/>
  <c r="V72" i="1"/>
  <c r="A65" i="15" l="1"/>
  <c r="A77" i="1"/>
  <c r="A67" i="35" s="1"/>
  <c r="V73" i="1"/>
  <c r="A66" i="15" l="1"/>
  <c r="A78" i="1"/>
  <c r="A68" i="35" s="1"/>
  <c r="V74" i="1"/>
  <c r="A67" i="15" l="1"/>
  <c r="A79" i="1"/>
  <c r="A69" i="35" s="1"/>
  <c r="V75" i="1"/>
  <c r="A68" i="15" l="1"/>
  <c r="A80" i="1"/>
  <c r="A70" i="35" s="1"/>
  <c r="V76" i="1"/>
  <c r="A69" i="15" l="1"/>
  <c r="A81" i="1"/>
  <c r="A71" i="35" s="1"/>
  <c r="V77" i="1"/>
  <c r="A70" i="15" l="1"/>
  <c r="A82" i="1"/>
  <c r="A72" i="35" s="1"/>
  <c r="V78" i="1"/>
  <c r="A71" i="15" l="1"/>
  <c r="A83" i="1"/>
  <c r="A73" i="35" s="1"/>
  <c r="V79" i="1"/>
  <c r="A72" i="15" l="1"/>
  <c r="A84" i="1"/>
  <c r="A74" i="35" s="1"/>
  <c r="V80" i="1"/>
  <c r="A73" i="15" l="1"/>
  <c r="A85" i="1"/>
  <c r="A75" i="35" s="1"/>
  <c r="V81" i="1"/>
  <c r="A74" i="15" l="1"/>
  <c r="A86" i="1"/>
  <c r="A76" i="35" s="1"/>
  <c r="V82" i="1"/>
  <c r="A75" i="15" l="1"/>
  <c r="A87" i="1"/>
  <c r="A77" i="35" s="1"/>
  <c r="V83" i="1"/>
  <c r="A76" i="15" l="1"/>
  <c r="A88" i="1"/>
  <c r="A78" i="35" s="1"/>
  <c r="V84" i="1"/>
  <c r="A77" i="15" l="1"/>
  <c r="A89" i="1"/>
  <c r="A79" i="35" s="1"/>
  <c r="V85" i="1"/>
  <c r="A78" i="15" l="1"/>
  <c r="A90" i="1"/>
  <c r="A80" i="35" s="1"/>
  <c r="V86" i="1"/>
  <c r="A79" i="15" l="1"/>
  <c r="A91" i="1"/>
  <c r="A81" i="35" s="1"/>
  <c r="V87" i="1"/>
  <c r="A80" i="15" l="1"/>
  <c r="A92" i="1"/>
  <c r="A82" i="35" s="1"/>
  <c r="V88" i="1"/>
  <c r="A81" i="15" l="1"/>
  <c r="A93" i="1"/>
  <c r="A83" i="35" s="1"/>
  <c r="V89" i="1"/>
  <c r="A82" i="15" l="1"/>
  <c r="A94" i="1"/>
  <c r="A84" i="35" s="1"/>
  <c r="V90" i="1"/>
  <c r="A83" i="15" l="1"/>
  <c r="A95" i="1"/>
  <c r="A85" i="35" s="1"/>
  <c r="V91" i="1"/>
  <c r="A84" i="15" l="1"/>
  <c r="A96" i="1"/>
  <c r="A86" i="35" s="1"/>
  <c r="V92" i="1"/>
  <c r="A85" i="15" l="1"/>
  <c r="A97" i="1"/>
  <c r="A87" i="35" s="1"/>
  <c r="V93" i="1"/>
  <c r="A86" i="15" l="1"/>
  <c r="A98" i="1"/>
  <c r="A88" i="35" s="1"/>
  <c r="V94" i="1"/>
  <c r="A87" i="15" l="1"/>
  <c r="A99" i="1"/>
  <c r="A89" i="35" s="1"/>
  <c r="V95" i="1"/>
  <c r="A88" i="15" l="1"/>
  <c r="A100" i="1"/>
  <c r="A90" i="35" s="1"/>
  <c r="V96" i="1"/>
  <c r="A89" i="15" l="1"/>
  <c r="A101" i="1"/>
  <c r="A91" i="35" s="1"/>
  <c r="V97" i="1"/>
  <c r="A90" i="15" l="1"/>
  <c r="A102" i="1"/>
  <c r="A92" i="35" s="1"/>
  <c r="V98" i="1"/>
  <c r="A91" i="15" l="1"/>
  <c r="A103" i="1"/>
  <c r="A93" i="35" s="1"/>
  <c r="V99" i="1"/>
  <c r="A92" i="15" l="1"/>
  <c r="A104" i="1"/>
  <c r="A94" i="35" s="1"/>
  <c r="V100" i="1"/>
  <c r="A93" i="15" l="1"/>
  <c r="A105" i="1"/>
  <c r="A95" i="35" s="1"/>
  <c r="V101" i="1"/>
  <c r="A94" i="15" l="1"/>
  <c r="A106" i="1"/>
  <c r="A96" i="35" s="1"/>
  <c r="V102" i="1"/>
  <c r="A95" i="15" l="1"/>
  <c r="A107" i="1"/>
  <c r="A97" i="35" s="1"/>
  <c r="V103" i="1"/>
  <c r="A96" i="15" l="1"/>
  <c r="A108" i="1"/>
  <c r="A98" i="35" s="1"/>
  <c r="V104" i="1"/>
  <c r="A97" i="15" l="1"/>
  <c r="V108" i="1"/>
  <c r="A109" i="1"/>
  <c r="A99" i="35" s="1"/>
  <c r="V105" i="1"/>
  <c r="A98" i="15" l="1"/>
  <c r="V109" i="1"/>
  <c r="A110" i="1"/>
  <c r="A100" i="35" s="1"/>
  <c r="V106" i="1"/>
  <c r="A99" i="15" l="1"/>
  <c r="V110" i="1"/>
  <c r="A111" i="1"/>
  <c r="A101" i="35" s="1"/>
  <c r="V107" i="1"/>
  <c r="A100" i="15" l="1"/>
  <c r="V111" i="1"/>
  <c r="A112" i="1"/>
  <c r="A102" i="35" s="1"/>
  <c r="A101" i="15" l="1"/>
  <c r="A113" i="1"/>
  <c r="A103" i="35" s="1"/>
  <c r="V112" i="1"/>
  <c r="A114" i="1" l="1"/>
  <c r="A104" i="35" s="1"/>
  <c r="A102" i="15"/>
  <c r="V113" i="1"/>
  <c r="A115" i="1" l="1"/>
  <c r="A105" i="35" s="1"/>
  <c r="A103" i="15"/>
  <c r="V114" i="1"/>
  <c r="A104" i="15" l="1"/>
  <c r="A116" i="1"/>
  <c r="A106" i="35" s="1"/>
  <c r="V115" i="1"/>
  <c r="A105" i="15" l="1"/>
  <c r="A117" i="1"/>
  <c r="A107" i="35" s="1"/>
  <c r="V116" i="1"/>
  <c r="F11" i="9"/>
  <c r="A118" i="1" l="1"/>
  <c r="A108" i="35" s="1"/>
  <c r="A106" i="15"/>
  <c r="V117" i="1"/>
  <c r="A2" i="19"/>
  <c r="A2" i="27" s="1"/>
  <c r="F12" i="9"/>
  <c r="O2" i="15"/>
  <c r="O302" i="15" s="1"/>
  <c r="A119" i="1" l="1"/>
  <c r="A109" i="35" s="1"/>
  <c r="A107" i="15"/>
  <c r="V118" i="1"/>
  <c r="C2" i="19"/>
  <c r="F2" i="19"/>
  <c r="J2" i="19"/>
  <c r="B2" i="19"/>
  <c r="H2" i="19"/>
  <c r="E2" i="19"/>
  <c r="I2" i="19"/>
  <c r="D2" i="19"/>
  <c r="G2" i="19"/>
  <c r="K2" i="19"/>
  <c r="F10" i="9"/>
  <c r="G11" i="9" s="1"/>
  <c r="G13" i="7"/>
  <c r="A108" i="15" l="1"/>
  <c r="A120" i="1"/>
  <c r="A110" i="35" s="1"/>
  <c r="V119" i="1"/>
  <c r="G16" i="7"/>
  <c r="G18" i="7" s="1"/>
  <c r="F15" i="9" s="1"/>
  <c r="Q16" i="7"/>
  <c r="K16" i="7" s="1"/>
  <c r="G2" i="27"/>
  <c r="E2" i="27"/>
  <c r="I2" i="27"/>
  <c r="B2" i="27"/>
  <c r="K2" i="27"/>
  <c r="J2" i="27"/>
  <c r="F2" i="27"/>
  <c r="D2" i="27"/>
  <c r="H2" i="27"/>
  <c r="C2" i="27"/>
  <c r="C8" i="17"/>
  <c r="F19" i="7"/>
  <c r="G12" i="9"/>
  <c r="A109" i="15" l="1"/>
  <c r="V120" i="1"/>
  <c r="A121" i="1"/>
  <c r="A111" i="35" s="1"/>
  <c r="F16" i="9"/>
  <c r="F23" i="9" s="1"/>
  <c r="F22" i="9"/>
  <c r="F37" i="17"/>
  <c r="F69" i="17"/>
  <c r="F78" i="17"/>
  <c r="A122" i="1" l="1"/>
  <c r="A112" i="35" s="1"/>
  <c r="A110" i="15"/>
  <c r="V121" i="1"/>
  <c r="F70" i="17"/>
  <c r="F38" i="17"/>
  <c r="F79" i="17"/>
  <c r="G58" i="7" l="1"/>
  <c r="G70" i="7"/>
  <c r="G64" i="7"/>
  <c r="I35" i="24"/>
  <c r="I35" i="25"/>
  <c r="I23" i="24"/>
  <c r="I29" i="24"/>
  <c r="I29" i="25"/>
  <c r="A123" i="1"/>
  <c r="A113" i="35" s="1"/>
  <c r="A111" i="15"/>
  <c r="V122" i="1"/>
  <c r="F72" i="17"/>
  <c r="F40" i="17"/>
  <c r="F81" i="17"/>
  <c r="G59" i="7" l="1"/>
  <c r="G65" i="7"/>
  <c r="G71" i="7"/>
  <c r="I23" i="25"/>
  <c r="H303" i="25"/>
  <c r="I303" i="25" s="1"/>
  <c r="I24" i="24"/>
  <c r="H305" i="25"/>
  <c r="I305" i="25" s="1"/>
  <c r="I36" i="24"/>
  <c r="I36" i="25"/>
  <c r="H329" i="27"/>
  <c r="I29" i="23"/>
  <c r="I329" i="27" s="1"/>
  <c r="I30" i="24"/>
  <c r="I30" i="25"/>
  <c r="H323" i="27"/>
  <c r="I23" i="23"/>
  <c r="I323" i="27" s="1"/>
  <c r="H335" i="27"/>
  <c r="I35" i="23"/>
  <c r="I335" i="27" s="1"/>
  <c r="A112" i="15"/>
  <c r="A124" i="1"/>
  <c r="A114" i="35" s="1"/>
  <c r="V123" i="1"/>
  <c r="I24" i="25" l="1"/>
  <c r="H302" i="25"/>
  <c r="I302" i="25" s="1"/>
  <c r="H324" i="27"/>
  <c r="I24" i="23"/>
  <c r="I324" i="27" s="1"/>
  <c r="H330" i="27"/>
  <c r="I30" i="23"/>
  <c r="I330" i="27" s="1"/>
  <c r="I36" i="23"/>
  <c r="I336" i="27" s="1"/>
  <c r="H336" i="27"/>
  <c r="A113" i="15"/>
  <c r="A125" i="1"/>
  <c r="A115" i="35" s="1"/>
  <c r="V124" i="1"/>
  <c r="A126" i="1" l="1"/>
  <c r="A116" i="35" s="1"/>
  <c r="A114" i="15"/>
  <c r="V125" i="1"/>
  <c r="A127" i="1" l="1"/>
  <c r="A117" i="35" s="1"/>
  <c r="A115" i="15"/>
  <c r="V126" i="1"/>
  <c r="A116" i="15" l="1"/>
  <c r="A128" i="1"/>
  <c r="A118" i="35" s="1"/>
  <c r="V127" i="1"/>
  <c r="A117" i="15" l="1"/>
  <c r="V128" i="1"/>
  <c r="A129" i="1"/>
  <c r="A119" i="35" s="1"/>
  <c r="A130" i="1" l="1"/>
  <c r="A120" i="35" s="1"/>
  <c r="A118" i="15"/>
  <c r="V129" i="1"/>
  <c r="A131" i="1" l="1"/>
  <c r="A121" i="35" s="1"/>
  <c r="A119" i="15"/>
  <c r="V130" i="1"/>
  <c r="A120" i="15" l="1"/>
  <c r="A132" i="1"/>
  <c r="A122" i="35" s="1"/>
  <c r="V131" i="1"/>
  <c r="A121" i="15" l="1"/>
  <c r="A133" i="1"/>
  <c r="A123" i="35" s="1"/>
  <c r="V132" i="1"/>
  <c r="A134" i="1" l="1"/>
  <c r="A124" i="35" s="1"/>
  <c r="A122" i="15"/>
  <c r="V133" i="1"/>
  <c r="A135" i="1" l="1"/>
  <c r="A125" i="35" s="1"/>
  <c r="A123" i="15"/>
  <c r="V134" i="1"/>
  <c r="A124" i="15" l="1"/>
  <c r="A136" i="1"/>
  <c r="A126" i="35" s="1"/>
  <c r="V135" i="1"/>
  <c r="A125" i="15" l="1"/>
  <c r="V136" i="1"/>
  <c r="A137" i="1"/>
  <c r="A127" i="35" s="1"/>
  <c r="A138" i="1" l="1"/>
  <c r="A128" i="35" s="1"/>
  <c r="A126" i="15"/>
  <c r="V137" i="1"/>
  <c r="A139" i="1" l="1"/>
  <c r="A129" i="35" s="1"/>
  <c r="A127" i="15"/>
  <c r="V138" i="1"/>
  <c r="A128" i="15" l="1"/>
  <c r="A140" i="1"/>
  <c r="A130" i="35" s="1"/>
  <c r="V139" i="1"/>
  <c r="A129" i="15" l="1"/>
  <c r="A141" i="1"/>
  <c r="A131" i="35" s="1"/>
  <c r="V140" i="1"/>
  <c r="A142" i="1" l="1"/>
  <c r="A132" i="35" s="1"/>
  <c r="A130" i="15"/>
  <c r="V141" i="1"/>
  <c r="A143" i="1" l="1"/>
  <c r="A133" i="35" s="1"/>
  <c r="A131" i="15"/>
  <c r="V142" i="1"/>
  <c r="A132" i="15" l="1"/>
  <c r="A144" i="1"/>
  <c r="A134" i="35" s="1"/>
  <c r="V143" i="1"/>
  <c r="A133" i="15" l="1"/>
  <c r="V144" i="1"/>
  <c r="A145" i="1"/>
  <c r="A135" i="35" s="1"/>
  <c r="A146" i="1" l="1"/>
  <c r="A136" i="35" s="1"/>
  <c r="A134" i="15"/>
  <c r="V145" i="1"/>
  <c r="A147" i="1" l="1"/>
  <c r="A137" i="35" s="1"/>
  <c r="A135" i="15"/>
  <c r="V146" i="1"/>
  <c r="A136" i="15" l="1"/>
  <c r="A148" i="1"/>
  <c r="A138" i="35" s="1"/>
  <c r="V147" i="1"/>
  <c r="A137" i="15" l="1"/>
  <c r="A149" i="1"/>
  <c r="A139" i="35" s="1"/>
  <c r="V148" i="1"/>
  <c r="A150" i="1" l="1"/>
  <c r="A140" i="35" s="1"/>
  <c r="A138" i="15"/>
  <c r="V149" i="1"/>
  <c r="A151" i="1" l="1"/>
  <c r="A141" i="35" s="1"/>
  <c r="A139" i="15"/>
  <c r="V150" i="1"/>
  <c r="A140" i="15" l="1"/>
  <c r="A152" i="1"/>
  <c r="A142" i="35" s="1"/>
  <c r="V151" i="1"/>
  <c r="A141" i="15" l="1"/>
  <c r="V152" i="1"/>
  <c r="A153" i="1"/>
  <c r="A143" i="35" s="1"/>
  <c r="A154" i="1" l="1"/>
  <c r="A144" i="35" s="1"/>
  <c r="A142" i="15"/>
  <c r="V153" i="1"/>
  <c r="A155" i="1" l="1"/>
  <c r="A145" i="35" s="1"/>
  <c r="A143" i="15"/>
  <c r="V154" i="1"/>
  <c r="A144" i="15" l="1"/>
  <c r="A156" i="1"/>
  <c r="A146" i="35" s="1"/>
  <c r="V155" i="1"/>
  <c r="A145" i="15" l="1"/>
  <c r="A157" i="1"/>
  <c r="A147" i="35" s="1"/>
  <c r="V156" i="1"/>
  <c r="A158" i="1" l="1"/>
  <c r="A148" i="35" s="1"/>
  <c r="A146" i="15"/>
  <c r="V157" i="1"/>
  <c r="A159" i="1" l="1"/>
  <c r="A149" i="35" s="1"/>
  <c r="A147" i="15"/>
  <c r="V158" i="1"/>
  <c r="A148" i="15" l="1"/>
  <c r="A160" i="1"/>
  <c r="A150" i="35" s="1"/>
  <c r="V159" i="1"/>
  <c r="A149" i="15" l="1"/>
  <c r="V160" i="1"/>
  <c r="A161" i="1"/>
  <c r="A151" i="35" s="1"/>
  <c r="A162" i="1" l="1"/>
  <c r="A152" i="35" s="1"/>
  <c r="A150" i="15"/>
  <c r="V161" i="1"/>
  <c r="A163" i="1" l="1"/>
  <c r="A153" i="35" s="1"/>
  <c r="A151" i="15"/>
  <c r="V162" i="1"/>
  <c r="A152" i="15" l="1"/>
  <c r="A164" i="1"/>
  <c r="A154" i="35" s="1"/>
  <c r="V163" i="1"/>
  <c r="A153" i="15" l="1"/>
  <c r="A165" i="1"/>
  <c r="A155" i="35" s="1"/>
  <c r="V164" i="1"/>
  <c r="A166" i="1" l="1"/>
  <c r="A156" i="35" s="1"/>
  <c r="A154" i="15"/>
  <c r="V165" i="1"/>
  <c r="A167" i="1" l="1"/>
  <c r="A157" i="35" s="1"/>
  <c r="A155" i="15"/>
  <c r="V166" i="1"/>
  <c r="A156" i="15" l="1"/>
  <c r="A168" i="1"/>
  <c r="A158" i="35" s="1"/>
  <c r="V167" i="1"/>
  <c r="A157" i="15" l="1"/>
  <c r="V168" i="1"/>
  <c r="A169" i="1"/>
  <c r="A159" i="35" s="1"/>
  <c r="A170" i="1" l="1"/>
  <c r="A160" i="35" s="1"/>
  <c r="A158" i="15"/>
  <c r="V169" i="1"/>
  <c r="A171" i="1" l="1"/>
  <c r="A161" i="35" s="1"/>
  <c r="A159" i="15"/>
  <c r="V170" i="1"/>
  <c r="A160" i="15" l="1"/>
  <c r="A172" i="1"/>
  <c r="A162" i="35" s="1"/>
  <c r="V171" i="1"/>
  <c r="A161" i="15" l="1"/>
  <c r="A173" i="1"/>
  <c r="A163" i="35" s="1"/>
  <c r="V172" i="1"/>
  <c r="A174" i="1" l="1"/>
  <c r="A164" i="35" s="1"/>
  <c r="A162" i="15"/>
  <c r="V173" i="1"/>
  <c r="A175" i="1" l="1"/>
  <c r="A165" i="35" s="1"/>
  <c r="A163" i="15"/>
  <c r="V174" i="1"/>
  <c r="A164" i="15" l="1"/>
  <c r="A176" i="1"/>
  <c r="A166" i="35" s="1"/>
  <c r="V175" i="1"/>
  <c r="A165" i="15" l="1"/>
  <c r="V176" i="1"/>
  <c r="A177" i="1"/>
  <c r="A167" i="35" s="1"/>
  <c r="A178" i="1" l="1"/>
  <c r="A168" i="35" s="1"/>
  <c r="A166" i="15"/>
  <c r="V177" i="1"/>
  <c r="A179" i="1" l="1"/>
  <c r="A169" i="35" s="1"/>
  <c r="A167" i="15"/>
  <c r="V178" i="1"/>
  <c r="A168" i="15" l="1"/>
  <c r="A180" i="1"/>
  <c r="A170" i="35" s="1"/>
  <c r="V179" i="1"/>
  <c r="A169" i="15" l="1"/>
  <c r="A181" i="1"/>
  <c r="A171" i="35" s="1"/>
  <c r="V180" i="1"/>
  <c r="A182" i="1" l="1"/>
  <c r="A172" i="35" s="1"/>
  <c r="A170" i="15"/>
  <c r="V181" i="1"/>
  <c r="A183" i="1" l="1"/>
  <c r="A173" i="35" s="1"/>
  <c r="A171" i="15"/>
  <c r="V182" i="1"/>
  <c r="A172" i="15" l="1"/>
  <c r="A184" i="1"/>
  <c r="A174" i="35" s="1"/>
  <c r="V183" i="1"/>
  <c r="A173" i="15" l="1"/>
  <c r="V184" i="1"/>
  <c r="A185" i="1"/>
  <c r="A175" i="35" s="1"/>
  <c r="A186" i="1" l="1"/>
  <c r="A176" i="35" s="1"/>
  <c r="A174" i="15"/>
  <c r="V185" i="1"/>
  <c r="A187" i="1" l="1"/>
  <c r="A177" i="35" s="1"/>
  <c r="A175" i="15"/>
  <c r="V186" i="1"/>
  <c r="A176" i="15" l="1"/>
  <c r="A188" i="1"/>
  <c r="A178" i="35" s="1"/>
  <c r="V187" i="1"/>
  <c r="A177" i="15" l="1"/>
  <c r="A189" i="1"/>
  <c r="A179" i="35" s="1"/>
  <c r="V188" i="1"/>
  <c r="A190" i="1" l="1"/>
  <c r="A180" i="35" s="1"/>
  <c r="A178" i="15"/>
  <c r="V189" i="1"/>
  <c r="A191" i="1" l="1"/>
  <c r="A181" i="35" s="1"/>
  <c r="A179" i="15"/>
  <c r="V190" i="1"/>
  <c r="A180" i="15" l="1"/>
  <c r="A192" i="1"/>
  <c r="A182" i="35" s="1"/>
  <c r="V191" i="1"/>
  <c r="A181" i="15" l="1"/>
  <c r="V192" i="1"/>
  <c r="A193" i="1"/>
  <c r="A183" i="35" s="1"/>
  <c r="A194" i="1" l="1"/>
  <c r="A184" i="35" s="1"/>
  <c r="A182" i="15"/>
  <c r="V193" i="1"/>
  <c r="A195" i="1" l="1"/>
  <c r="A185" i="35" s="1"/>
  <c r="A183" i="15"/>
  <c r="V194" i="1"/>
  <c r="A184" i="15" l="1"/>
  <c r="A196" i="1"/>
  <c r="A186" i="35" s="1"/>
  <c r="V195" i="1"/>
  <c r="A185" i="15" l="1"/>
  <c r="A197" i="1"/>
  <c r="A187" i="35" s="1"/>
  <c r="V196" i="1"/>
  <c r="A198" i="1" l="1"/>
  <c r="A188" i="35" s="1"/>
  <c r="A186" i="15"/>
  <c r="V197" i="1"/>
  <c r="A199" i="1" l="1"/>
  <c r="A189" i="35" s="1"/>
  <c r="A187" i="15"/>
  <c r="V198" i="1"/>
  <c r="A188" i="15" l="1"/>
  <c r="A200" i="1"/>
  <c r="A190" i="35" s="1"/>
  <c r="V199" i="1"/>
  <c r="A189" i="15" l="1"/>
  <c r="V200" i="1"/>
  <c r="A201" i="1"/>
  <c r="A191" i="35" s="1"/>
  <c r="A202" i="1" l="1"/>
  <c r="A192" i="35" s="1"/>
  <c r="A190" i="15"/>
  <c r="V201" i="1"/>
  <c r="A203" i="1" l="1"/>
  <c r="A193" i="35" s="1"/>
  <c r="A191" i="15"/>
  <c r="V202" i="1"/>
  <c r="A192" i="15" l="1"/>
  <c r="V203" i="1"/>
  <c r="A204" i="1"/>
  <c r="A194" i="35" s="1"/>
  <c r="A193" i="15" l="1"/>
  <c r="A205" i="1"/>
  <c r="A195" i="35" s="1"/>
  <c r="V204" i="1"/>
  <c r="A206" i="1" l="1"/>
  <c r="A196" i="35" s="1"/>
  <c r="A194" i="15"/>
  <c r="V205" i="1"/>
  <c r="A207" i="1" l="1"/>
  <c r="A197" i="35" s="1"/>
  <c r="A195" i="15"/>
  <c r="V206" i="1"/>
  <c r="A196" i="15" l="1"/>
  <c r="A208" i="1"/>
  <c r="A198" i="35" s="1"/>
  <c r="V207" i="1"/>
  <c r="A197" i="15" l="1"/>
  <c r="V208" i="1"/>
  <c r="A209" i="1"/>
  <c r="A199" i="35" s="1"/>
  <c r="A210" i="1" l="1"/>
  <c r="A200" i="35" s="1"/>
  <c r="A198" i="15"/>
  <c r="V209" i="1"/>
  <c r="A211" i="1" l="1"/>
  <c r="A201" i="35" s="1"/>
  <c r="A199" i="15"/>
  <c r="V210" i="1"/>
  <c r="A200" i="15" l="1"/>
  <c r="A212" i="1"/>
  <c r="A202" i="35" s="1"/>
  <c r="V211" i="1"/>
  <c r="A201" i="15" l="1"/>
  <c r="A213" i="1"/>
  <c r="A203" i="35" s="1"/>
  <c r="V212" i="1"/>
  <c r="A214" i="1" l="1"/>
  <c r="A204" i="35" s="1"/>
  <c r="A202" i="15"/>
  <c r="V213" i="1"/>
  <c r="A215" i="1" l="1"/>
  <c r="A205" i="35" s="1"/>
  <c r="A203" i="15"/>
  <c r="V214" i="1"/>
  <c r="A204" i="15" l="1"/>
  <c r="A216" i="1"/>
  <c r="A206" i="35" s="1"/>
  <c r="V215" i="1"/>
  <c r="A205" i="15" l="1"/>
  <c r="V216" i="1"/>
  <c r="A217" i="1"/>
  <c r="A207" i="35" s="1"/>
  <c r="A218" i="1" l="1"/>
  <c r="A208" i="35" s="1"/>
  <c r="A206" i="15"/>
  <c r="V217" i="1"/>
  <c r="A219" i="1" l="1"/>
  <c r="A209" i="35" s="1"/>
  <c r="A207" i="15"/>
  <c r="V218" i="1"/>
  <c r="A220" i="1" l="1"/>
  <c r="A210" i="35" s="1"/>
  <c r="A208" i="15"/>
  <c r="V219" i="1"/>
  <c r="A221" i="1" l="1"/>
  <c r="A211" i="35" s="1"/>
  <c r="A209" i="15"/>
  <c r="V220" i="1"/>
  <c r="A222" i="1" l="1"/>
  <c r="A212" i="35" s="1"/>
  <c r="A210" i="15"/>
  <c r="V221" i="1"/>
  <c r="A223" i="1" l="1"/>
  <c r="A213" i="35" s="1"/>
  <c r="A211" i="15"/>
  <c r="V222" i="1"/>
  <c r="A224" i="1" l="1"/>
  <c r="A214" i="35" s="1"/>
  <c r="A212" i="15"/>
  <c r="V223" i="1"/>
  <c r="A225" i="1" l="1"/>
  <c r="A215" i="35" s="1"/>
  <c r="A213" i="15"/>
  <c r="V224" i="1"/>
  <c r="A226" i="1" l="1"/>
  <c r="A216" i="35" s="1"/>
  <c r="A214" i="15"/>
  <c r="V225" i="1"/>
  <c r="A227" i="1" l="1"/>
  <c r="A217" i="35" s="1"/>
  <c r="A215" i="15"/>
  <c r="V226" i="1"/>
  <c r="A228" i="1" l="1"/>
  <c r="A218" i="35" s="1"/>
  <c r="A216" i="15"/>
  <c r="V227" i="1"/>
  <c r="A229" i="1" l="1"/>
  <c r="A219" i="35" s="1"/>
  <c r="A217" i="15"/>
  <c r="V228" i="1"/>
  <c r="A230" i="1" l="1"/>
  <c r="A220" i="35" s="1"/>
  <c r="A218" i="15"/>
  <c r="V229" i="1"/>
  <c r="A231" i="1" l="1"/>
  <c r="A221" i="35" s="1"/>
  <c r="A219" i="15"/>
  <c r="V230" i="1"/>
  <c r="A232" i="1" l="1"/>
  <c r="A222" i="35" s="1"/>
  <c r="A220" i="15"/>
  <c r="V231" i="1"/>
  <c r="A233" i="1" l="1"/>
  <c r="A223" i="35" s="1"/>
  <c r="A221" i="15"/>
  <c r="V232" i="1"/>
  <c r="A234" i="1" l="1"/>
  <c r="A224" i="35" s="1"/>
  <c r="A222" i="15"/>
  <c r="V233" i="1"/>
  <c r="A235" i="1" l="1"/>
  <c r="A225" i="35" s="1"/>
  <c r="A223" i="15"/>
  <c r="V234" i="1"/>
  <c r="A236" i="1" l="1"/>
  <c r="A226" i="35" s="1"/>
  <c r="A224" i="15"/>
  <c r="V235" i="1"/>
  <c r="A237" i="1" l="1"/>
  <c r="A227" i="35" s="1"/>
  <c r="A225" i="15"/>
  <c r="V236" i="1"/>
  <c r="A238" i="1" l="1"/>
  <c r="A228" i="35" s="1"/>
  <c r="A226" i="15"/>
  <c r="V237" i="1"/>
  <c r="A239" i="1" l="1"/>
  <c r="A229" i="35" s="1"/>
  <c r="A227" i="15"/>
  <c r="V238" i="1"/>
  <c r="A240" i="1" l="1"/>
  <c r="A230" i="35" s="1"/>
  <c r="A228" i="15"/>
  <c r="V239" i="1"/>
  <c r="A241" i="1" l="1"/>
  <c r="A231" i="35" s="1"/>
  <c r="A229" i="15"/>
  <c r="V240" i="1"/>
  <c r="A242" i="1" l="1"/>
  <c r="A232" i="35" s="1"/>
  <c r="A230" i="15"/>
  <c r="V241" i="1"/>
  <c r="A243" i="1" l="1"/>
  <c r="A233" i="35" s="1"/>
  <c r="A231" i="15"/>
  <c r="V242" i="1"/>
  <c r="A244" i="1" l="1"/>
  <c r="A234" i="35" s="1"/>
  <c r="A232" i="15"/>
  <c r="V243" i="1"/>
  <c r="A245" i="1" l="1"/>
  <c r="A235" i="35" s="1"/>
  <c r="A233" i="15"/>
  <c r="V244" i="1"/>
  <c r="A246" i="1" l="1"/>
  <c r="A236" i="35" s="1"/>
  <c r="A234" i="15"/>
  <c r="V245" i="1"/>
  <c r="A247" i="1" l="1"/>
  <c r="A237" i="35" s="1"/>
  <c r="A235" i="15"/>
  <c r="V246" i="1"/>
  <c r="A248" i="1" l="1"/>
  <c r="A238" i="35" s="1"/>
  <c r="A236" i="15"/>
  <c r="V247" i="1"/>
  <c r="A249" i="1" l="1"/>
  <c r="A239" i="35" s="1"/>
  <c r="A237" i="15"/>
  <c r="V248" i="1"/>
  <c r="A250" i="1" l="1"/>
  <c r="A240" i="35" s="1"/>
  <c r="A238" i="15"/>
  <c r="V249" i="1"/>
  <c r="A251" i="1" l="1"/>
  <c r="A241" i="35" s="1"/>
  <c r="A239" i="15"/>
  <c r="V250" i="1"/>
  <c r="A252" i="1" l="1"/>
  <c r="A242" i="35" s="1"/>
  <c r="A240" i="15"/>
  <c r="V251" i="1"/>
  <c r="A253" i="1" l="1"/>
  <c r="A243" i="35" s="1"/>
  <c r="A241" i="15"/>
  <c r="V252" i="1"/>
  <c r="A254" i="1" l="1"/>
  <c r="A244" i="35" s="1"/>
  <c r="A242" i="15"/>
  <c r="V253" i="1"/>
  <c r="A255" i="1" l="1"/>
  <c r="A245" i="35" s="1"/>
  <c r="A243" i="15"/>
  <c r="V254" i="1"/>
  <c r="A256" i="1" l="1"/>
  <c r="A246" i="35" s="1"/>
  <c r="A244" i="15"/>
  <c r="V255" i="1"/>
  <c r="A257" i="1" l="1"/>
  <c r="A247" i="35" s="1"/>
  <c r="A245" i="15"/>
  <c r="V256" i="1"/>
  <c r="A258" i="1" l="1"/>
  <c r="A248" i="35" s="1"/>
  <c r="A246" i="15"/>
  <c r="V257" i="1"/>
  <c r="A259" i="1" l="1"/>
  <c r="A249" i="35" s="1"/>
  <c r="A247" i="15"/>
  <c r="V258" i="1"/>
  <c r="A260" i="1" l="1"/>
  <c r="A250" i="35" s="1"/>
  <c r="A248" i="15"/>
  <c r="V259" i="1"/>
  <c r="A261" i="1" l="1"/>
  <c r="A251" i="35" s="1"/>
  <c r="A249" i="15"/>
  <c r="V260" i="1"/>
  <c r="A262" i="1" l="1"/>
  <c r="A252" i="35" s="1"/>
  <c r="A250" i="15"/>
  <c r="V261" i="1"/>
  <c r="A263" i="1" l="1"/>
  <c r="A253" i="35" s="1"/>
  <c r="A251" i="15"/>
  <c r="V262" i="1"/>
  <c r="A264" i="1" l="1"/>
  <c r="A254" i="35" s="1"/>
  <c r="A252" i="15"/>
  <c r="V263" i="1"/>
  <c r="A265" i="1" l="1"/>
  <c r="A255" i="35" s="1"/>
  <c r="A253" i="15"/>
  <c r="V264" i="1"/>
  <c r="A266" i="1" l="1"/>
  <c r="A256" i="35" s="1"/>
  <c r="A254" i="15"/>
  <c r="V265" i="1"/>
  <c r="A267" i="1" l="1"/>
  <c r="A257" i="35" s="1"/>
  <c r="A255" i="15"/>
  <c r="V266" i="1"/>
  <c r="A268" i="1" l="1"/>
  <c r="A258" i="35" s="1"/>
  <c r="A256" i="15"/>
  <c r="V267" i="1"/>
  <c r="A269" i="1" l="1"/>
  <c r="A259" i="35" s="1"/>
  <c r="A257" i="15"/>
  <c r="V268" i="1"/>
  <c r="A270" i="1" l="1"/>
  <c r="A260" i="35" s="1"/>
  <c r="A258" i="15"/>
  <c r="V269" i="1"/>
  <c r="A271" i="1" l="1"/>
  <c r="A261" i="35" s="1"/>
  <c r="A259" i="15"/>
  <c r="V270" i="1"/>
  <c r="A272" i="1" l="1"/>
  <c r="A262" i="35" s="1"/>
  <c r="A260" i="15"/>
  <c r="V271" i="1"/>
  <c r="A273" i="1" l="1"/>
  <c r="A263" i="35" s="1"/>
  <c r="A261" i="15"/>
  <c r="V272" i="1"/>
  <c r="A274" i="1" l="1"/>
  <c r="A264" i="35" s="1"/>
  <c r="A262" i="15"/>
  <c r="V273" i="1"/>
  <c r="A275" i="1" l="1"/>
  <c r="A265" i="35" s="1"/>
  <c r="A263" i="15"/>
  <c r="V274" i="1"/>
  <c r="A276" i="1" l="1"/>
  <c r="A266" i="35" s="1"/>
  <c r="A264" i="15"/>
  <c r="V275" i="1"/>
  <c r="A277" i="1" l="1"/>
  <c r="A267" i="35" s="1"/>
  <c r="A265" i="15"/>
  <c r="V276" i="1"/>
  <c r="A278" i="1" l="1"/>
  <c r="A268" i="35" s="1"/>
  <c r="A266" i="15"/>
  <c r="V277" i="1"/>
  <c r="A279" i="1" l="1"/>
  <c r="A269" i="35" s="1"/>
  <c r="A267" i="15"/>
  <c r="V278" i="1"/>
  <c r="A280" i="1" l="1"/>
  <c r="A270" i="35" s="1"/>
  <c r="A268" i="15"/>
  <c r="V279" i="1"/>
  <c r="A281" i="1" l="1"/>
  <c r="A271" i="35" s="1"/>
  <c r="A269" i="15"/>
  <c r="V280" i="1"/>
  <c r="A282" i="1" l="1"/>
  <c r="A272" i="35" s="1"/>
  <c r="A270" i="15"/>
  <c r="V281" i="1"/>
  <c r="A283" i="1" l="1"/>
  <c r="A273" i="35" s="1"/>
  <c r="A271" i="15"/>
  <c r="V282" i="1"/>
  <c r="A284" i="1" l="1"/>
  <c r="A274" i="35" s="1"/>
  <c r="A272" i="15"/>
  <c r="V283" i="1"/>
  <c r="A285" i="1" l="1"/>
  <c r="A275" i="35" s="1"/>
  <c r="A273" i="15"/>
  <c r="V284" i="1"/>
  <c r="A286" i="1" l="1"/>
  <c r="A276" i="35" s="1"/>
  <c r="A274" i="15"/>
  <c r="V285" i="1"/>
  <c r="A287" i="1" l="1"/>
  <c r="A277" i="35" s="1"/>
  <c r="A275" i="15"/>
  <c r="V286" i="1"/>
  <c r="A288" i="1" l="1"/>
  <c r="A278" i="35" s="1"/>
  <c r="A276" i="15"/>
  <c r="V287" i="1"/>
  <c r="A289" i="1" l="1"/>
  <c r="A279" i="35" s="1"/>
  <c r="A277" i="15"/>
  <c r="V288" i="1"/>
  <c r="A290" i="1" l="1"/>
  <c r="A280" i="35" s="1"/>
  <c r="A278" i="15"/>
  <c r="V289" i="1"/>
  <c r="A291" i="1" l="1"/>
  <c r="A281" i="35" s="1"/>
  <c r="A279" i="15"/>
  <c r="V290" i="1"/>
  <c r="A292" i="1" l="1"/>
  <c r="A282" i="35" s="1"/>
  <c r="A280" i="15"/>
  <c r="V291" i="1"/>
  <c r="A293" i="1" l="1"/>
  <c r="A283" i="35" s="1"/>
  <c r="A281" i="15"/>
  <c r="V292" i="1"/>
  <c r="A294" i="1" l="1"/>
  <c r="A284" i="35" s="1"/>
  <c r="A282" i="15"/>
  <c r="V293" i="1"/>
  <c r="A295" i="1" l="1"/>
  <c r="A285" i="35" s="1"/>
  <c r="A283" i="15"/>
  <c r="V294" i="1"/>
  <c r="A296" i="1" l="1"/>
  <c r="A286" i="35" s="1"/>
  <c r="A284" i="15"/>
  <c r="V295" i="1"/>
  <c r="A297" i="1" l="1"/>
  <c r="A287" i="35" s="1"/>
  <c r="A285" i="15"/>
  <c r="V296" i="1"/>
  <c r="A298" i="1" l="1"/>
  <c r="A288" i="35" s="1"/>
  <c r="A286" i="15"/>
  <c r="V297" i="1"/>
  <c r="A299" i="1" l="1"/>
  <c r="A289" i="35" s="1"/>
  <c r="A287" i="15"/>
  <c r="V298" i="1"/>
  <c r="A300" i="1" l="1"/>
  <c r="A290" i="35" s="1"/>
  <c r="A288" i="15"/>
  <c r="V299" i="1"/>
  <c r="A301" i="1" l="1"/>
  <c r="A291" i="35" s="1"/>
  <c r="A289" i="15"/>
  <c r="V300" i="1"/>
  <c r="A302" i="1" l="1"/>
  <c r="A292" i="35" s="1"/>
  <c r="A290" i="15"/>
  <c r="V301" i="1"/>
  <c r="A303" i="1" l="1"/>
  <c r="A293" i="35" s="1"/>
  <c r="A291" i="15"/>
  <c r="V302" i="1"/>
  <c r="A304" i="1" l="1"/>
  <c r="A294" i="35" s="1"/>
  <c r="A292" i="15"/>
  <c r="V303" i="1"/>
  <c r="A305" i="1" l="1"/>
  <c r="A295" i="35" s="1"/>
  <c r="A293" i="15"/>
  <c r="V304" i="1"/>
  <c r="A306" i="1" l="1"/>
  <c r="A296" i="35" s="1"/>
  <c r="A294" i="15"/>
  <c r="V305" i="1"/>
  <c r="A307" i="1" l="1"/>
  <c r="A297" i="35" s="1"/>
  <c r="A295" i="15"/>
  <c r="V306" i="1"/>
  <c r="A308" i="1" l="1"/>
  <c r="A298" i="35" s="1"/>
  <c r="A296" i="15"/>
  <c r="V307" i="1"/>
  <c r="A309" i="1" l="1"/>
  <c r="A299" i="35" s="1"/>
  <c r="A297" i="15"/>
  <c r="V308" i="1"/>
  <c r="A310" i="1" l="1"/>
  <c r="A300" i="35" s="1"/>
  <c r="A298" i="15"/>
  <c r="V309" i="1"/>
  <c r="A311" i="1" l="1"/>
  <c r="A301" i="35" s="1"/>
  <c r="A299" i="15"/>
  <c r="V310" i="1"/>
  <c r="A312" i="1" l="1"/>
  <c r="A302" i="35" s="1"/>
  <c r="A300" i="15"/>
  <c r="V311" i="1"/>
  <c r="A301" i="15" l="1"/>
  <c r="A302" i="15" s="1"/>
  <c r="V312" i="1"/>
  <c r="N303" i="15" l="1"/>
  <c r="G14" i="7" l="1"/>
</calcChain>
</file>

<file path=xl/comments1.xml><?xml version="1.0" encoding="utf-8"?>
<comments xmlns="http://schemas.openxmlformats.org/spreadsheetml/2006/main">
  <authors>
    <author>Thorsten André</author>
  </authors>
  <commentList>
    <comment ref="T3" authorId="0" shapeId="0">
      <text>
        <r>
          <rPr>
            <sz val="9"/>
            <color indexed="81"/>
            <rFont val="Tahoma"/>
            <family val="2"/>
          </rPr>
          <t>Vorgabe aus dem Interventionsblatt</t>
        </r>
      </text>
    </comment>
    <comment ref="U3" authorId="0" shapeId="0">
      <text>
        <r>
          <rPr>
            <b/>
            <sz val="9"/>
            <color indexed="81"/>
            <rFont val="Tahoma"/>
            <family val="2"/>
          </rPr>
          <t>Bitte ausfüllen!</t>
        </r>
        <r>
          <rPr>
            <sz val="9"/>
            <color indexed="81"/>
            <rFont val="Tahoma"/>
            <family val="2"/>
          </rPr>
          <t xml:space="preserve">
Die Vorgaben für das Projekt können ggf. von den Vorgaben des Interventionsblattes abweichen. </t>
        </r>
      </text>
    </comment>
    <comment ref="H11" authorId="0" shapeId="0">
      <text>
        <r>
          <rPr>
            <b/>
            <sz val="9"/>
            <color indexed="81"/>
            <rFont val="Tahoma"/>
            <family val="2"/>
          </rPr>
          <t>Austrittsdatum nur dann eingeben, wenn ein Austritt bereits erfolgt ist.</t>
        </r>
        <r>
          <rPr>
            <sz val="9"/>
            <color indexed="81"/>
            <rFont val="Tahoma"/>
            <family val="2"/>
          </rPr>
          <t xml:space="preserve">
</t>
        </r>
      </text>
    </comment>
    <comment ref="B12" authorId="0" shapeId="0">
      <text>
        <r>
          <rPr>
            <b/>
            <sz val="9"/>
            <color indexed="81"/>
            <rFont val="Tahoma"/>
            <family val="2"/>
          </rPr>
          <t>Hinweis:</t>
        </r>
        <r>
          <rPr>
            <sz val="9"/>
            <color indexed="81"/>
            <rFont val="Tahoma"/>
            <family val="2"/>
          </rPr>
          <t xml:space="preserve">
Verwendetet Abkürzungen für die Kofinazierung:
ohne Kofinanzierung -&gt; </t>
        </r>
        <r>
          <rPr>
            <b/>
            <sz val="9"/>
            <color indexed="81"/>
            <rFont val="Tahoma"/>
            <family val="2"/>
          </rPr>
          <t>o_Kofi</t>
        </r>
        <r>
          <rPr>
            <sz val="9"/>
            <color indexed="81"/>
            <rFont val="Tahoma"/>
            <family val="2"/>
          </rPr>
          <t xml:space="preserve">
Jobcenter -&gt;</t>
        </r>
        <r>
          <rPr>
            <b/>
            <sz val="9"/>
            <color indexed="81"/>
            <rFont val="Tahoma"/>
            <family val="2"/>
          </rPr>
          <t>JC</t>
        </r>
        <r>
          <rPr>
            <sz val="9"/>
            <color indexed="81"/>
            <rFont val="Tahoma"/>
            <family val="2"/>
          </rPr>
          <t xml:space="preserve">
Agentur für Arbeit -&gt; </t>
        </r>
        <r>
          <rPr>
            <b/>
            <sz val="9"/>
            <color indexed="81"/>
            <rFont val="Tahoma"/>
            <family val="2"/>
          </rPr>
          <t>AA</t>
        </r>
        <r>
          <rPr>
            <sz val="9"/>
            <color indexed="81"/>
            <rFont val="Tahoma"/>
            <family val="2"/>
          </rPr>
          <t xml:space="preserve">
Jobcenter + Träger -&gt; </t>
        </r>
        <r>
          <rPr>
            <b/>
            <sz val="9"/>
            <color indexed="81"/>
            <rFont val="Tahoma"/>
            <family val="2"/>
          </rPr>
          <t>JC/Träger</t>
        </r>
        <r>
          <rPr>
            <sz val="9"/>
            <color indexed="81"/>
            <rFont val="Tahoma"/>
            <family val="2"/>
          </rPr>
          <t xml:space="preserve">
Senator für Justiz -&gt; </t>
        </r>
        <r>
          <rPr>
            <b/>
            <sz val="9"/>
            <color indexed="81"/>
            <rFont val="Tahoma"/>
            <family val="2"/>
          </rPr>
          <t>Land HB</t>
        </r>
      </text>
    </comment>
  </commentList>
</comments>
</file>

<file path=xl/comments2.xml><?xml version="1.0" encoding="utf-8"?>
<comments xmlns="http://schemas.openxmlformats.org/spreadsheetml/2006/main">
  <authors>
    <author>Thorsten André</author>
  </authors>
  <commentList>
    <comment ref="C13" authorId="0" shapeId="0">
      <text>
        <r>
          <rPr>
            <sz val="9"/>
            <color indexed="81"/>
            <rFont val="Tahoma"/>
            <family val="2"/>
          </rPr>
          <t>Für 1 BV im aktuellen Monat!
Bitte Eingabe der Zeit im "Uhrzeit-Format", also mit Doppelpunkt (Beispiel: 08:00)</t>
        </r>
      </text>
    </comment>
    <comment ref="D13" authorId="0" shapeId="0">
      <text>
        <r>
          <rPr>
            <sz val="9"/>
            <color indexed="81"/>
            <rFont val="Tahoma"/>
            <family val="2"/>
          </rPr>
          <t xml:space="preserve">Anzahl der Stunden im aktuellen Monat laut Formular Stundennachweis!
Bitte Eingabe der Zeit im "Uhrzeit-Format",
also mit Doppelpunkt (Beispiel: 08:00)
</t>
        </r>
      </text>
    </comment>
    <comment ref="C45" authorId="0" shapeId="0">
      <text>
        <r>
          <rPr>
            <sz val="9"/>
            <color indexed="81"/>
            <rFont val="Tahoma"/>
            <family val="2"/>
          </rPr>
          <t>Für 1 BV im aktuellen Monat!
Bitte Eingabe der Zeit im "Uhrzeit-Format",
also mit Doppelpunkt (Beispiel: 08:00)</t>
        </r>
      </text>
    </comment>
    <comment ref="D45" authorId="0" shapeId="0">
      <text>
        <r>
          <rPr>
            <sz val="9"/>
            <color indexed="81"/>
            <rFont val="Tahoma"/>
            <family val="2"/>
          </rPr>
          <t xml:space="preserve">Anzahl der Stunden im aktuellen Monat laut Formular Stundennachweis!
Bitte Eingabe der Zeit im "Uhrzeit-Format",
also mit Doppelpunkt (Beispiel: 08:00)
</t>
        </r>
      </text>
    </comment>
  </commentList>
</comments>
</file>

<file path=xl/comments3.xml><?xml version="1.0" encoding="utf-8"?>
<comments xmlns="http://schemas.openxmlformats.org/spreadsheetml/2006/main">
  <authors>
    <author>Thorsten André</author>
  </authors>
  <commentList>
    <comment ref="D339" authorId="0" shapeId="0">
      <text>
        <r>
          <rPr>
            <b/>
            <sz val="9"/>
            <color indexed="81"/>
            <rFont val="Tahoma"/>
            <family val="2"/>
          </rPr>
          <t>Thorsten André:</t>
        </r>
        <r>
          <rPr>
            <sz val="9"/>
            <color indexed="81"/>
            <rFont val="Tahoma"/>
            <family val="2"/>
          </rPr>
          <t xml:space="preserve">
Status</t>
        </r>
      </text>
    </comment>
    <comment ref="H339" authorId="0" shapeId="0">
      <text>
        <r>
          <rPr>
            <b/>
            <sz val="9"/>
            <color indexed="81"/>
            <rFont val="Tahoma"/>
            <family val="2"/>
          </rPr>
          <t>Thorsten André:</t>
        </r>
        <r>
          <rPr>
            <sz val="9"/>
            <color indexed="81"/>
            <rFont val="Tahoma"/>
            <family val="2"/>
          </rPr>
          <t xml:space="preserve">
Status_Ausloesung</t>
        </r>
      </text>
    </comment>
    <comment ref="C430" authorId="0" shapeId="0">
      <text>
        <r>
          <rPr>
            <b/>
            <sz val="9"/>
            <color indexed="81"/>
            <rFont val="Tahoma"/>
            <family val="2"/>
          </rPr>
          <t>Thorsten André:</t>
        </r>
        <r>
          <rPr>
            <sz val="9"/>
            <color indexed="81"/>
            <rFont val="Tahoma"/>
            <family val="2"/>
          </rPr>
          <t xml:space="preserve">
Kofi_Abk</t>
        </r>
      </text>
    </comment>
    <comment ref="M430" authorId="0" shapeId="0">
      <text>
        <r>
          <rPr>
            <b/>
            <sz val="9"/>
            <color indexed="81"/>
            <rFont val="Tahoma"/>
            <family val="2"/>
          </rPr>
          <t>Thorsten André:</t>
        </r>
        <r>
          <rPr>
            <sz val="9"/>
            <color indexed="81"/>
            <rFont val="Tahoma"/>
            <family val="2"/>
          </rPr>
          <t xml:space="preserve">
Positionen</t>
        </r>
      </text>
    </comment>
    <comment ref="E437" authorId="0" shapeId="0">
      <text>
        <r>
          <rPr>
            <b/>
            <sz val="9"/>
            <color indexed="81"/>
            <rFont val="Tahoma"/>
            <family val="2"/>
          </rPr>
          <t>Thorsten André:</t>
        </r>
        <r>
          <rPr>
            <sz val="9"/>
            <color indexed="81"/>
            <rFont val="Tahoma"/>
            <family val="2"/>
          </rPr>
          <t xml:space="preserve">
Kofi_Abk_tbl</t>
        </r>
      </text>
    </comment>
    <comment ref="B438" authorId="0" shapeId="0">
      <text>
        <r>
          <rPr>
            <b/>
            <sz val="9"/>
            <color indexed="81"/>
            <rFont val="Tahoma"/>
            <family val="2"/>
          </rPr>
          <t>Thorsten André:</t>
        </r>
        <r>
          <rPr>
            <sz val="9"/>
            <color indexed="81"/>
            <rFont val="Tahoma"/>
            <family val="2"/>
          </rPr>
          <t xml:space="preserve">
TN_ALG_AB für A40:A42 und Name String_o_Kofi</t>
        </r>
      </text>
    </comment>
    <comment ref="C438" authorId="0" shapeId="0">
      <text>
        <r>
          <rPr>
            <b/>
            <sz val="9"/>
            <color indexed="81"/>
            <rFont val="Tahoma"/>
            <family val="2"/>
          </rPr>
          <t>Thorsten André:</t>
        </r>
        <r>
          <rPr>
            <sz val="9"/>
            <color indexed="81"/>
            <rFont val="Tahoma"/>
            <family val="2"/>
          </rPr>
          <t xml:space="preserve">
TN_SVB</t>
        </r>
      </text>
    </comment>
    <comment ref="D438" authorId="0" shapeId="0">
      <text>
        <r>
          <rPr>
            <b/>
            <sz val="9"/>
            <color indexed="81"/>
            <rFont val="Tahoma"/>
            <family val="2"/>
          </rPr>
          <t>Thorsten André:</t>
        </r>
        <r>
          <rPr>
            <sz val="9"/>
            <color indexed="81"/>
            <rFont val="Tahoma"/>
            <family val="2"/>
          </rPr>
          <t xml:space="preserve">
TN_HK_Land_HB</t>
        </r>
      </text>
    </comment>
    <comment ref="E438" authorId="0" shapeId="0">
      <text>
        <r>
          <rPr>
            <b/>
            <sz val="9"/>
            <color indexed="81"/>
            <rFont val="Tahoma"/>
            <family val="2"/>
          </rPr>
          <t>Thorsten André:</t>
        </r>
        <r>
          <rPr>
            <sz val="9"/>
            <color indexed="81"/>
            <rFont val="Tahoma"/>
            <family val="2"/>
          </rPr>
          <t xml:space="preserve">
TN_ALG_C1</t>
        </r>
      </text>
    </comment>
    <comment ref="B520" authorId="0" shapeId="0">
      <text>
        <r>
          <rPr>
            <b/>
            <sz val="9"/>
            <color indexed="81"/>
            <rFont val="Tahoma"/>
            <family val="2"/>
          </rPr>
          <t>Thorsten André:</t>
        </r>
        <r>
          <rPr>
            <sz val="9"/>
            <color indexed="81"/>
            <rFont val="Tahoma"/>
            <family val="2"/>
          </rPr>
          <t xml:space="preserve">
Intervention</t>
        </r>
      </text>
    </comment>
    <comment ref="C520" authorId="0" shapeId="0">
      <text>
        <r>
          <rPr>
            <b/>
            <sz val="9"/>
            <color indexed="81"/>
            <rFont val="Tahoma"/>
            <family val="2"/>
          </rPr>
          <t>Thorsten André:</t>
        </r>
        <r>
          <rPr>
            <sz val="9"/>
            <color indexed="81"/>
            <rFont val="Tahoma"/>
            <family val="2"/>
          </rPr>
          <t xml:space="preserve">
Matrix inklusive Spalte A</t>
        </r>
      </text>
    </comment>
    <comment ref="I520" authorId="0" shapeId="0">
      <text>
        <r>
          <rPr>
            <b/>
            <sz val="9"/>
            <color indexed="81"/>
            <rFont val="Tahoma"/>
            <family val="2"/>
          </rPr>
          <t>Thorsten André:</t>
        </r>
        <r>
          <rPr>
            <sz val="9"/>
            <color indexed="81"/>
            <rFont val="Tahoma"/>
            <family val="2"/>
          </rPr>
          <t xml:space="preserve">
Matrix inklusive Spalte A</t>
        </r>
      </text>
    </comment>
    <comment ref="B585" authorId="0" shapeId="0">
      <text>
        <r>
          <rPr>
            <b/>
            <sz val="9"/>
            <color indexed="81"/>
            <rFont val="Tahoma"/>
            <family val="2"/>
          </rPr>
          <t>Thorsten André:</t>
        </r>
        <r>
          <rPr>
            <sz val="9"/>
            <color indexed="81"/>
            <rFont val="Tahoma"/>
            <family val="2"/>
          </rPr>
          <t xml:space="preserve">
Intervention</t>
        </r>
      </text>
    </comment>
    <comment ref="C585" authorId="0" shapeId="0">
      <text>
        <r>
          <rPr>
            <b/>
            <sz val="9"/>
            <color indexed="81"/>
            <rFont val="Tahoma"/>
            <family val="2"/>
          </rPr>
          <t>Thorsten André:</t>
        </r>
        <r>
          <rPr>
            <sz val="9"/>
            <color indexed="81"/>
            <rFont val="Tahoma"/>
            <family val="2"/>
          </rPr>
          <t xml:space="preserve">
Matrix inklusive Spalte A</t>
        </r>
      </text>
    </comment>
    <comment ref="J585" authorId="0" shapeId="0">
      <text>
        <r>
          <rPr>
            <b/>
            <sz val="9"/>
            <color indexed="81"/>
            <rFont val="Tahoma"/>
            <family val="2"/>
          </rPr>
          <t>Thorsten André:</t>
        </r>
        <r>
          <rPr>
            <sz val="9"/>
            <color indexed="81"/>
            <rFont val="Tahoma"/>
            <family val="2"/>
          </rPr>
          <t xml:space="preserve">
Name Matrix inklusive Spalte A</t>
        </r>
      </text>
    </comment>
  </commentList>
</comments>
</file>

<file path=xl/comments4.xml><?xml version="1.0" encoding="utf-8"?>
<comments xmlns="http://schemas.openxmlformats.org/spreadsheetml/2006/main">
  <authors>
    <author>Thorsten André</author>
  </authors>
  <commentList>
    <comment ref="A302" authorId="0" shapeId="0">
      <text>
        <r>
          <rPr>
            <b/>
            <sz val="9"/>
            <color indexed="81"/>
            <rFont val="Tahoma"/>
            <family val="2"/>
          </rPr>
          <t>Thorsten André:</t>
        </r>
        <r>
          <rPr>
            <sz val="9"/>
            <color indexed="81"/>
            <rFont val="Tahoma"/>
            <family val="2"/>
          </rPr>
          <t xml:space="preserve">
Ermittlung TN in Liste</t>
        </r>
      </text>
    </comment>
    <comment ref="N302" authorId="0" shapeId="0">
      <text>
        <r>
          <rPr>
            <b/>
            <sz val="9"/>
            <color indexed="81"/>
            <rFont val="Tahoma"/>
            <family val="2"/>
          </rPr>
          <t>Thorsten André:</t>
        </r>
        <r>
          <rPr>
            <sz val="9"/>
            <color indexed="81"/>
            <rFont val="Tahoma"/>
            <family val="2"/>
          </rPr>
          <t xml:space="preserve">
TN mit Pauschale</t>
        </r>
      </text>
    </comment>
    <comment ref="N303" authorId="0" shapeId="0">
      <text>
        <r>
          <rPr>
            <b/>
            <sz val="9"/>
            <color indexed="81"/>
            <rFont val="Tahoma"/>
            <family val="2"/>
          </rPr>
          <t>Thorsten André:</t>
        </r>
        <r>
          <rPr>
            <sz val="9"/>
            <color indexed="81"/>
            <rFont val="Tahoma"/>
            <family val="2"/>
          </rPr>
          <t xml:space="preserve">
TN in Liste minus TN mit Pauschale ist TN ohne Pauschale</t>
        </r>
      </text>
    </comment>
  </commentList>
</comments>
</file>

<file path=xl/comments5.xml><?xml version="1.0" encoding="utf-8"?>
<comments xmlns="http://schemas.openxmlformats.org/spreadsheetml/2006/main">
  <authors>
    <author>Thorsten André</author>
  </authors>
  <commentList>
    <comment ref="N1" authorId="0" shapeId="0">
      <text>
        <r>
          <rPr>
            <b/>
            <sz val="9"/>
            <color indexed="81"/>
            <rFont val="Tahoma"/>
            <family val="2"/>
          </rPr>
          <t>Thorsten André:</t>
        </r>
        <r>
          <rPr>
            <sz val="9"/>
            <color indexed="81"/>
            <rFont val="Tahoma"/>
            <family val="2"/>
          </rPr>
          <t xml:space="preserve">
Monat</t>
        </r>
      </text>
    </comment>
    <comment ref="O1" authorId="0" shapeId="0">
      <text>
        <r>
          <rPr>
            <b/>
            <sz val="9"/>
            <color indexed="81"/>
            <rFont val="Tahoma"/>
            <family val="2"/>
          </rPr>
          <t>Thorsten André:</t>
        </r>
        <r>
          <rPr>
            <sz val="9"/>
            <color indexed="81"/>
            <rFont val="Tahoma"/>
            <family val="2"/>
          </rPr>
          <t xml:space="preserve">
keine Namenszuordnung-&gt; nur als Nachlschagefunktion welche Ziffer zum Monat gehört</t>
        </r>
      </text>
    </comment>
    <comment ref="P1" authorId="0" shapeId="0">
      <text>
        <r>
          <rPr>
            <b/>
            <sz val="9"/>
            <color indexed="81"/>
            <rFont val="Tahoma"/>
            <family val="2"/>
          </rPr>
          <t>Thorsten André:</t>
        </r>
        <r>
          <rPr>
            <sz val="9"/>
            <color indexed="81"/>
            <rFont val="Tahoma"/>
            <family val="2"/>
          </rPr>
          <t xml:space="preserve">
Jahr</t>
        </r>
      </text>
    </comment>
    <comment ref="Q1" authorId="0" shapeId="0">
      <text>
        <r>
          <rPr>
            <b/>
            <sz val="9"/>
            <color indexed="81"/>
            <rFont val="Tahoma"/>
            <family val="2"/>
          </rPr>
          <t>Thorsten André:
Spalte aus Pauschale_Matrix</t>
        </r>
      </text>
    </comment>
    <comment ref="A2" authorId="0" shapeId="0">
      <text>
        <r>
          <rPr>
            <b/>
            <sz val="9"/>
            <color indexed="81"/>
            <rFont val="Tahoma"/>
            <family val="2"/>
          </rPr>
          <t>Thorsten André:</t>
        </r>
        <r>
          <rPr>
            <sz val="9"/>
            <color indexed="81"/>
            <rFont val="Tahoma"/>
            <family val="2"/>
          </rPr>
          <t xml:space="preserve">
Intervention</t>
        </r>
      </text>
    </comment>
    <comment ref="B2" authorId="0" shapeId="0">
      <text>
        <r>
          <rPr>
            <b/>
            <sz val="9"/>
            <color indexed="81"/>
            <rFont val="Tahoma"/>
            <family val="2"/>
          </rPr>
          <t>Thorsten André:</t>
        </r>
        <r>
          <rPr>
            <sz val="9"/>
            <color indexed="81"/>
            <rFont val="Tahoma"/>
            <family val="2"/>
          </rPr>
          <t xml:space="preserve">
Matrix inklusive Spalte A</t>
        </r>
      </text>
    </comment>
    <comment ref="I2" authorId="0" shapeId="0">
      <text>
        <r>
          <rPr>
            <b/>
            <sz val="9"/>
            <color indexed="81"/>
            <rFont val="Tahoma"/>
            <family val="2"/>
          </rPr>
          <t>Thorsten André:</t>
        </r>
        <r>
          <rPr>
            <sz val="9"/>
            <color indexed="81"/>
            <rFont val="Tahoma"/>
            <family val="2"/>
          </rPr>
          <t xml:space="preserve">
Name Matrix inklusive Spalte A</t>
        </r>
      </text>
    </comment>
    <comment ref="L2" authorId="0" shapeId="0">
      <text>
        <r>
          <rPr>
            <b/>
            <sz val="9"/>
            <color indexed="81"/>
            <rFont val="Tahoma"/>
            <family val="2"/>
          </rPr>
          <t>Thorsten André:</t>
        </r>
        <r>
          <rPr>
            <sz val="9"/>
            <color indexed="81"/>
            <rFont val="Tahoma"/>
            <family val="2"/>
          </rPr>
          <t xml:space="preserve">
Alter_Eintritt</t>
        </r>
      </text>
    </comment>
    <comment ref="C15" authorId="0" shapeId="0">
      <text>
        <r>
          <rPr>
            <b/>
            <sz val="9"/>
            <color indexed="81"/>
            <rFont val="Tahoma"/>
            <family val="2"/>
          </rPr>
          <t>Thorsten André:</t>
        </r>
        <r>
          <rPr>
            <sz val="9"/>
            <color indexed="81"/>
            <rFont val="Tahoma"/>
            <family val="2"/>
          </rPr>
          <t xml:space="preserve">
Status</t>
        </r>
      </text>
    </comment>
    <comment ref="G15" authorId="0" shapeId="0">
      <text>
        <r>
          <rPr>
            <b/>
            <sz val="9"/>
            <color indexed="81"/>
            <rFont val="Tahoma"/>
            <family val="2"/>
          </rPr>
          <t>Thorsten André:</t>
        </r>
        <r>
          <rPr>
            <sz val="9"/>
            <color indexed="81"/>
            <rFont val="Tahoma"/>
            <family val="2"/>
          </rPr>
          <t xml:space="preserve">
Status_Ausloesung</t>
        </r>
      </text>
    </comment>
    <comment ref="B33" authorId="0" shapeId="0">
      <text>
        <r>
          <rPr>
            <b/>
            <sz val="9"/>
            <color indexed="81"/>
            <rFont val="Tahoma"/>
            <family val="2"/>
          </rPr>
          <t>Thorsten André:</t>
        </r>
        <r>
          <rPr>
            <sz val="9"/>
            <color indexed="81"/>
            <rFont val="Tahoma"/>
            <family val="2"/>
          </rPr>
          <t xml:space="preserve">
Kofi_Abk</t>
        </r>
      </text>
    </comment>
    <comment ref="L33" authorId="0" shapeId="0">
      <text>
        <r>
          <rPr>
            <b/>
            <sz val="9"/>
            <color indexed="81"/>
            <rFont val="Tahoma"/>
            <family val="2"/>
          </rPr>
          <t>Thorsten André:</t>
        </r>
        <r>
          <rPr>
            <sz val="9"/>
            <color indexed="81"/>
            <rFont val="Tahoma"/>
            <family val="2"/>
          </rPr>
          <t xml:space="preserve">
Positionen</t>
        </r>
      </text>
    </comment>
    <comment ref="D40" authorId="0" shapeId="0">
      <text>
        <r>
          <rPr>
            <b/>
            <sz val="9"/>
            <color indexed="81"/>
            <rFont val="Tahoma"/>
            <family val="2"/>
          </rPr>
          <t>Thorsten André:</t>
        </r>
        <r>
          <rPr>
            <sz val="9"/>
            <color indexed="81"/>
            <rFont val="Tahoma"/>
            <family val="2"/>
          </rPr>
          <t xml:space="preserve">
Kofi_Abk_tbl</t>
        </r>
      </text>
    </comment>
    <comment ref="A41" authorId="0" shapeId="0">
      <text>
        <r>
          <rPr>
            <b/>
            <sz val="9"/>
            <color indexed="81"/>
            <rFont val="Tahoma"/>
            <family val="2"/>
          </rPr>
          <t>Thorsten André:</t>
        </r>
        <r>
          <rPr>
            <sz val="9"/>
            <color indexed="81"/>
            <rFont val="Tahoma"/>
            <family val="2"/>
          </rPr>
          <t xml:space="preserve">
TN_ALG_AB für A40:A42 und Name String_o_Kofi</t>
        </r>
      </text>
    </comment>
    <comment ref="B41" authorId="0" shapeId="0">
      <text>
        <r>
          <rPr>
            <b/>
            <sz val="9"/>
            <color indexed="81"/>
            <rFont val="Tahoma"/>
            <family val="2"/>
          </rPr>
          <t>Thorsten André:</t>
        </r>
        <r>
          <rPr>
            <sz val="9"/>
            <color indexed="81"/>
            <rFont val="Tahoma"/>
            <family val="2"/>
          </rPr>
          <t xml:space="preserve">
TN_SVB</t>
        </r>
      </text>
    </comment>
    <comment ref="C41" authorId="0" shapeId="0">
      <text>
        <r>
          <rPr>
            <b/>
            <sz val="9"/>
            <color indexed="81"/>
            <rFont val="Tahoma"/>
            <family val="2"/>
          </rPr>
          <t>Thorsten André:</t>
        </r>
        <r>
          <rPr>
            <sz val="9"/>
            <color indexed="81"/>
            <rFont val="Tahoma"/>
            <family val="2"/>
          </rPr>
          <t xml:space="preserve">
TN_HK_Land_HB</t>
        </r>
      </text>
    </comment>
    <comment ref="D41" authorId="0" shapeId="0">
      <text>
        <r>
          <rPr>
            <b/>
            <sz val="9"/>
            <color indexed="81"/>
            <rFont val="Tahoma"/>
            <family val="2"/>
          </rPr>
          <t>Thorsten André:</t>
        </r>
        <r>
          <rPr>
            <sz val="9"/>
            <color indexed="81"/>
            <rFont val="Tahoma"/>
            <family val="2"/>
          </rPr>
          <t xml:space="preserve">
TN_ALG_C1</t>
        </r>
      </text>
    </comment>
  </commentList>
</comments>
</file>

<file path=xl/sharedStrings.xml><?xml version="1.0" encoding="utf-8"?>
<sst xmlns="http://schemas.openxmlformats.org/spreadsheetml/2006/main" count="1544" uniqueCount="784">
  <si>
    <t>bis</t>
  </si>
  <si>
    <t>lfd. Nr</t>
  </si>
  <si>
    <t>Name</t>
  </si>
  <si>
    <t>Vorname</t>
  </si>
  <si>
    <t>E</t>
  </si>
  <si>
    <t>U</t>
  </si>
  <si>
    <t>F</t>
  </si>
  <si>
    <t>SUMME</t>
  </si>
  <si>
    <t>Eintritt</t>
  </si>
  <si>
    <t>Austritt</t>
  </si>
  <si>
    <t>Tage</t>
  </si>
  <si>
    <t>unent-schuldigt</t>
  </si>
  <si>
    <t>Bemerkungen</t>
  </si>
  <si>
    <t>W</t>
  </si>
  <si>
    <t>Wochenende, Feiertage</t>
  </si>
  <si>
    <r>
      <t xml:space="preserve">sonstige </t>
    </r>
    <r>
      <rPr>
        <b/>
        <sz val="9"/>
        <rFont val="Arial"/>
        <family val="2"/>
      </rPr>
      <t>e</t>
    </r>
    <r>
      <rPr>
        <sz val="9"/>
        <rFont val="Arial"/>
        <family val="2"/>
      </rPr>
      <t xml:space="preserve">ntschuldigte Fehltage </t>
    </r>
  </si>
  <si>
    <r>
      <t xml:space="preserve">unentschuldigte </t>
    </r>
    <r>
      <rPr>
        <b/>
        <sz val="9"/>
        <rFont val="Arial"/>
        <family val="2"/>
      </rPr>
      <t>F</t>
    </r>
    <r>
      <rPr>
        <sz val="9"/>
        <rFont val="Arial"/>
        <family val="2"/>
      </rPr>
      <t xml:space="preserve">ehltage </t>
    </r>
  </si>
  <si>
    <t xml:space="preserve">Urlaub </t>
  </si>
  <si>
    <t>A</t>
  </si>
  <si>
    <t>Urlaub</t>
  </si>
  <si>
    <t>vom</t>
  </si>
  <si>
    <t>Höhe der Pauschale pro Monat</t>
  </si>
  <si>
    <t>Ort, Datum</t>
  </si>
  <si>
    <t>Für eine Erstattung im letzten Abrechnungsmonat ist ein Verwendungsnachweis beizufügen.</t>
  </si>
  <si>
    <t>nachrichtlich:</t>
  </si>
  <si>
    <t>Erhaltene Pauschalen gesamt</t>
  </si>
  <si>
    <t>(bitte in den nächsten Abrechnungsmonat übertragen)</t>
  </si>
  <si>
    <t>Kofinanzierung gesamt</t>
  </si>
  <si>
    <t>bitte füllen Sie nur die farbig unterlegten Felder in den vier Tabellenblättern aus!</t>
  </si>
  <si>
    <t>Für den Zeitraum vom</t>
  </si>
  <si>
    <t>Stempel / rechtsverbindliche Unterschrift</t>
  </si>
  <si>
    <t>Monatsnachweis für Projekte, die über Standardeinheitskosten (SEK) gefördert werden</t>
  </si>
  <si>
    <t>BAP-Interventionsblatt:</t>
  </si>
  <si>
    <t>Kofinanzierung im Bescheid ausgewiesen?</t>
  </si>
  <si>
    <t>Eingabekürzel:</t>
  </si>
  <si>
    <t>Durch meine Unterschrift bestätige ich die Richtigkleit der Angaben</t>
  </si>
  <si>
    <t>Eine Belegliste wurde erstellt und eingereicht</t>
  </si>
  <si>
    <t>V2_1</t>
  </si>
  <si>
    <t>Ausgangsversion Ralf</t>
  </si>
  <si>
    <t>V3_1</t>
  </si>
  <si>
    <t>Version Überarbeitung TA</t>
  </si>
  <si>
    <t>Januar</t>
  </si>
  <si>
    <t>Februar</t>
  </si>
  <si>
    <t>März</t>
  </si>
  <si>
    <t>April</t>
  </si>
  <si>
    <t>Mai</t>
  </si>
  <si>
    <t>Juni</t>
  </si>
  <si>
    <t>Juli</t>
  </si>
  <si>
    <t>August</t>
  </si>
  <si>
    <t>September</t>
  </si>
  <si>
    <t>Oktober</t>
  </si>
  <si>
    <t>November</t>
  </si>
  <si>
    <t>Erfassung der tgl. Anwesenheit (bitte Eingabekürzel beachten)</t>
  </si>
  <si>
    <t>Eingabe von Monat Drop Down</t>
  </si>
  <si>
    <t>Eingabe von Jahr Drop Down</t>
  </si>
  <si>
    <t>Basis</t>
  </si>
  <si>
    <t>Name Monat</t>
  </si>
  <si>
    <t xml:space="preserve">Basis </t>
  </si>
  <si>
    <t>Name Jahr</t>
  </si>
  <si>
    <t>Automatische Ermittlung Monatsbegin</t>
  </si>
  <si>
    <t>Automatische Ermittlung Monatsende</t>
  </si>
  <si>
    <t>Drop Down Intervention</t>
  </si>
  <si>
    <t>Name Intervention</t>
  </si>
  <si>
    <t>automatische Ermittlung Wochentag aufgrund von Monat/Jahr</t>
  </si>
  <si>
    <t>bedingte Formatierung für Samstag und Sonntag</t>
  </si>
  <si>
    <t>Gültigkeitsprüfung Eingabekürzel</t>
  </si>
  <si>
    <t>Name Status</t>
  </si>
  <si>
    <t xml:space="preserve">Statistik </t>
  </si>
  <si>
    <t>umgestellt auf SVERWEIS</t>
  </si>
  <si>
    <t xml:space="preserve">Tabelle </t>
  </si>
  <si>
    <t>WENNFEHLER(SVERWEIS(Monatsverwendungsnachweis!S27;'Drop Down'!$F$16:$G$20;2;FALSCH);"")</t>
  </si>
  <si>
    <t>Ermittlung Kofi-Wert über SVERWEIS</t>
  </si>
  <si>
    <t>SVERWEIS(Monatsverwendungsnachweis!I5;'Drop Down'!A2:C9;3;FALSCH)</t>
  </si>
  <si>
    <t>Klärungen noch notwendig im Blatt Pauschale Summen und Summenblatt</t>
  </si>
  <si>
    <t>Kofiberechnung nur wenn Kofi ja … aber das kann man anders lösen als bisher ….</t>
  </si>
  <si>
    <t>Dateiname geändert, Logos eingefügt</t>
  </si>
  <si>
    <t>Dateiname d.h. Name unter dem die Datei gespeichert ist eingefügt</t>
  </si>
  <si>
    <t>Max. Platzzahl laut Bescheid</t>
  </si>
  <si>
    <t>Abrechnung Maßnahmekostenpauschale</t>
  </si>
  <si>
    <t>Höhe Kofinanzierung</t>
  </si>
  <si>
    <t>?</t>
  </si>
  <si>
    <t>Daten Projekt</t>
  </si>
  <si>
    <t>Es wurden folgende Mittel im Rahmen der Maßnahmekostenpauschale verausgabt:</t>
  </si>
  <si>
    <t>Bedingte Formatierung Monatsverwendungsnachweis geändert</t>
  </si>
  <si>
    <t>Wochenenden werden grau hinterlegt, Tage, die nicht zum Monat gehören werden dunkelgrau hinterlegt</t>
  </si>
  <si>
    <t>Errechnung Pauschale auf Summenblatt nur wenn Kofi ja</t>
  </si>
  <si>
    <t>Formatierung Pauschale Summen vorgenommen</t>
  </si>
  <si>
    <t>V3_3</t>
  </si>
  <si>
    <t>Intervention B 1.2.1 entfernt</t>
  </si>
  <si>
    <t>Blatt FK entfernt</t>
  </si>
  <si>
    <t>Blatt Tabelle 2 entfernt</t>
  </si>
  <si>
    <t>Pauschale Summen -&gt; Kofinanzierung des Landes ergänzt</t>
  </si>
  <si>
    <t>Neue Versionsnummer vergeben Fusszeilen angepasst</t>
  </si>
  <si>
    <t>Alter bei Eintritt</t>
  </si>
  <si>
    <t>U25</t>
  </si>
  <si>
    <t>Name definiert -&gt; Alter_Eintritt Optionen U25 oder U65</t>
  </si>
  <si>
    <t>TN-UHG</t>
  </si>
  <si>
    <t>FAV</t>
  </si>
  <si>
    <t>THK</t>
  </si>
  <si>
    <t>ALG II</t>
  </si>
  <si>
    <t>Spalte</t>
  </si>
  <si>
    <t xml:space="preserve">Summe U25 </t>
  </si>
  <si>
    <t>Summe U65</t>
  </si>
  <si>
    <t>Summe U25</t>
  </si>
  <si>
    <t>Intervention</t>
  </si>
  <si>
    <t>Aktenzeichen 1/0</t>
  </si>
  <si>
    <t>Alter_Eintritt</t>
  </si>
  <si>
    <t>ALG II m AZ</t>
  </si>
  <si>
    <t>Tage U25</t>
  </si>
  <si>
    <t>Tage U65</t>
  </si>
  <si>
    <t>Pauschale U65 / Tag</t>
  </si>
  <si>
    <t>Pauschale U25 / Tag</t>
  </si>
  <si>
    <t>Tage U25 m. AZ</t>
  </si>
  <si>
    <t>Tage U65 M. AZ</t>
  </si>
  <si>
    <t>Namen:</t>
  </si>
  <si>
    <t xml:space="preserve">Monatsverwendungsnachweis </t>
  </si>
  <si>
    <t xml:space="preserve">Spalte eingefügt Alter bei Eintritt Gültigkeitsprüfung Name Alter_Eintritt </t>
  </si>
  <si>
    <t>Spalte M6 SVERWEIS(J5;'Drop Down'!A2:B11;2;FALSCH) ermittelt aus Tabelle Spalte 2  Art TN-UHG</t>
  </si>
  <si>
    <t>Neu eingeführt ALG II m.AZ</t>
  </si>
  <si>
    <t>d.h darf nur für TN errechnet werden, die ein Aktenzeichen bei JC/Agentur haben</t>
  </si>
  <si>
    <t>Spalte P6 SVERWEIS(M6;'Drop Down'!C25:F28;2;FALSCH) ermittelt aus Tabelle die für die Berechnung der Anwesenheitstage relevante Spalte</t>
  </si>
  <si>
    <t>Statistik:</t>
  </si>
  <si>
    <t>Spalte eingefügt Alter bei Eintritt Datenübernahme aus MVN</t>
  </si>
  <si>
    <t>Spalte eingefügt Summe U25</t>
  </si>
  <si>
    <t>Spalte eingefügt Summe U65</t>
  </si>
  <si>
    <t>Spalte gelöscht Summe</t>
  </si>
  <si>
    <t>Tabellenende Gesamtsumme und Summe U25 und U65 eingefügt.</t>
  </si>
  <si>
    <t>Ermittlung Anweseheit WENNFEHLER(SVERWEIS(Monatsverwendungsnachweis!T12;'Drop Down'!$E$17:$H$21;Monatsverwendungsnachweis!$P$6;FALSCH);"")</t>
  </si>
  <si>
    <t xml:space="preserve">Aufgrund der eingegebenen Werte in MVN wird in der Tabelle E17:H21 nachgeschlagen, ob der Wert als anwesend oder nicht gewertet werden soll.
</t>
  </si>
  <si>
    <t>Die Spalte, die diese Information enthält wird aufgrund des Felde P6 im MVN ermittelt</t>
  </si>
  <si>
    <t>Neues Tabellenblatt, ermittelt aufgrund der im Blatt Statistik erzeugten Werte und Paramatern auf dem Blatt Drop-Down folgende  Werte:</t>
  </si>
  <si>
    <t>Ermitlung_Kofi:</t>
  </si>
  <si>
    <t xml:space="preserve">Summe Tage U25 </t>
  </si>
  <si>
    <t xml:space="preserve">Summe Tage U26 </t>
  </si>
  <si>
    <t xml:space="preserve">Summe Tage U25 wenn Aktenzeichen vorhanden </t>
  </si>
  <si>
    <t>Aktenzeichen vorhanden 0 wenn nicht 1 wenn ja</t>
  </si>
  <si>
    <t xml:space="preserve">Summe Tage U65 wenn Aktenzeichen vorhanden </t>
  </si>
  <si>
    <t>G2*'Drop Down'!$E$25+H2*'Drop Down'!$F$25</t>
  </si>
  <si>
    <t>G2*'Drop Down'!$E$26+H2*'Drop Down'!$F$26</t>
  </si>
  <si>
    <t>G2*'Drop Down'!$E$27+H2*'Drop Down'!$F$27</t>
  </si>
  <si>
    <t>L2*I2</t>
  </si>
  <si>
    <t>Ermittlung Kofibetrag</t>
  </si>
  <si>
    <t xml:space="preserve">hier wird nur </t>
  </si>
  <si>
    <t xml:space="preserve">aufgrund der in Drop-Down hinterlegten Parameter für </t>
  </si>
  <si>
    <t>der unter AlG II ermitteltet Wert mal Aktenzeichen gerechnet …</t>
  </si>
  <si>
    <t xml:space="preserve">Summe </t>
  </si>
  <si>
    <t>in Zeite 152</t>
  </si>
  <si>
    <t>bildet die Summe aller Werte und damit den Gesamtwert Kofinazierung für das jeweilige TN-UHG wird immer berechnet</t>
  </si>
  <si>
    <t>Pauschale_Summen:</t>
  </si>
  <si>
    <t>SVERWEIS(Monatsverwendungsnachweis!M6;'Drop Down'!C25:I28;6;FALSCH)</t>
  </si>
  <si>
    <t>übertragen</t>
  </si>
  <si>
    <t xml:space="preserve">Summenwerte aus Zeilte 152 werden in Drop-Down in Tabelle </t>
  </si>
  <si>
    <t>C25:I28</t>
  </si>
  <si>
    <t>SVERWEIS(Monatsverwendungsnachweis!M6;'Drop Down'!C25:I28;7;FALSCH)</t>
  </si>
  <si>
    <t>SVERWEIS(Monatsverwendungsnachweis!M6;'Drop Down'!C25:I28;3;FALSCH)</t>
  </si>
  <si>
    <t>SVERWEIS(Monatsverwendungsnachweis!M6;'Drop Down'!C25:I28;5;FALSCH)</t>
  </si>
  <si>
    <t>SVERWEIS(Monatsverwendungsnachweis!M6;'Drop Down'!C25:I28;4;FALSCH)</t>
  </si>
  <si>
    <t xml:space="preserve">Auslesen des für die ausgewählte Intervention (Monatsverwendungsnachweis!M6) gültigen Wertes </t>
  </si>
  <si>
    <t>V4_2</t>
  </si>
  <si>
    <t>DROP-DOWN:</t>
  </si>
  <si>
    <t>Änderung der Parameter</t>
  </si>
  <si>
    <t>Notwendige Werte neu hinterlegt -&gt; Bezüge ergeben sich aus den Angaben oben</t>
  </si>
  <si>
    <t>Automatische Zählung des Nr abhängig von Aktenzeichen … geändert auf Abhängigkeit Name Spalte C</t>
  </si>
  <si>
    <t>V4_3</t>
  </si>
  <si>
    <t>SVG in Soz.vers.Beschäftigung geändert</t>
  </si>
  <si>
    <t>(Wert G18 wird von MonatsverwendungsnachweisN6übertragen)</t>
  </si>
  <si>
    <t>Anpassung der Dateibezeichnung in Fusszeile</t>
  </si>
  <si>
    <t>Kofinanzierung wird nur in Summenblatt ausgegeben, wenn G18 gleich ja sonst 0</t>
  </si>
  <si>
    <t>V4_4</t>
  </si>
  <si>
    <t>Blatt MVN: in Zelle S 46 (beim 35. TN) wird nun auch der TN-Name aus Zelle C 46  übernommen</t>
  </si>
  <si>
    <t>Blatt Pauschale: Ab den Zellen G 51 - AK 51 werden nun auch die Daten aus dem Blatt "MVN" korrekt übertragen, sodass eine Berechnung stattfinden kann, die "0" oder "1" zum Ergebnis hat</t>
  </si>
  <si>
    <t>Blatt Summenblatt: Der Blattschutz wurde angepasst, sodass nun alle Blätter ein einheitliches Passwort haben</t>
  </si>
  <si>
    <t>V4_5</t>
  </si>
  <si>
    <t>(Lüling)</t>
  </si>
  <si>
    <t>Blatt "Ermittlung Kofi": in den MVN für 35, 50 und 100 Personen wurde im Blatt "Pauschale Summen" keine Kofi ausgewiesen, da im Blatt "Ermittlung Kofi" immer die 150 TN-Tabelle Daten abgefragt hat.</t>
  </si>
  <si>
    <t>Nach Löschung der als Berechnungsfehler gekennzeichneten Zeilen bei 35, 50 und 100 TN wurde der Fehler behoben</t>
  </si>
  <si>
    <t>B 1.1.1 - lokale FöZ (Ü25)</t>
  </si>
  <si>
    <t>C 1.5.1 - FöZ für junge Menschen (U25)</t>
  </si>
  <si>
    <t>Anzahl A</t>
  </si>
  <si>
    <t>Pauschale</t>
  </si>
  <si>
    <t>Mindestens 1 x A</t>
  </si>
  <si>
    <t>V5_1</t>
  </si>
  <si>
    <t>Intervention Alleinerziehende entfernt</t>
  </si>
  <si>
    <t>Intervention Ausbildungsgarantie aufgenommen</t>
  </si>
  <si>
    <t>Neues Tabellenblatt Ermittlung_Pauschale - Prüfung mindestens 1 A</t>
  </si>
  <si>
    <t xml:space="preserve">Werte von Ermittlung_Pauschale werden auf Blatt Pauschale_Sumen übertragen </t>
  </si>
  <si>
    <t>entschuld. 
Fehlzeiten</t>
  </si>
  <si>
    <t>Folgende Personen haben am Projekt teilgenommen:</t>
  </si>
  <si>
    <t>Es sind folgende Teilnehmende im Projekt eingesetzt gewesen: ersetzt durch Folgende Personen haben am Projekt teilgenommen:</t>
  </si>
  <si>
    <t>Anzeige der Version als Kommentar auf Monatsverwendungsnachweis A1</t>
  </si>
  <si>
    <t>Bedingte Formatierung für Spalte J UND(C12&lt;&gt;"";J12&lt;$AB$7) und für Spalte O UND(C12&lt;&gt;0;O12=0)</t>
  </si>
  <si>
    <t>Anpassung der Fusszeilen Blättern offen</t>
  </si>
  <si>
    <t>Start</t>
  </si>
  <si>
    <t>Ende</t>
  </si>
  <si>
    <t>Tag Soll</t>
  </si>
  <si>
    <t>Tage Ist</t>
  </si>
  <si>
    <t>Tage Max</t>
  </si>
  <si>
    <t>Spalte Tage MAX eingefügt. Bedingte Formatierung wenn Tage ist Tage Max überschreiten bei Tage IST</t>
  </si>
  <si>
    <t>V5_2</t>
  </si>
  <si>
    <t>Intervention A 2.1.2 auf ALG II m.AZ umgestellt</t>
  </si>
  <si>
    <t>Fusszeilen angepasst</t>
  </si>
  <si>
    <t>Zu Bestimmung Enddatum für Berechnung Tage MAX neue Formel -&gt;WENN(G12="";$O$7;WENN(G12&gt;$O$7;$O$7;G12))</t>
  </si>
  <si>
    <t>berücksichtig auch vorzeitig eingetragene Enddaten</t>
  </si>
  <si>
    <t>V5_3</t>
  </si>
  <si>
    <t xml:space="preserve">Anpassung der Statistik </t>
  </si>
  <si>
    <t>Zählung ausschließlich der TN, die mindestesn ein A in der Anwesenheitsliste haben</t>
  </si>
  <si>
    <t xml:space="preserve">Auswertung erfolgt auf Blatt Ermittlung_Pauschale </t>
  </si>
  <si>
    <t>Schritt 1: Merkmal vorhanden, dann setze Wert 1 sonst 0</t>
  </si>
  <si>
    <t>Schritt 2: multiplziere Wert mit Wert Mindestens 1xA</t>
  </si>
  <si>
    <t>Schritt 3: Zähle Werte in Zeile 161</t>
  </si>
  <si>
    <t>Zahlen auf Blatt Statistik werden durch die ermittelten Werte ersetzt</t>
  </si>
  <si>
    <t>V6_1</t>
  </si>
  <si>
    <t>Spalte I Text teilweise in Kommentar verschoben</t>
  </si>
  <si>
    <t>Neue Spalte anwesend Vormonat Gültigkeit A;O</t>
  </si>
  <si>
    <t>Monatsverwendungsnachweis</t>
  </si>
  <si>
    <t>Anpassung Zeilenbreite G I K-Q</t>
  </si>
  <si>
    <t>A im Vormonat</t>
  </si>
  <si>
    <t>Auslös. Pauschale</t>
  </si>
  <si>
    <t>Ermittlung Pauschale</t>
  </si>
  <si>
    <t>siehe Tabelle</t>
  </si>
  <si>
    <t>Fall 1</t>
  </si>
  <si>
    <t>Fall 2</t>
  </si>
  <si>
    <t>Fall 3</t>
  </si>
  <si>
    <t>Fall 4</t>
  </si>
  <si>
    <t>TeilnehmerInnen (mind. 1xA)</t>
  </si>
  <si>
    <t>Anerkennung Teilnahme ohne A</t>
  </si>
  <si>
    <t>Pauschale Summen</t>
  </si>
  <si>
    <t>zwei zusätzliche Zeilen eingefügt</t>
  </si>
  <si>
    <t>In MN7 und PQ7 Fehler bei keine Datum ausgewählt abgefangen '-&gt; jetzt wird mit WENNFEHLER der Wert "-" gesetzt</t>
  </si>
  <si>
    <t>Faktor A Vormonat</t>
  </si>
  <si>
    <t>Drop Down</t>
  </si>
  <si>
    <r>
      <t xml:space="preserve">Einführung eines neuen Faktors </t>
    </r>
    <r>
      <rPr>
        <b/>
        <sz val="10"/>
        <rFont val="Arial"/>
        <family val="2"/>
      </rPr>
      <t>Faktor A Vormonat als Eigenschaft der Intervention</t>
    </r>
  </si>
  <si>
    <t>-&gt; bei 1 soll in der Berechnung der Pauschale der Vormonat berücksichtigt werden bei 0 nicht</t>
  </si>
  <si>
    <t>-&gt; bei 1 wird in der Berechnung der Pauschale der Vormonat berücksichtigt bei 0 nicht (z.B. A 2.1.2)</t>
  </si>
  <si>
    <t>Einführung einer neuen Tabellenspalte Faktor A Vormonat</t>
  </si>
  <si>
    <t>Hier wird über SVERWEIS(Monatsverwendungsnachweis!$L$5;'Drop Down'!A$2:C$11;3;FALSCH) der zugehörige Tabellenwert eingetragen.</t>
  </si>
  <si>
    <t>Funktion Auslösung Pauschale WENN(H2*J2+I2&gt;=1;1;0)</t>
  </si>
  <si>
    <t>Fall 5</t>
  </si>
  <si>
    <t>Fall 6</t>
  </si>
  <si>
    <t>Fall 7</t>
  </si>
  <si>
    <t>Fall 8</t>
  </si>
  <si>
    <t>-&gt; für Fall 2-4 wird eine Pauschale ausgelöst, wenn der Faktor A Vormonat gilt</t>
  </si>
  <si>
    <t>-&gt; keine Auslösung Pauschale für Fall 1, wenn der Faktor A Vormonat gilt</t>
  </si>
  <si>
    <t>-&gt; für Fall 6 u. 8 wird eine Pauschale ausgelöst, wenn der Faktor A Vormonat nicht gilt</t>
  </si>
  <si>
    <t>-&gt; keine Auslösung Pauschale für Fall 5 u. 7, wenn der Faktor A Vormonat nicht gilt</t>
  </si>
  <si>
    <t>Pauschale ist dann '=K2*'Pauschale Summen'!$G$14</t>
  </si>
  <si>
    <t>V6_2</t>
  </si>
  <si>
    <t>Verworfen wegen Berücksichtigung Faktor A Vormonat</t>
  </si>
  <si>
    <t>Breite Auswahl Intervention um zwei Spalten erhöht (J-Q)</t>
  </si>
  <si>
    <t>Statistik</t>
  </si>
  <si>
    <t>Werte aus Ermittlung_Pauschale ersetzt durch reale Summen (Zählenwenn)</t>
  </si>
  <si>
    <t>=Ermittlung_Pauschale!I152</t>
  </si>
  <si>
    <t>=Ermittlung_Pauschale!K152</t>
  </si>
  <si>
    <t>=G15-G13</t>
  </si>
  <si>
    <t>Summenblatt</t>
  </si>
  <si>
    <t xml:space="preserve">Die Anteile der Migranten/innen und weiblichen TN wird aufgrund der Daten des Statistikblattes errechnet 
</t>
  </si>
  <si>
    <t>- also aus den zugewiesenen und nicht den real anwesenden TN</t>
  </si>
  <si>
    <t>unentschuldigte Fehltage</t>
  </si>
  <si>
    <t xml:space="preserve">Automatische Eintragung der Höhe der Pauschale mit Auswahl der Intervention aus Monatsverwendungsnachweis </t>
  </si>
  <si>
    <t>=SVERWEIS(Monatsverwendungsnachweis!J5;'Drop Down'!A2:D11;4;FALSCH)</t>
  </si>
  <si>
    <t>Anpassung Formatierung und Druck</t>
  </si>
  <si>
    <t>Tabelle um Spalte Pauschale erweitert</t>
  </si>
  <si>
    <t xml:space="preserve">Nr. </t>
  </si>
  <si>
    <t>Funktion</t>
  </si>
  <si>
    <t>(nur bei Interventionen mit vorgegebenen Personalschlüssel)</t>
  </si>
  <si>
    <t>Für die Betreuung eingesetztes Fachpersonal</t>
  </si>
  <si>
    <t>PS-Anl</t>
  </si>
  <si>
    <t>V6_3</t>
  </si>
  <si>
    <t>verworfen</t>
  </si>
  <si>
    <t>V6_4</t>
  </si>
  <si>
    <t xml:space="preserve">Änderung Text </t>
  </si>
  <si>
    <t>Anwesend in der Maßnahme /Flankierende Intervention bei A 2.1.2</t>
  </si>
  <si>
    <t>Personalschlüssel Anleitung</t>
  </si>
  <si>
    <t>als neues Feld angelegt</t>
  </si>
  <si>
    <t>PS-fl-U</t>
  </si>
  <si>
    <t>Personalschlüssel flankierende Unterstützung</t>
  </si>
  <si>
    <t>Intervention C 1.1.4 entfernt/Personalschlüssel eingetragen/Faktor A bei A 2.1.2 ausgeschaltet</t>
  </si>
  <si>
    <t>Personaleinsatz</t>
  </si>
  <si>
    <t>Anleitung</t>
  </si>
  <si>
    <t>flankierende Unterstützung</t>
  </si>
  <si>
    <t>Teilnehmer/innen IST</t>
  </si>
  <si>
    <t>Personaleinsatz IST</t>
  </si>
  <si>
    <t>neues Blatt zur Darstellung des Personaleinsatzes und Errechnung Personalschlüssel</t>
  </si>
  <si>
    <t>Ergebnisse aus Personaleinsatz werden hier übertragen und dargestellt.</t>
  </si>
  <si>
    <t>Prüfung inklusive Toleranz (+1)</t>
  </si>
  <si>
    <t>Personalschlüssel SOLL</t>
  </si>
  <si>
    <t>Personalschlüssel IST</t>
  </si>
  <si>
    <t>Prüfung (inkl. Toleranzwert)</t>
  </si>
  <si>
    <t>(nur auszufüllen bei Interventionen mit vorgegebenen Personalschlüssel)</t>
  </si>
  <si>
    <t>Personaleinsatz SOLL</t>
  </si>
  <si>
    <t>Personaleinsatz flankierende Unterstützung</t>
  </si>
  <si>
    <t>Personaleinsatz Anleitung</t>
  </si>
  <si>
    <t>Teilnehmer/innen MAX</t>
  </si>
  <si>
    <t xml:space="preserve">Prüfung </t>
  </si>
  <si>
    <t>Prüfung</t>
  </si>
  <si>
    <t xml:space="preserve">Prüfung ohne Toleranz bei </t>
  </si>
  <si>
    <t>gemeinsamer Wert</t>
  </si>
  <si>
    <t>V6_5</t>
  </si>
  <si>
    <t>Toleranz von + 1 bei Personalschlüssel wieder entfernt</t>
  </si>
  <si>
    <t>V6_6</t>
  </si>
  <si>
    <t>Generelle Änderung -&gt; Personalschlüssel muss gemäß Bescheid und nicht aus Interventionsblatt berücksichtigt werden.</t>
  </si>
  <si>
    <t>Die Personalschlüssel werden je nach Intervention in zwei Feldern für PS-Anl und PS-fl-U angezeigt.</t>
  </si>
  <si>
    <t>Davor kann man die PS laut Bescheid eintragen -&gt; diese werden für die Berechnung verwendet.</t>
  </si>
  <si>
    <t>PS-Ges</t>
  </si>
  <si>
    <t>Personalschlüssel Gesamt</t>
  </si>
  <si>
    <t>Interventionsblatt</t>
  </si>
  <si>
    <t>Gesamt</t>
  </si>
  <si>
    <t>zu berücksichtigende Teilnahmen</t>
  </si>
  <si>
    <t>V7_1</t>
  </si>
  <si>
    <t>Es gibt jetzt 3 Werte für Personalschlüssel</t>
  </si>
  <si>
    <t>Der Wert laut Bescheid wird in die blauen Felder eingegeben</t>
  </si>
  <si>
    <t>Der Wert aus dem Interventionsblatt oder aus anderen Regelungen wird aus der Drop Dowm Tabelle ausgelesen und angezeigt</t>
  </si>
  <si>
    <t>Die Werte für die Anteile w und Migrationshintergrund werden nun für die Personen berechnet, für die eine Pauschale ausgelöst wird.</t>
  </si>
  <si>
    <t>Die Gesamtheit sind allerdings ggf. mehr Personen als bewilligt. Z.B 105 bei einer bewilligten Platzzahl von 95 … aber man kann nicht festlegen, welche der Peronen nun nicht gezählt werden sollen., oder?</t>
  </si>
  <si>
    <t>PauschaleSumme</t>
  </si>
  <si>
    <t>Der Bereich zum Personalschlüssel wurde überarbeitet.</t>
  </si>
  <si>
    <t>Hier werden jetzt die Werte Bescheid aus dem Blatt Monatsverwendungsnachweis angezeigt und zur Berechnung verwendet.</t>
  </si>
  <si>
    <t>Darstellung der Werte, die auf Monatsverwendungsnachweis einegegeben oder ausgewählt wurden.</t>
  </si>
  <si>
    <t>Diese Grenzwerte werden nun auch zur Berechnung des PS und der Personalausstattung verwendet.</t>
  </si>
  <si>
    <t>Erweiterung der Nachschlagetabelle um eine Spalte zum Personalschlüssel gesamt.</t>
  </si>
  <si>
    <t>Hier wird nun noch extra die Tn-Zahl ausgegeben, die zur Berechnung der Pauschale verwendet wird.</t>
  </si>
  <si>
    <t>Anzahl</t>
  </si>
  <si>
    <t>Anteil</t>
  </si>
  <si>
    <t>Monat</t>
  </si>
  <si>
    <t>Jahr</t>
  </si>
  <si>
    <t>Frauenquote laufender Monat</t>
  </si>
  <si>
    <t>Migrationsquote laufender Monat</t>
  </si>
  <si>
    <t>Summe der erhaltenen Pauschalen der Vormonate</t>
  </si>
  <si>
    <t>zzgl. Summe der jetzt berechneten Pauschale</t>
  </si>
  <si>
    <t>Summe der ausgewiesenen Kofinanzierung der Vormonate</t>
  </si>
  <si>
    <t>zzgl. der Kofinanzierung dieses Monats</t>
  </si>
  <si>
    <t>Summe Pauschale plus Kofi laufender Monat</t>
  </si>
  <si>
    <t>Summe Pauschale plus Kofi gesamt</t>
  </si>
  <si>
    <t>kV</t>
  </si>
  <si>
    <t xml:space="preserve">Anzahl TN für Qotenberechnung </t>
  </si>
  <si>
    <t>Personalschlüssel</t>
  </si>
  <si>
    <t>(kV= keine Vorgabe)</t>
  </si>
  <si>
    <t>Projekt</t>
  </si>
  <si>
    <t>Vorgabe</t>
  </si>
  <si>
    <t>Einsatz IST BV</t>
  </si>
  <si>
    <t>Stunden-Ist</t>
  </si>
  <si>
    <t>V7_2 - V7_4</t>
  </si>
  <si>
    <t>V7_4</t>
  </si>
  <si>
    <t>Neuberechnung Anzahl Tage (Austrittsdatum ist kein Teilnahmetag mehr)</t>
  </si>
  <si>
    <t>WENN(G12="";$P$7;WENN(G12&gt;$P$7;$P$7;WENN(G12=$P$7;$P$7;G12-1)))</t>
  </si>
  <si>
    <t>weitere Änderungen müssen nachgetragen werden …</t>
  </si>
  <si>
    <t>Neues Tabellenblatt Prüfblatt_SB</t>
  </si>
  <si>
    <t>Musterkennung der wichtigsten Fehler und Markierung der potentiellen Fehler</t>
  </si>
  <si>
    <t>V7_5</t>
  </si>
  <si>
    <t>Verschiedene Verbesserungen</t>
  </si>
  <si>
    <t>V7_6</t>
  </si>
  <si>
    <t>Prüfblatt SB</t>
  </si>
  <si>
    <t>Übertragung von U25 und U65 auf Prüfblatt von Monatsverwendungsnachweis</t>
  </si>
  <si>
    <t>SUMMEWENN($D$12:$D$161;$AH$162;CG$12:CG$161) ermöglicht die getrennte Auswertung der Fehler für U25 und U65</t>
  </si>
  <si>
    <t>Pauschale gesamt (B 1.4.8)</t>
  </si>
  <si>
    <t xml:space="preserve">B 2.4.1 - Strafentlassene - Typ II </t>
  </si>
  <si>
    <t>B 1.2.1 - Soz.vers.Beschäftigung - Typ 1</t>
  </si>
  <si>
    <t>B 1.2.1 - Soz.vers.Beschäftigung - Typ 2</t>
  </si>
  <si>
    <t>B 2.4.2 - Strafgefangene - Typ III</t>
  </si>
  <si>
    <t>V7_7</t>
  </si>
  <si>
    <t xml:space="preserve">getrennte Berechnung und Ausgabe der Werte für die Kofinazierung </t>
  </si>
  <si>
    <t xml:space="preserve">große Tabelle mit Nachschlagewerten mit NAMEN Matrix versehen </t>
  </si>
  <si>
    <t>Steuerung über SVERWEIS mit Zugriff auf Tabelle in Blatt Drop Down mit Namen Matrix</t>
  </si>
  <si>
    <t>SVERWEIS(Monatsverwendungsnachweis!J5;Matrix;8;FALSCH)</t>
  </si>
  <si>
    <t>Beschriftung der ausgegebenen Werte für Refinazierung und Kofinzierung abhängi von der in Monatsverwendungsnachweis ausgewählten Intervention</t>
  </si>
  <si>
    <t>Logo CC in Fußzeile eingefügt</t>
  </si>
  <si>
    <t>Fehler in Neuberechnung Anzahl Tage (Austrittsdatum ist kein Teilnahmetag mehr)</t>
  </si>
  <si>
    <t>Minus 1 in Formel ergänzt</t>
  </si>
  <si>
    <r>
      <t>WENN(G12="";$P$7;WENN(G12&gt;$P$7;$P$7;WENN(G12=$P$7;$P$7</t>
    </r>
    <r>
      <rPr>
        <b/>
        <i/>
        <sz val="10"/>
        <color theme="6" tint="-0.499984740745262"/>
        <rFont val="Arial"/>
        <family val="2"/>
      </rPr>
      <t>-1</t>
    </r>
    <r>
      <rPr>
        <sz val="10"/>
        <rFont val="Arial"/>
        <family val="2"/>
      </rPr>
      <t>;G12-1)))</t>
    </r>
  </si>
  <si>
    <t>Grundbildungsmaßnahmen aus Liste entfernt -&gt; keine Anwendung für die Abrechnung</t>
  </si>
  <si>
    <t>V7_8</t>
  </si>
  <si>
    <t>Ermittlung Summen w, a und m</t>
  </si>
  <si>
    <t>Zellenbezug korrigiert</t>
  </si>
  <si>
    <t>Frauenquote wird nicht richtig ermittelt</t>
  </si>
  <si>
    <t>V7_9</t>
  </si>
  <si>
    <t>Neuberechnung Anzahl Tage (Austrittsdatum ist Teilnahmetag)</t>
  </si>
  <si>
    <t>WENN(G12="";$P$7;WENN(G12&gt;$P$7;$P$7;WENN(G12=$P$7;$P$7;G12)))</t>
  </si>
  <si>
    <t>Minus 1 aus Formel entfernt</t>
  </si>
  <si>
    <t>Laut RL soll doch die alte Berechnung weiter verwendet werden Austrittssdatum gleich letzter Teilnahmetag</t>
  </si>
  <si>
    <t>V8_1</t>
  </si>
  <si>
    <r>
      <rPr>
        <b/>
        <sz val="10"/>
        <rFont val="Arial"/>
        <family val="2"/>
      </rPr>
      <t>Drop_Dow</t>
    </r>
    <r>
      <rPr>
        <sz val="10"/>
        <rFont val="Arial"/>
        <family val="2"/>
      </rPr>
      <t>n</t>
    </r>
  </si>
  <si>
    <t>Kofi_von</t>
  </si>
  <si>
    <t>Position</t>
  </si>
  <si>
    <t>Kofi_Abk</t>
  </si>
  <si>
    <t>Kofi SGB II</t>
  </si>
  <si>
    <t>Kofi SGB III</t>
  </si>
  <si>
    <t>SGB II / FAV</t>
  </si>
  <si>
    <t>THK / Land HB</t>
  </si>
  <si>
    <t>Pauschale / Tag</t>
  </si>
  <si>
    <t>Ausweisung der jeweiligen Tage für die vier unterschiedlichen Kofi-Möglichkeiten</t>
  </si>
  <si>
    <t>Aufgrund der Pauschale wird dann die Kofi-Summe aus Tage mal Pauschale berechnet</t>
  </si>
  <si>
    <t>A 2.1.2 - flankierende Unterstützung</t>
  </si>
  <si>
    <t>neu</t>
  </si>
  <si>
    <t>ALG_II_AB</t>
  </si>
  <si>
    <t>ALG_II_C1</t>
  </si>
  <si>
    <t>Neue Tabelle mit den Kofi Optionen der einzelnen TN-UHG Optionen - Spaltenüberschriften jeweils als Name definiert</t>
  </si>
  <si>
    <t>Spaltenüberschriften als Name Kofi_Abk_tbl definiert</t>
  </si>
  <si>
    <t>Grund siehe Monatsverwendungsnachweis</t>
  </si>
  <si>
    <t xml:space="preserve">Gültigkeitsregel für Spalte B Kofinazierung durch </t>
  </si>
  <si>
    <t>=WAHL(VERGLEICH($O$6;Kofi_Abk_tbl;0);ALG_II_AB;FAV;THK;ALG_II_C1)</t>
  </si>
  <si>
    <t>dadurch werden nur die unter den Überschriften der Tabelle liegenden Werte als Eingabe angeboten</t>
  </si>
  <si>
    <t>bitte auswählen</t>
  </si>
  <si>
    <t>Refinanzierung SGB II (C 1.2.1.2)</t>
  </si>
  <si>
    <t>Refinanzierung LM Justiz (C 1.2.2_11)</t>
  </si>
  <si>
    <t>Refinazierung SGB III (C 1.2.1.1)</t>
  </si>
  <si>
    <t>Fehler bei Bezug zu Drop-Down</t>
  </si>
  <si>
    <t>hier war statt J der Buchstabe I angegeben</t>
  </si>
  <si>
    <r>
      <t>WENNFEHLER(SVERWEIS(Monatsverwendungsnachweis!Y12;'</t>
    </r>
    <r>
      <rPr>
        <sz val="10"/>
        <color rgb="FFFF0000"/>
        <rFont val="Arial"/>
        <family val="2"/>
      </rPr>
      <t>Drop Down'!$F$17:$J$21</t>
    </r>
    <r>
      <rPr>
        <sz val="10"/>
        <rFont val="Arial"/>
        <family val="2"/>
      </rPr>
      <t>;Monatsverwendungsnachweis!$R$6;FALSCH);"")</t>
    </r>
  </si>
  <si>
    <t>deswegen wurden THK in der Statistik nicht dargestellt</t>
  </si>
  <si>
    <t>Intervention mit Anwesenheit TN</t>
  </si>
  <si>
    <t>BelegVon</t>
  </si>
  <si>
    <t>BelegNummer</t>
  </si>
  <si>
    <t>BelegDatum</t>
  </si>
  <si>
    <t>DatumDerZahlung</t>
  </si>
  <si>
    <t>ZahlungsempfangenderEinzahlender</t>
  </si>
  <si>
    <t>GrundDerZahlung</t>
  </si>
  <si>
    <t>BetragDesBeleges</t>
  </si>
  <si>
    <t>RelevanterBetrag</t>
  </si>
  <si>
    <t>Bemerkung</t>
  </si>
  <si>
    <t>KorrekturBuchung</t>
  </si>
  <si>
    <t>Jobcenter</t>
  </si>
  <si>
    <t>Agentur für Arbeit</t>
  </si>
  <si>
    <t>Senator für Justiz</t>
  </si>
  <si>
    <t>Pos_Refi_1</t>
  </si>
  <si>
    <t>Einzahler_Refi_1</t>
  </si>
  <si>
    <t>Pos_Refi_2</t>
  </si>
  <si>
    <t>Einzahler_Refi_2</t>
  </si>
  <si>
    <t>Position_MKP</t>
  </si>
  <si>
    <t>Zahlungsempf_MKP</t>
  </si>
  <si>
    <t>Abk_MKP</t>
  </si>
  <si>
    <t>Dezember</t>
  </si>
  <si>
    <t>Position_UHG</t>
  </si>
  <si>
    <t>Zahlungsempf_UHG</t>
  </si>
  <si>
    <t>Teilnehmer/in</t>
  </si>
  <si>
    <t>UHG</t>
  </si>
  <si>
    <t>Anteil_Refi_1</t>
  </si>
  <si>
    <t>Anteil_Refi_2</t>
  </si>
  <si>
    <t>Status</t>
  </si>
  <si>
    <t>AZ</t>
  </si>
  <si>
    <t>JC</t>
  </si>
  <si>
    <t>AA</t>
  </si>
  <si>
    <t>Land HB</t>
  </si>
  <si>
    <t>TN_ALG_AB</t>
  </si>
  <si>
    <t>TN_SVB</t>
  </si>
  <si>
    <t>TN_ALG_C1</t>
  </si>
  <si>
    <t>TN_HK</t>
  </si>
  <si>
    <t>Kofi
durch</t>
  </si>
  <si>
    <t>JC/Träger</t>
  </si>
  <si>
    <t>Refinanzierung Träger (C 1.2.4)</t>
  </si>
  <si>
    <t>Kofi TN-ALG AA (B 1.3.3.2)</t>
  </si>
  <si>
    <t>Kofi TN-SVB (B1.3.2.1)</t>
  </si>
  <si>
    <t>Kofi TN-ALG JC  (B1.3.2.2.3)</t>
  </si>
  <si>
    <t>Kofi TN-HK/Land HB (B 1.3.2.1)</t>
  </si>
  <si>
    <t>Ue25</t>
  </si>
  <si>
    <t>B1.4.8</t>
  </si>
  <si>
    <t>B1.3.2.2.3</t>
  </si>
  <si>
    <t>B1.3.3.2</t>
  </si>
  <si>
    <t>B1.3.2.1</t>
  </si>
  <si>
    <t>B1.3.4</t>
  </si>
  <si>
    <t>C1.2.1.2</t>
  </si>
  <si>
    <t>C1.2.1.1</t>
  </si>
  <si>
    <t>C1.2.2_11</t>
  </si>
  <si>
    <t>C1.2.4</t>
  </si>
  <si>
    <t>Summe Ue25</t>
  </si>
  <si>
    <t>Testräger</t>
  </si>
  <si>
    <t>LfdNrOriginalbelegZuKorrektur</t>
  </si>
  <si>
    <t>Flankierung</t>
  </si>
  <si>
    <t>Flank./ Anleit.</t>
  </si>
  <si>
    <t>Flank.</t>
  </si>
  <si>
    <t>Faktor I notwendig</t>
  </si>
  <si>
    <t>I</t>
  </si>
  <si>
    <t>Anwesenheit TN</t>
  </si>
  <si>
    <t>anwesend</t>
  </si>
  <si>
    <t>TeilnehmerInnen Auslösung MKP</t>
  </si>
  <si>
    <t>TeilnehmerInnen ohne Auslösung MKP</t>
  </si>
  <si>
    <t>Tage Kofi TN-ALG SGB II</t>
  </si>
  <si>
    <t>Tage TN-HK / Land HB</t>
  </si>
  <si>
    <t>Tage Gesamt</t>
  </si>
  <si>
    <t>Tage Kofi TN-ALG AA</t>
  </si>
  <si>
    <t>Tage SGB II / TN-SVG</t>
  </si>
  <si>
    <r>
      <rPr>
        <b/>
        <sz val="8"/>
        <rFont val="Arial"/>
        <family val="2"/>
      </rPr>
      <t>W</t>
    </r>
    <r>
      <rPr>
        <sz val="8"/>
        <rFont val="Arial"/>
        <family val="2"/>
      </rPr>
      <t>ochenende, Feiertage</t>
    </r>
  </si>
  <si>
    <t>zusätzlich zu Status A nun noch Aussage zur Intervention möglich</t>
  </si>
  <si>
    <t>Da es keinen eigenen Personalschlüssel für Anleitung mehr gibt wurde hier der Wert fest auf kV gesetzt (U5)</t>
  </si>
  <si>
    <t>Stundenformat in Stunden:Minuten umgewandelt</t>
  </si>
  <si>
    <t>Auswahl Alter Änderung U65 in Ue25</t>
  </si>
  <si>
    <t>Intervention m. Anwesenheit</t>
  </si>
  <si>
    <t>Änderung Zählung Tage … neue Spalten anwesend und Intervention mit Anwesenheit</t>
  </si>
  <si>
    <t>orangene Markierung, wenn einer der Werte 0 -&gt; Hinweis</t>
  </si>
  <si>
    <t>Verschiedenen Namen vergeben zur besseren Lesbarkeit Funktionen</t>
  </si>
  <si>
    <t>Neue Spalte B zur Angabe der Kofi/Refinanzierung -&gt; Auswahl abhängig von Intervention -&gt; Name Kofi_Abk_tbl</t>
  </si>
  <si>
    <t>Kofinanzierung des Bundes/Landes</t>
  </si>
  <si>
    <t>Bitte beachten Sie, dass die hier ausgewiesenen Beträge lediglich Höchstsätze darstellen. Die endgültigen Beträge werden durch die Projektbegleitung  nach Prüfung der in den jeweiligen BAP - Informationsblättern genannten Bedingungen festgestellt.</t>
  </si>
  <si>
    <t>Löschung Funktion A im Vormonat da MKP nur abhänig von Teilnahme an Maßnahme keinen Konsequenzen für Träger</t>
  </si>
  <si>
    <t>Einheit wird nun bei FG5 eingeblendet -&gt; Übernahme in csv</t>
  </si>
  <si>
    <t>Aufgrund der Aufteilung der Koffninazierung wurde die Summe der Kofinazierungnicht korrekt gebildet neue Formel</t>
  </si>
  <si>
    <t>Vollkommen neue Ermittlung der Pauschale</t>
  </si>
  <si>
    <t>Einführung neuer Faktor "Faktor I notwendig" für die Intervention A 2.1.2 … nur hier ist ein I für die Auslösung einer MKP notwendig</t>
  </si>
  <si>
    <t>Entweder ein Tag im Maßnahme -&gt; alle Interventionen ohne A 2.1.2 oder mindestens 1 x I für A 2.1.2</t>
  </si>
  <si>
    <t>UHG_Refi_1_csv</t>
  </si>
  <si>
    <t>UHG_Refi_2_csv</t>
  </si>
  <si>
    <t>MKP_csv</t>
  </si>
  <si>
    <t>UHG_csv</t>
  </si>
  <si>
    <t>Belegpositionen_csv</t>
  </si>
  <si>
    <t>Dient als Grundlage der Erzeugung der csv-Datei</t>
  </si>
  <si>
    <t>Hier werden die Einträge für die MKP generiert</t>
  </si>
  <si>
    <t>Hier werden die Werte für das UHG generiert</t>
  </si>
  <si>
    <t>Hier werden die Werte für die Refi 1 des UHG generiert. Steuerung über DropDown Tabelle mit Namen Positionen. In den meisten Fällen nur Refi 1 außer SVB</t>
  </si>
  <si>
    <t>Hier werden die Werte für die Refi 2 des UHG generiert. Steuerung über DropDown Tabelle mit Namen Positionen. In den meisten Fällen nur Refi 1 außer SVB</t>
  </si>
  <si>
    <t xml:space="preserve">Alle Werte, die in den andren Tabellenreitern mit Endung csv generiert werden, werden hier im Abstand von jeweils 150 Zeilen übernommen. Der letzte Wert würde bei voller Ausnutzung der Anzahl der verfügbaren Zeilen bei Zeile 601 stehen </t>
  </si>
  <si>
    <t>Neu laut Vereinbarung gelten Wochenenden und Feiertage nicht mehr für die Auslösung UHG</t>
  </si>
  <si>
    <t>Neue Steuertabelle Positionen, um die csv Dateien mit den  Werten zu füllen, die in Blatt Monatsverwendungsnachweis vorhanden sind.</t>
  </si>
  <si>
    <t>UHG_Refi_1_csv!H152</t>
  </si>
  <si>
    <t>UHG_Refi_2_csv!H152</t>
  </si>
  <si>
    <t>hier wird der Wert aus den csv Blättern verwendet, weil es sonst ein Rundungsproblem gibt</t>
  </si>
  <si>
    <t>Ergänzung um SummeWenn unter der Tabelle, um die jeweilige Summe der Belege zu ermittleln. Andere Lösung Anzahl mal Pauschale führte bei SVB (Teilung 70/30) zu Rundungsfehlern</t>
  </si>
  <si>
    <t>Werte werden dann in Pauschale Summen bei Refinanzierung angezeigt</t>
  </si>
  <si>
    <t>Ergänzung um Summe unter der Tabelle, um die jeweilige Summe der Belege zu ermittleln. Andere Lösung Anzahl mal Pauschale führte bei SVB (Teilung 70/30) zu Rundungsfehlern</t>
  </si>
  <si>
    <t>o_Kofi</t>
  </si>
  <si>
    <t xml:space="preserve">Kofi </t>
  </si>
  <si>
    <t>Neue Anforderung für A2.1.2 -&gt; Es soll die Möglichkeit geschaffen werden, TN zu erfassen, für die keine Kofinazierung existiert, obwohl grundsätzlich für das Projekt eine Kofinzierung bewilligt wurde.</t>
  </si>
  <si>
    <t>Lösung: Einführung des Kürzels o_Kofi</t>
  </si>
  <si>
    <t>Drop_Down</t>
  </si>
  <si>
    <t>Sollte eine andere Abkürzung gewüscht sein , kann diese hier eingefügt werden.</t>
  </si>
  <si>
    <t>Hier (lila)  wird der Name String_o_Kofi definiert, und dann in den anderen Zusammenhängen weiter verwendet.</t>
  </si>
  <si>
    <t xml:space="preserve">Kofi von </t>
  </si>
  <si>
    <t>Das Statitikblatt enthält die Funktion der Berechnung der Tage für TN-UHG. Hier wurde eine zusätzliche Bedingung eingefügt, dass bei String_o_Kofi eine Null eingetragen wird</t>
  </si>
  <si>
    <r>
      <t>WENNFEHLER(WENN(</t>
    </r>
    <r>
      <rPr>
        <b/>
        <sz val="10"/>
        <color rgb="FFFF0000"/>
        <rFont val="Arial"/>
        <family val="2"/>
      </rPr>
      <t>$B10=String_o_Kofi;""</t>
    </r>
    <r>
      <rPr>
        <sz val="10"/>
        <rFont val="Arial"/>
        <family val="2"/>
      </rPr>
      <t>;SVERWEIS(Monatsverwendungsnachweis!Y12;Status_Ausloesung;Monatsverwendungsnachweis!$R$6;FALSCH));"")</t>
    </r>
  </si>
  <si>
    <t>WENN(Ermittlung_Pauschale!M4=0;"";WENNFEHLER(SVERWEIS(Monatsverwendungsnachweis!B14;Positionen;2;FALSCH);""))</t>
  </si>
  <si>
    <t>Da in der Tabelle Positionen die Werte zur Auffüllung der Belegliste um die fehlenden Einträge, die nicht in dem Reiter Monatsverwendungsnachweis vorhanden hinterlegt sind</t>
  </si>
  <si>
    <t>musste auch hier eine Ergänzung der Werte für o_kofi erfolgen. Sonst hätte die Funktion in MKP_csv für o_Kofi = unbekannter String keinen Werte geliefert</t>
  </si>
  <si>
    <t>Die vorher vorhanden Fragezeichen wurden durch o_Kofi ersetzt</t>
  </si>
  <si>
    <t>Arbeitsname o_Kofi</t>
  </si>
  <si>
    <t>Einfügen eines Kommentars bei Kofi durch</t>
  </si>
  <si>
    <t>Verwendetet Abkürzungen für die Kofinazierung:</t>
  </si>
  <si>
    <t>ohne Kofinanzierung -&gt; o_Kofi</t>
  </si>
  <si>
    <t>Jobcenter -&gt;JC</t>
  </si>
  <si>
    <t>Agentur für Arbeit -&gt; AA</t>
  </si>
  <si>
    <t>Jobcenter + Träger -&gt; JC/Träger</t>
  </si>
  <si>
    <t>Senator für Justiz -&gt; Land HB</t>
  </si>
  <si>
    <t>Bedingte Formatierung für Zeilen o_Kofi in hellgrau</t>
  </si>
  <si>
    <t>ZE</t>
  </si>
  <si>
    <t>Neue Version der Belegpositionen_csv</t>
  </si>
  <si>
    <t>Refi_1 und Refi_2 werden nur noch als Summe der jeweiligen Werte ausgegeben</t>
  </si>
  <si>
    <t>Das spart im bei der Prüfung ggf. etliche Arbeiten bei der Sachbearbeitung</t>
  </si>
  <si>
    <t>Refi_UHG_1 / 1 / 18 / JC</t>
  </si>
  <si>
    <t>0 x TN_HK a 23,00€ x 100%</t>
  </si>
  <si>
    <t>Refi_UHG_1 / 1 / 18 / AA</t>
  </si>
  <si>
    <t>Refi_UHG_1 / 1 / 18 / JC/Träger</t>
  </si>
  <si>
    <t>0 x TN_HK a 23,00€ x 70%</t>
  </si>
  <si>
    <t>Refi_UHG_1 / 1 / 18 / Land HB</t>
  </si>
  <si>
    <t>471 x TN_HK a 23,00€ x 100%</t>
  </si>
  <si>
    <t>Refi_UHG_2 / 1 / 18 / JC</t>
  </si>
  <si>
    <t>0 x TN_HK a 23,00€ x 0%</t>
  </si>
  <si>
    <t>Refi_UHG_2 / 1 / 18 / AA</t>
  </si>
  <si>
    <t>Refi_UHG_2 / 1 / 18 / JC/Träger</t>
  </si>
  <si>
    <t>0 x TN_HK a 23,00€ x 30%</t>
  </si>
  <si>
    <t>Refi_UHG_2 / 1 / 18 / Land HB</t>
  </si>
  <si>
    <t>471 x TN_HK a 23,00€ x 0%</t>
  </si>
  <si>
    <t/>
  </si>
  <si>
    <t>Arbeitsname 200</t>
  </si>
  <si>
    <t>Die Dateiversion soll das Datum vom 01.01.2018 erhalten.</t>
  </si>
  <si>
    <t>Es werden ca. 200 TN erwartet -&gt; Verlängerung aller relevanten Listen von 150 auf 200.</t>
  </si>
  <si>
    <t>Ermittlung_Kofi</t>
  </si>
  <si>
    <t xml:space="preserve">Schalter für generelles Einschalten oder Ausschalten der Kofi wieder aktiviert -&gt; Kofi-Bescheid holt sich den Wert aus $P$6 und setzt auf 0 oder 1 </t>
  </si>
  <si>
    <t xml:space="preserve">Dies wird dann verwendet um die Summe U25/U65 ggf. auf Null zu setzen </t>
  </si>
  <si>
    <t>Förderung</t>
  </si>
  <si>
    <t>Arbeitsname 300</t>
  </si>
  <si>
    <t>Es werden ca. 300 TN erwartet -&gt; Verlängerung aller relevanten Listen von 200 auf 300.</t>
  </si>
  <si>
    <t>Änderung der Abkürzung für die Maßnahmekostenpauschale</t>
  </si>
  <si>
    <t>Keine Kappung des Betrages aufgrund der maximalen Platzzahl -&gt; nur Hinweis auf Überschreitung</t>
  </si>
  <si>
    <t xml:space="preserve">In der Spalte Bemerkung wurde bei den Summen trotz O€ eine O eingetragen -&gt; Importfehler -&gt; Funktion wenn Position = leer keine Bemerkung </t>
  </si>
  <si>
    <t>V9_1</t>
  </si>
  <si>
    <t>überarbeitet 10.08.2018</t>
  </si>
  <si>
    <t>Die SEK-Sätze werden in den Interventionen der BAP-Unterfonds B nicht ausgelöst,</t>
  </si>
  <si>
    <t>• im Eintrittsmonat, wenn der Projekteintritt nach dem 16. des Monats erfolgt und</t>
  </si>
  <si>
    <t>• im Austrittsmonat, wenn der Projektaustritt vor dem 4. des Monats erfolgt.</t>
  </si>
  <si>
    <t>Regelung gilt seit 01.01.2018 muss nachgepflegt werden</t>
  </si>
  <si>
    <t>Monatsverwendungnachweis</t>
  </si>
  <si>
    <t>Faktor Austritt</t>
  </si>
  <si>
    <t>Faktor Eintritt</t>
  </si>
  <si>
    <t>Regeln zur bedingten Formatierung der nicht zum Monat gehörenden Tage ergänzt (wie Vorversion) Tag(BB$11)&lt;4</t>
  </si>
  <si>
    <t>Spalte BK bildet den Faktor Eintritt zur Ermittlung Auslösung Pauschale wenn Éintritt nach 16. erfolgt</t>
  </si>
  <si>
    <t>Spalte BL bildet den Faktor Austritt zur Ermittlung Auslösung Pauschale wenn Austritt vor 4. erfolgt</t>
  </si>
  <si>
    <t>WENN(BH12&lt;$M$8;0;1)</t>
  </si>
  <si>
    <t>WENN(F12&gt;$P$8;0;1)</t>
  </si>
  <si>
    <t>B_Interv</t>
  </si>
  <si>
    <t xml:space="preserve">Neue Spalte B_Interv Namensdefinition Matirx erweitert inklusive Spalte Spalte B_Interv </t>
  </si>
  <si>
    <t>FExFA</t>
  </si>
  <si>
    <t>Spalte BM bildet das Produkt aus Faktor Eintritt X Faktor Austritt FExFA</t>
  </si>
  <si>
    <t>Faktor B_Interv</t>
  </si>
  <si>
    <t>Faktor FExFA</t>
  </si>
  <si>
    <t>Zwei Spalten ergänzt</t>
  </si>
  <si>
    <t>SVERWEIS(Monatsverwendungsnachweis!$K$5;Matrix;9;FALSCH)</t>
  </si>
  <si>
    <t>Monatsverwendungsnachweis!BM12</t>
  </si>
  <si>
    <t>holt den Fator B_Interv aus der MATRIX</t>
  </si>
  <si>
    <t>holt den Faktor FExFA aus der Spalte BM12 im Reiter Monatsverwendungsnachweis</t>
  </si>
  <si>
    <t>Neue Verformelung von Auslösung Pauschale WENN(L2=0;WENN(K2=1;H2;J2);J2*M2)</t>
  </si>
  <si>
    <t>Bedingte Formatierung für alle Faktorenspalten 0 rot 1 grün</t>
  </si>
  <si>
    <t>Regeln bedingte Formatierung Spalte R angepasst. War bisher abhängig von Eintrag in Spalte E Vorname nun abhängig von Eintrag Spalte D</t>
  </si>
  <si>
    <t>Lösung:</t>
  </si>
  <si>
    <t>neue Felder M8 und P8 bilden die Kriterien für den jeweiligen Monat</t>
  </si>
  <si>
    <t>zusätzliche Optimierung:</t>
  </si>
  <si>
    <t>Anpassung Fusszeilen in den sichtbaren Reitern, Versionen/Drop-Down</t>
  </si>
  <si>
    <t>V9_2</t>
  </si>
  <si>
    <t>überarbeitet 20.11.2018</t>
  </si>
  <si>
    <t>SVERWEIS(E7;'Drop Down'!N2:O13;2;FALSCH)</t>
  </si>
  <si>
    <t>Fehler in der Zelle D7 Wert war =O12 und zog den Monatswert für Dezember nicht.</t>
  </si>
  <si>
    <t>B 1.2.2 - LAZLO Tyo b 2 a</t>
  </si>
  <si>
    <t>B 1.2.2 - LAZLO Tyo b 2 b</t>
  </si>
  <si>
    <t>V10_1</t>
  </si>
  <si>
    <t>überarbeitet 17.12.2018</t>
  </si>
  <si>
    <t>Entfernen der Eingabemöglichkeit männlich/weiblich und Migrationshintergrund</t>
  </si>
  <si>
    <t>Entfernen der Auswertung männlich/weiblich und Migrationshintergrund</t>
  </si>
  <si>
    <t xml:space="preserve">Ergänzung weiterer Interventionen </t>
  </si>
  <si>
    <t>WENNFEHLER(SVERWEIS(H3;Pauschale_Jahr;SVERWEIS(Monatsverwendungsnachweis!$F$7;Jahr_Spalte_Matrix;2;FALSCH);FALSCH);"")</t>
  </si>
  <si>
    <t>Das Feld Pauschale erhält einen dynamichen Wert, der von der im Blatt Monatsverwendungsnaxchweis ausgewählten Jahreszahl abhängig ist</t>
  </si>
  <si>
    <t>Dazu wurde außerdem der neuen Name TN_UHG_Jahr eingeführt - Dick umrandeteter Bereich in der Tabelle unten.</t>
  </si>
  <si>
    <t>Der Name Pauschale_Jahr bezieht sich auf die unten stehende Tabelle und den dick eingerahmten Bereich …</t>
  </si>
  <si>
    <t>Arbeitsauftrag:</t>
  </si>
  <si>
    <t>Entfernen der zwei Eingabemöglichkeiten männlich/weiblich und Migrationshintergrund</t>
  </si>
  <si>
    <t>Vorbereitung der neuen Pauschalen für das Jahr 2019 -&gt;  Änderungen orange markiert</t>
  </si>
  <si>
    <t>Mit den unten eingeführten Änderungen können nun für die jeweiligen Jahre die Pauschalen eingegeben werden … es ist keine neue Programmierung notwendig.</t>
  </si>
  <si>
    <t>Version 10_2</t>
  </si>
  <si>
    <t>Alle Tabellenblätter</t>
  </si>
  <si>
    <t>Änderung Logos und Beschriftung SWAH --&gt; SWAE</t>
  </si>
  <si>
    <t>Löschen der Einträge Spalte M (Damit funktioniert die Funktion EXPORTIEREN DATEITYP ÄNDERN)</t>
  </si>
  <si>
    <t>Version 11_1</t>
  </si>
  <si>
    <t>Änderung Spalte H</t>
  </si>
  <si>
    <t>WENN(A3="";"";WENN(Monatsverwendungsnachweis!$P$6="ja";SVERWEIS(Monatsverwendungsnachweis!$O$6;Wert_UHG;3;FALSCH);0)*Ermittlung_Kofi!Q4)</t>
  </si>
  <si>
    <t>alt</t>
  </si>
  <si>
    <t>WENN(A2="";"";RUNDEN(WENN(Monatsverwendungsnachweis!$P$6="ja";SVERWEIS(Monatsverwendungsnachweis!$O$6;Wert_UHG;3;FALSCH);0)*Ermittlung_Kofi!Q3*SVERWEIS(Monatsverwendungsnachweis!B12;Positionen;8;FALSCH);2))</t>
  </si>
  <si>
    <t>Damit wird der Wert der SEK Pauschale für das jeweilige TN-UHG des betreffenden Jahres aus dem Blatt Pauschale Summe zur Berechnung verwendet.</t>
  </si>
  <si>
    <t>Deswegen musste das Jahr des Bescheides erfasst und in die Berechnung mit einbezogen werden.</t>
  </si>
  <si>
    <t>Kofinanzierung im Bescheid ausgewiesenen?</t>
  </si>
  <si>
    <t>Tabelle (Name TN-UHG_Jahr) um zwei Spalten erweitert … nun bis 2022</t>
  </si>
  <si>
    <t>Tabelle mit Jahren verkürzt bis 2022</t>
  </si>
  <si>
    <t>Senatorin für Justiz</t>
  </si>
  <si>
    <r>
      <t>Senator</t>
    </r>
    <r>
      <rPr>
        <sz val="10"/>
        <color rgb="FFFF0000"/>
        <rFont val="Arial"/>
        <family val="2"/>
      </rPr>
      <t>in</t>
    </r>
    <r>
      <rPr>
        <sz val="10"/>
        <rFont val="Arial"/>
        <family val="2"/>
      </rPr>
      <t xml:space="preserve"> für Justiz als Mittelgeber/in Kofi</t>
    </r>
  </si>
  <si>
    <t>Schriftgröße der meisten eingeblendeten zusätzlichen Informationen wie z.B. F6 auf  5 gesetzt</t>
  </si>
  <si>
    <t>Die Anwendung von erhöhten Pauschalen ist nicht vom Jahr der Abrechnung, sondern vom Jahr des (Änderungs-)Bescheides abhängig</t>
  </si>
  <si>
    <t>WENN(A2="";"";WENN(Monatsverwendungsnachweis!$P$6="ja";'Pauschale Summen'!$G$26;0)*Ermittlung_Kofi!Q3)</t>
  </si>
  <si>
    <t>WENN(A2="";"";RUNDEN(WENN(Monatsverwendungsnachweis!$P$6="ja";'Pauschale Summen'!$G$26;0)*Ermittlung_Kofi!Q3*SVERWEIS(Monatsverwendungsnachweis!B12;Positionen;8;FALSCH);2))</t>
  </si>
  <si>
    <t xml:space="preserve">Tabelle Name Matrix --&gt; Einträge in Spalte Pauschale D2 :D11 werden anders gebildet </t>
  </si>
  <si>
    <t>Damit wird nicht mehr das Abrechnungsdatum sondern das Datum des Bescheides zur Grundlage der Abrechnung gemacht.</t>
  </si>
  <si>
    <t>MKP</t>
  </si>
  <si>
    <t>Jahr d. Anwendung relevante SEK-Pauschalen</t>
  </si>
  <si>
    <t>Jahrsdropdown für Jahr der Anwendung der Pauschalen (z.B. Bescheid) in E8 neu</t>
  </si>
  <si>
    <t>H8--&gt; Darstellung Parameter Wert der angewendeten Pauschale --&gt; wird ermittelt über --&gt; WENNFEHLER(SVERWEIS(Monatsverwendungsnachweis!K5;Matrix;4;FALSCH);0)</t>
  </si>
  <si>
    <t>J8 --&gt; Darstellung Parameter Wert des angewendeten UHG --&gt; wird ermittelt über --&gt; =WENN(P6="ja";SVERWEIS(Monatsverwendungsnachweis!O6;TN_UHG_Jahr;SVERWEIS(Monatsverwendungsnachweis!$F$5;Jahr_Spalte_Matrix;2;FALSCH);FALSCH);0)</t>
  </si>
  <si>
    <t>Höhe der Pauschale pro Monat wird nun ermittelt aus --&gt; Monatsverwendungsnachweis!H8</t>
  </si>
  <si>
    <t>Pauschale / Tag wir nun ermittelt aus --&gt; Monatsverwendungsnachweis!J8</t>
  </si>
  <si>
    <r>
      <t xml:space="preserve">Nachweis für </t>
    </r>
    <r>
      <rPr>
        <b/>
        <sz val="10"/>
        <rFont val="Arial"/>
        <family val="2"/>
      </rPr>
      <t>Monat/Jahr</t>
    </r>
  </si>
  <si>
    <r>
      <t xml:space="preserve">Max. </t>
    </r>
    <r>
      <rPr>
        <b/>
        <sz val="10"/>
        <rFont val="Arial"/>
        <family val="2"/>
      </rPr>
      <t xml:space="preserve">Platzzahl </t>
    </r>
    <r>
      <rPr>
        <sz val="10"/>
        <rFont val="Arial"/>
        <family val="2"/>
      </rPr>
      <t>laut Bescheid</t>
    </r>
  </si>
  <si>
    <t>Aktenzeichen</t>
  </si>
  <si>
    <r>
      <rPr>
        <b/>
        <sz val="10"/>
        <rFont val="Arial"/>
        <family val="2"/>
      </rPr>
      <t>Projektbezeichnung</t>
    </r>
    <r>
      <rPr>
        <sz val="10"/>
        <rFont val="Arial"/>
        <family val="2"/>
      </rPr>
      <t xml:space="preserve"> laut Bescheid</t>
    </r>
  </si>
  <si>
    <r>
      <t xml:space="preserve">Name </t>
    </r>
    <r>
      <rPr>
        <b/>
        <sz val="10"/>
        <rFont val="Arial"/>
        <family val="2"/>
      </rPr>
      <t>Träger</t>
    </r>
  </si>
  <si>
    <t>Stunden Vollzeit</t>
  </si>
  <si>
    <r>
      <t>(</t>
    </r>
    <r>
      <rPr>
        <b/>
        <sz val="9"/>
        <rFont val="Arial"/>
        <family val="2"/>
      </rPr>
      <t>Fester Prozentsatz</t>
    </r>
    <r>
      <rPr>
        <sz val="9"/>
        <rFont val="Arial"/>
        <family val="2"/>
      </rPr>
      <t xml:space="preserve"> der wöchentlichen Arbeitszeit für den Einsatz im Projekt vereinbart)</t>
    </r>
  </si>
  <si>
    <r>
      <t>(</t>
    </r>
    <r>
      <rPr>
        <b/>
        <sz val="9"/>
        <rFont val="Arial"/>
        <family val="2"/>
      </rPr>
      <t>Kein fester Prozentsatz</t>
    </r>
    <r>
      <rPr>
        <sz val="9"/>
        <rFont val="Arial"/>
        <family val="2"/>
      </rPr>
      <t xml:space="preserve"> der wöchentlichen Arbeitszeit für den Einsatz im Projekt vereinbart)</t>
    </r>
  </si>
  <si>
    <r>
      <t>WENNFEHLER(SVERWEIS(H3;Pauschale_Jahr;SVERWEIS(Monatsverwendungsnachweis!</t>
    </r>
    <r>
      <rPr>
        <b/>
        <sz val="10"/>
        <color rgb="FFFF0000"/>
        <rFont val="Arial"/>
        <family val="2"/>
      </rPr>
      <t>$E$8</t>
    </r>
    <r>
      <rPr>
        <sz val="10"/>
        <rFont val="Arial"/>
        <family val="2"/>
      </rPr>
      <t>;Jahr_Spalte_Matrix;2;FALSCH);FALSCH);"")</t>
    </r>
  </si>
  <si>
    <t>Version 11_2</t>
  </si>
  <si>
    <t>Fehler bei UHG_Refi_2_csv</t>
  </si>
  <si>
    <t xml:space="preserve">als </t>
  </si>
  <si>
    <r>
      <t>WENN(A2="";"";RUNDEN(WENN(Monatsverwendungsnachweis!$P$6="ja";'Pauschale Summen'</t>
    </r>
    <r>
      <rPr>
        <b/>
        <sz val="10"/>
        <color rgb="FFFF0000"/>
        <rFont val="Arial"/>
        <family val="2"/>
      </rPr>
      <t>!G26;0</t>
    </r>
    <r>
      <rPr>
        <sz val="10"/>
        <rFont val="Arial"/>
      </rPr>
      <t>)*Ermittlung_Kofi!Q3*SVERWEIS(Monatsverwendungsnachweis!B13;Positionen;11;FALSCH);2))</t>
    </r>
  </si>
  <si>
    <t>Bezug zu Wert Pauschale falsch</t>
  </si>
  <si>
    <t>H2:H301</t>
  </si>
  <si>
    <t>WENN(A2="";"";RUNDEN(WENN(Monatsverwendungsnachweis!$P$6="ja";'Pauschale Summen'!$G$26;0)*Ermittlung_Kofi!Q3*SVERWEIS(Monatsverwendungsnachweis!B13;Positionen;11;FALSCH);2))</t>
  </si>
  <si>
    <t>C</t>
  </si>
  <si>
    <r>
      <t>Fernbetreuung (</t>
    </r>
    <r>
      <rPr>
        <b/>
        <sz val="10"/>
        <rFont val="Arial"/>
        <family val="2"/>
      </rPr>
      <t>C</t>
    </r>
    <r>
      <rPr>
        <sz val="10"/>
        <rFont val="Arial"/>
      </rPr>
      <t>orona-Pandemie)</t>
    </r>
  </si>
  <si>
    <r>
      <rPr>
        <b/>
        <sz val="9"/>
        <rFont val="Arial"/>
        <family val="2"/>
      </rPr>
      <t>U</t>
    </r>
    <r>
      <rPr>
        <sz val="9"/>
        <rFont val="Arial"/>
        <family val="2"/>
      </rPr>
      <t>rlaub</t>
    </r>
  </si>
  <si>
    <r>
      <rPr>
        <b/>
        <sz val="9"/>
        <rFont val="Arial"/>
        <family val="2"/>
      </rPr>
      <t>A</t>
    </r>
    <r>
      <rPr>
        <sz val="9"/>
        <rFont val="Arial"/>
        <family val="2"/>
      </rPr>
      <t xml:space="preserve">nwesenheit TN an dem jeweiligen Tag </t>
    </r>
  </si>
  <si>
    <t>ja</t>
  </si>
  <si>
    <t>UHG Tag</t>
  </si>
  <si>
    <t>UHG Monat</t>
  </si>
  <si>
    <t>Fernbetreuung</t>
  </si>
  <si>
    <t>I oder C im Vormonat</t>
  </si>
  <si>
    <t>nein</t>
  </si>
  <si>
    <t>I_oder_C</t>
  </si>
  <si>
    <t>Intervention o. Anwesenheit</t>
  </si>
  <si>
    <t>UHG-Tag</t>
  </si>
  <si>
    <t>UHG-Monat</t>
  </si>
  <si>
    <t>Wochen-
ende</t>
  </si>
  <si>
    <t>Monate Kofi TN-ALG SGB II</t>
  </si>
  <si>
    <t>Monate TN-HK / Land HB</t>
  </si>
  <si>
    <t>Monate Gesamt</t>
  </si>
  <si>
    <t>Pauschale / Monat</t>
  </si>
  <si>
    <t>Monate Kofi TN-ALG AA</t>
  </si>
  <si>
    <t>Monate SGB II / TN-SVG</t>
  </si>
  <si>
    <t>Faktor Kofi-Bescheid 1/0</t>
  </si>
  <si>
    <t>Kofi SGB II Monate</t>
  </si>
  <si>
    <t>Kofi SGB III
 Monate</t>
  </si>
  <si>
    <t>THK / Land HB
Monate</t>
  </si>
  <si>
    <t>SGB II / FAV
Monate</t>
  </si>
  <si>
    <t>Summe Monate</t>
  </si>
  <si>
    <t>Kofi SGB II
Tage</t>
  </si>
  <si>
    <t>Kofi SGB III
Tage</t>
  </si>
  <si>
    <t>SGB II / FAV
Tage</t>
  </si>
  <si>
    <t>THK / Land HB
Tage</t>
  </si>
  <si>
    <t>Summe Tage</t>
  </si>
  <si>
    <t>Tage Monat</t>
  </si>
  <si>
    <t>Monate U25/U65</t>
  </si>
  <si>
    <t>Summe Tage "angebrochene Monate"</t>
  </si>
  <si>
    <t>Faktor I_oder_C
Vormonat</t>
  </si>
  <si>
    <t>Prüfung
Faktoren</t>
  </si>
  <si>
    <t>TN-MILO</t>
  </si>
  <si>
    <t>TN_MILO</t>
  </si>
  <si>
    <t>Nachschlagen in Drop-Down, ob ein I zwingend notwendig für die Auslösung der Pauschale (bei A 2.1.2 ist dies der Fall)</t>
  </si>
  <si>
    <t xml:space="preserve">Nachschlagen in Drop-Down, ob die 4/16er Regelung zu berücksichtigen ist </t>
  </si>
  <si>
    <t>• im Eintrittsmonat, wenn der Projekteintritt nach dem 16. des Monats erfolgt, und</t>
  </si>
  <si>
    <t>Übertrag der auf dem Blatt Monatsverwendungsnachweis erfolgten Prüfung Faktor Eintritt und Faktor Austritt</t>
  </si>
  <si>
    <t>Verrechnung der vorhandenen Fakoren als Formel</t>
  </si>
  <si>
    <t>Aufgrund der neuen Regelungen zum 01.05.2020 ist die Auslösung einer Pauschale notwendig für die Auslösung des TN-UHG</t>
  </si>
  <si>
    <t>Prüfung ob für eine Kofinazierung TN-UHG alle Faktoren eingehalten werden</t>
  </si>
  <si>
    <t>Tage aus dem Reiter Statistik für U25</t>
  </si>
  <si>
    <t>Tage aus dem Reiter Statistik für Ue25</t>
  </si>
  <si>
    <t>Faktor I_oder_C Vormonat</t>
  </si>
  <si>
    <t>Eine Betreuung in Gruppen ist hierbei möglich, sofern dies zielführend ist.</t>
  </si>
  <si>
    <t>Bei Betreuungs-/Anleitungslücken von mehr als zwei Monaten ist eine Kontinuität fraglich; hier muss eine nachvollziehbare Begründung der zeitlichen Lücke vorgelegt werden</t>
  </si>
  <si>
    <t>Eine Kontinuität ist grundsätzlich gegeben, wenn mindestens eine dokumentierte Intervention in einem Zwei-Monatszeitraum erfolgt.</t>
  </si>
  <si>
    <t xml:space="preserve">Darüber hinaus müssen TN-Akten vorliegen, aus denen eine kontinuierliche, zielgerichtete Betreuung (bzw. Betreuung und Anleitung) hervorgeht. </t>
  </si>
  <si>
    <t>Wieder eingeführtes A im Vormonat … nur dass diesmal Pauschale und TN-UHG davon abhängig ist</t>
  </si>
  <si>
    <t>Ausnahme ist hier A 2.1.2</t>
  </si>
  <si>
    <t xml:space="preserve">Bei der Intervention A.2.1.2. muss auch in den auf das Erstgespräch folgenden Monaten mindestens eine flankierende Unterstützung </t>
  </si>
  <si>
    <t>durch das jeweilige Fachpersonal pro TN und Monat erfolgen und in der TN-Akte dokumentiert sein, um den SEK-Satz für Flankierung auszulösen.</t>
  </si>
  <si>
    <t>Faktor I_oder_C
akt. Monat</t>
  </si>
  <si>
    <t>Prüfung I_oder_C</t>
  </si>
  <si>
    <t>Da kein Zugriff auf den vorherigen MVN möglich ist, wird der Träger in Spalte I MVN aufgefordert diese Angabe zu erfassen.</t>
  </si>
  <si>
    <t>Faktor I_oder_C akt. Monat</t>
  </si>
  <si>
    <t xml:space="preserve">Es muss nun auch bei anderen Interventionen I nachgewiesen werden. </t>
  </si>
  <si>
    <t xml:space="preserve">Es reicht nicht mehr der reine Eintritt in die Maßnahme für die Auslösung der Pauschale. </t>
  </si>
  <si>
    <t>Wenn entweder I oder C  im Vormonat oder im aktuellen Monat gegeben ist wird hier durch Formel einen 1 ausgegeben</t>
  </si>
  <si>
    <t xml:space="preserve">Hier werden Bedingungen aus den BAP-Informationsblättern als Faktoren dargestellt, die den Status 0 oder 1  annehmen können. </t>
  </si>
  <si>
    <t>Deswegen wird der Faktor Auslös. Pauschale auf das Blatt Statistik übertragen und dort für die Darstellung der zu berücksichtigen Tage verwendet.</t>
  </si>
  <si>
    <t>Auslösung 
Pauschale</t>
  </si>
  <si>
    <t>A_Interv</t>
  </si>
  <si>
    <t>Faktor A-Interv
Drop-Down</t>
  </si>
  <si>
    <t>Faktor B_Interv
Drop-Down</t>
  </si>
  <si>
    <t>Faktor FExFA
Zusatzfaktor B-Interv</t>
  </si>
  <si>
    <t>egal</t>
  </si>
  <si>
    <t>Faktor A_Interv</t>
  </si>
  <si>
    <t>Also Faktor I_oder_C für alle Interventionen</t>
  </si>
  <si>
    <t>Faktor Auslösung Pauschale</t>
  </si>
  <si>
    <t xml:space="preserve">Faktor Auslösung Pauschale </t>
  </si>
  <si>
    <t>Wird aus Ermittlung Pauschale übernommen</t>
  </si>
  <si>
    <t>Summe Tage angebrochene Monate</t>
  </si>
  <si>
    <t>TN insgesamt</t>
  </si>
  <si>
    <t>Ermittlung der TN, für die angebrochene Monate abgerechnetet werden</t>
  </si>
  <si>
    <t>Faktor o_Kofi</t>
  </si>
  <si>
    <t>Summe "ganze Monate"</t>
  </si>
  <si>
    <t>Summe "angebr. Monate" + "ganze Monate"</t>
  </si>
  <si>
    <t>Neu ist die Zerlegung in Monate und Tage</t>
  </si>
  <si>
    <t>(Die Eingabe der Kürzel I oder C ist verpflichtend)</t>
  </si>
  <si>
    <r>
      <rPr>
        <b/>
        <sz val="9"/>
        <rFont val="Arial"/>
        <family val="2"/>
      </rPr>
      <t>I</t>
    </r>
    <r>
      <rPr>
        <sz val="9"/>
        <rFont val="Arial"/>
        <family val="2"/>
      </rPr>
      <t xml:space="preserve">ntervention TN anwesend  </t>
    </r>
  </si>
  <si>
    <t>(Die Eingabe der folgenden Kürzel ist optional)</t>
  </si>
  <si>
    <t>%-Satz</t>
  </si>
  <si>
    <t>auch wenn nur I oder C erfasst wurde …</t>
  </si>
  <si>
    <t xml:space="preserve">Es kann auch über I_oder_C und  I_oder_C  im Vormonat einen ganzer Monat Kofi auslöst werden, </t>
  </si>
  <si>
    <t>Neu hier im Prototypen ist die Entscheidung über die Kofi abhängi von den Faktoren.</t>
  </si>
  <si>
    <t>Je nach Fall wird hier dann ein Monat oder bei angebrochene Moante die Tage ausgegeben</t>
  </si>
  <si>
    <t>wird hier dann ein ganzer Monat als 1 ausgegeben.</t>
  </si>
  <si>
    <t xml:space="preserve">Wenn ein ganzer Monat vorliegt, und die Prüfung der Faktoren in L3 positiv ausfallen </t>
  </si>
  <si>
    <t>WENN(O3*L3=1;1;0)</t>
  </si>
  <si>
    <t>ermitttelt, ob es sich um einen ganzen Abrechnungsmonat für den TN handelt</t>
  </si>
  <si>
    <t>Hier wir über einen Vergleich der Tage des Monats und Tages Max, die sich aus Eintritt und Austritt bestimmen</t>
  </si>
  <si>
    <t>ganzer Monat</t>
  </si>
  <si>
    <t>Wird bereits in dem Reiter Statistik berücksichtigt. Wenn er Nein also 0 ist, kommen an dieser Stelle keinen Tage mehr an.</t>
  </si>
  <si>
    <t>Monate</t>
  </si>
  <si>
    <t>ganzer  Monat</t>
  </si>
  <si>
    <t>TN "angebr. Monate" SGB II</t>
  </si>
  <si>
    <t>TN "angebr. Monate" AA</t>
  </si>
  <si>
    <t>TN "angebr. Monate" TN-HK / Land HB</t>
  </si>
  <si>
    <t>TN "angebr. Monate" TN-SVG</t>
  </si>
  <si>
    <t>o</t>
  </si>
  <si>
    <t xml:space="preserve">und seit </t>
  </si>
  <si>
    <t>Laut (Ä-)Bescheid gilt für das Projekt seit</t>
  </si>
  <si>
    <t xml:space="preserve"> die folgende SEK-Pauschale:</t>
  </si>
  <si>
    <t xml:space="preserve"> die folgende SEK-Pauschale für das TN-UHG:</t>
  </si>
  <si>
    <t>B 1.2.2 - LAZLO Typ b 2 a</t>
  </si>
  <si>
    <t>Version 12_3</t>
  </si>
  <si>
    <t>Dokumentation wird extern geführt und nachgeliefert.</t>
  </si>
  <si>
    <t>Version 12_4</t>
  </si>
  <si>
    <t>Aufgrund von Überlastung konnte eine Dokumentation nicht fertig gestellt werden.</t>
  </si>
  <si>
    <t>Änderung der Werte für Tageshaftkosten auf 26,66€ pro Tag und 800,00€ Monat laut BIB-U03</t>
  </si>
  <si>
    <t>Der Wert galt seit 01.05.2020 und wurde in der Version 12_3 falsch ausgewiesen.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</si>
</sst>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8" formatCode="#,##0.00\ &quot;€&quot;;[Red]\-#,##0.00\ &quot;€&quot;"/>
    <numFmt numFmtId="44" formatCode="_-* #,##0.00\ &quot;€&quot;_-;\-* #,##0.00\ &quot;€&quot;_-;_-* &quot;-&quot;??\ &quot;€&quot;_-;_-@_-"/>
    <numFmt numFmtId="164" formatCode="#,##0.00\ &quot;€&quot;"/>
    <numFmt numFmtId="165" formatCode="0.0"/>
    <numFmt numFmtId="166" formatCode="mmm/\ yy"/>
    <numFmt numFmtId="167" formatCode="mmmm\ yy"/>
    <numFmt numFmtId="168" formatCode="[$-407]mmm/\ yy;@"/>
    <numFmt numFmtId="169" formatCode="dd/mm/yy;@"/>
    <numFmt numFmtId="170" formatCode="dd"/>
    <numFmt numFmtId="171" formatCode="ddd"/>
    <numFmt numFmtId="172" formatCode="&quot;1:&quot;\ 0.00"/>
    <numFmt numFmtId="173" formatCode="&quot;1: &quot;#.00"/>
    <numFmt numFmtId="174" formatCode="[hh]:mm"/>
    <numFmt numFmtId="175" formatCode="&quot;1: &quot;##.00"/>
    <numFmt numFmtId="176" formatCode="_(&quot;$&quot;* #,##0.00_);_(&quot;$&quot;* \(#,##0.00\);_(&quot;$&quot;* &quot;-&quot;??_);_(@_)"/>
  </numFmts>
  <fonts count="38" x14ac:knownFonts="1">
    <font>
      <sz val="10"/>
      <name val="Arial"/>
    </font>
    <font>
      <sz val="10"/>
      <color theme="1"/>
      <name val="Arial"/>
      <family val="2"/>
    </font>
    <font>
      <sz val="10"/>
      <name val="Arial"/>
      <family val="2"/>
    </font>
    <font>
      <b/>
      <sz val="10"/>
      <name val="Arial"/>
      <family val="2"/>
    </font>
    <font>
      <b/>
      <sz val="8"/>
      <name val="Arial"/>
      <family val="2"/>
    </font>
    <font>
      <b/>
      <sz val="9"/>
      <name val="Arial"/>
      <family val="2"/>
    </font>
    <font>
      <sz val="9"/>
      <name val="Arial"/>
      <family val="2"/>
    </font>
    <font>
      <sz val="10"/>
      <color indexed="8"/>
      <name val="Arial"/>
      <family val="2"/>
    </font>
    <font>
      <sz val="9"/>
      <color indexed="8"/>
      <name val="Arial"/>
      <family val="2"/>
    </font>
    <font>
      <sz val="8"/>
      <name val="Arial"/>
      <family val="2"/>
    </font>
    <font>
      <b/>
      <sz val="8"/>
      <color indexed="8"/>
      <name val="Arial"/>
      <family val="2"/>
    </font>
    <font>
      <sz val="10"/>
      <name val="Arial"/>
      <family val="2"/>
    </font>
    <font>
      <b/>
      <sz val="11"/>
      <name val="Arial"/>
      <family val="2"/>
    </font>
    <font>
      <i/>
      <sz val="10"/>
      <name val="Arial"/>
      <family val="2"/>
    </font>
    <font>
      <sz val="10"/>
      <name val="Arial"/>
      <family val="2"/>
    </font>
    <font>
      <sz val="12"/>
      <name val="Arial"/>
      <family val="2"/>
    </font>
    <font>
      <b/>
      <sz val="12"/>
      <name val="Arial"/>
      <family val="2"/>
    </font>
    <font>
      <sz val="10"/>
      <color theme="0" tint="-0.14999847407452621"/>
      <name val="Arial"/>
      <family val="2"/>
    </font>
    <font>
      <sz val="8"/>
      <color theme="0" tint="-0.249977111117893"/>
      <name val="Arial"/>
      <family val="2"/>
    </font>
    <font>
      <b/>
      <sz val="7.5"/>
      <name val="Arial"/>
      <family val="2"/>
    </font>
    <font>
      <sz val="9"/>
      <color indexed="81"/>
      <name val="Tahoma"/>
      <family val="2"/>
    </font>
    <font>
      <b/>
      <sz val="9"/>
      <color indexed="81"/>
      <name val="Tahoma"/>
      <family val="2"/>
    </font>
    <font>
      <b/>
      <sz val="8"/>
      <color theme="0" tint="-0.14999847407452621"/>
      <name val="Arial"/>
      <family val="2"/>
    </font>
    <font>
      <sz val="9"/>
      <color theme="0" tint="-0.14999847407452621"/>
      <name val="Arial"/>
      <family val="2"/>
    </font>
    <font>
      <b/>
      <i/>
      <sz val="10"/>
      <name val="Arial"/>
      <family val="2"/>
    </font>
    <font>
      <b/>
      <i/>
      <sz val="10"/>
      <color theme="6" tint="-0.499984740745262"/>
      <name val="Arial"/>
      <family val="2"/>
    </font>
    <font>
      <sz val="10"/>
      <color rgb="FFFF0000"/>
      <name val="Arial"/>
      <family val="2"/>
    </font>
    <font>
      <sz val="11"/>
      <color theme="1"/>
      <name val="Calibri"/>
      <family val="2"/>
      <scheme val="minor"/>
    </font>
    <font>
      <b/>
      <sz val="11"/>
      <color theme="1"/>
      <name val="Arial"/>
      <family val="2"/>
    </font>
    <font>
      <sz val="11"/>
      <color theme="1"/>
      <name val="Arial"/>
      <family val="2"/>
    </font>
    <font>
      <sz val="6"/>
      <color theme="0" tint="-0.14999847407452621"/>
      <name val="Arial"/>
      <family val="2"/>
    </font>
    <font>
      <b/>
      <sz val="10"/>
      <color rgb="FFFF0000"/>
      <name val="Arial"/>
      <family val="2"/>
    </font>
    <font>
      <sz val="11"/>
      <color theme="0" tint="-0.14999847407452621"/>
      <name val="Arial"/>
      <family val="2"/>
    </font>
    <font>
      <b/>
      <sz val="10"/>
      <color theme="0" tint="-4.9989318521683403E-2"/>
      <name val="Arial"/>
      <family val="2"/>
    </font>
    <font>
      <sz val="8"/>
      <color theme="0" tint="-0.14999847407452621"/>
      <name val="Arial"/>
      <family val="2"/>
    </font>
    <font>
      <sz val="5"/>
      <color theme="0" tint="-0.249977111117893"/>
      <name val="Arial"/>
      <family val="2"/>
    </font>
    <font>
      <sz val="6"/>
      <color theme="0" tint="-0.249977111117893"/>
      <name val="Arial"/>
      <family val="2"/>
    </font>
    <font>
      <b/>
      <sz val="9"/>
      <color theme="0" tint="-4.9989318521683403E-2"/>
      <name val="Arial"/>
      <family val="2"/>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2DCDB"/>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rgb="FFFFCC00"/>
        <bgColor indexed="64"/>
      </patternFill>
    </fill>
  </fills>
  <borders count="54">
    <border>
      <left/>
      <right/>
      <top/>
      <bottom/>
      <diagonal/>
    </border>
    <border>
      <left style="thin">
        <color indexed="22"/>
      </left>
      <right style="thin">
        <color indexed="22"/>
      </right>
      <top style="thin">
        <color indexed="64"/>
      </top>
      <bottom/>
      <diagonal/>
    </border>
    <border>
      <left style="thin">
        <color indexed="22"/>
      </left>
      <right style="thin">
        <color indexed="22"/>
      </right>
      <top/>
      <bottom style="thin">
        <color indexed="64"/>
      </bottom>
      <diagonal/>
    </border>
    <border>
      <left/>
      <right style="thin">
        <color indexed="22"/>
      </right>
      <top style="thin">
        <color indexed="64"/>
      </top>
      <bottom/>
      <diagonal/>
    </border>
    <border>
      <left/>
      <right style="thin">
        <color indexed="22"/>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22"/>
      </left>
      <right/>
      <top style="thin">
        <color indexed="64"/>
      </top>
      <bottom/>
      <diagonal/>
    </border>
    <border>
      <left style="thin">
        <color indexed="22"/>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22"/>
      </left>
      <right style="medium">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7">
    <xf numFmtId="0" fontId="0" fillId="0" borderId="0"/>
    <xf numFmtId="44" fontId="2" fillId="0" borderId="0" applyFont="0" applyFill="0" applyBorder="0" applyAlignment="0" applyProtection="0"/>
    <xf numFmtId="44" fontId="2" fillId="0" borderId="0" applyFont="0" applyFill="0" applyBorder="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0" fontId="27" fillId="0" borderId="0"/>
    <xf numFmtId="44"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176"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cellStyleXfs>
  <cellXfs count="911">
    <xf numFmtId="0" fontId="0" fillId="0" borderId="0" xfId="0"/>
    <xf numFmtId="0" fontId="6" fillId="2" borderId="0" xfId="0" applyFont="1" applyFill="1" applyBorder="1" applyAlignment="1" applyProtection="1">
      <alignment horizontal="center"/>
    </xf>
    <xf numFmtId="0" fontId="0" fillId="2" borderId="0" xfId="0" applyFill="1" applyProtection="1"/>
    <xf numFmtId="0" fontId="0" fillId="2" borderId="0" xfId="0" applyFill="1" applyBorder="1" applyAlignment="1" applyProtection="1">
      <alignment horizontal="center"/>
    </xf>
    <xf numFmtId="0" fontId="5" fillId="2" borderId="0" xfId="0" applyFont="1" applyFill="1" applyBorder="1" applyAlignment="1" applyProtection="1">
      <alignment horizontal="center"/>
    </xf>
    <xf numFmtId="1" fontId="0" fillId="2" borderId="0" xfId="0" applyNumberFormat="1" applyFill="1" applyBorder="1" applyAlignment="1" applyProtection="1">
      <alignment horizontal="center"/>
    </xf>
    <xf numFmtId="0" fontId="0" fillId="2" borderId="0" xfId="0" applyFill="1" applyBorder="1" applyProtection="1"/>
    <xf numFmtId="0" fontId="0" fillId="0" borderId="0" xfId="0" applyProtection="1"/>
    <xf numFmtId="0" fontId="0" fillId="2" borderId="1" xfId="0" applyFill="1" applyBorder="1" applyAlignment="1" applyProtection="1">
      <alignment horizontal="left"/>
    </xf>
    <xf numFmtId="0" fontId="0" fillId="0" borderId="0" xfId="0" applyBorder="1" applyAlignment="1" applyProtection="1">
      <alignment vertical="center"/>
    </xf>
    <xf numFmtId="165" fontId="6" fillId="2" borderId="0" xfId="0" applyNumberFormat="1" applyFont="1" applyFill="1" applyAlignment="1" applyProtection="1">
      <alignment horizontal="center"/>
    </xf>
    <xf numFmtId="0" fontId="6" fillId="2" borderId="0" xfId="0" applyFont="1" applyFill="1" applyAlignment="1" applyProtection="1">
      <alignment horizontal="center"/>
    </xf>
    <xf numFmtId="0" fontId="9" fillId="2" borderId="0" xfId="0" applyFont="1" applyFill="1" applyBorder="1" applyAlignment="1" applyProtection="1">
      <alignment horizontal="center"/>
    </xf>
    <xf numFmtId="0" fontId="9" fillId="2" borderId="0" xfId="0" applyFont="1" applyFill="1" applyProtection="1"/>
    <xf numFmtId="0" fontId="3" fillId="2" borderId="0" xfId="0" applyFont="1" applyFill="1" applyBorder="1" applyAlignment="1" applyProtection="1">
      <alignment horizontal="left"/>
    </xf>
    <xf numFmtId="165" fontId="6" fillId="2" borderId="0" xfId="0" applyNumberFormat="1" applyFont="1" applyFill="1" applyBorder="1" applyAlignment="1" applyProtection="1">
      <alignment horizontal="center"/>
    </xf>
    <xf numFmtId="0" fontId="9" fillId="2" borderId="0" xfId="0" applyFont="1" applyFill="1" applyBorder="1" applyProtection="1"/>
    <xf numFmtId="0" fontId="6" fillId="2" borderId="0" xfId="0" applyFont="1" applyFill="1" applyBorder="1" applyAlignment="1" applyProtection="1">
      <alignment horizontal="left"/>
    </xf>
    <xf numFmtId="0" fontId="0" fillId="0" borderId="0" xfId="0" applyAlignment="1" applyProtection="1">
      <alignment horizontal="center"/>
    </xf>
    <xf numFmtId="0" fontId="9" fillId="2" borderId="0" xfId="0" applyFont="1" applyFill="1" applyBorder="1" applyAlignment="1" applyProtection="1">
      <alignment vertical="center"/>
    </xf>
    <xf numFmtId="0" fontId="6" fillId="2" borderId="0" xfId="0" applyFont="1" applyFill="1" applyBorder="1" applyAlignment="1" applyProtection="1"/>
    <xf numFmtId="0" fontId="0" fillId="2" borderId="3" xfId="0" applyFill="1" applyBorder="1" applyAlignment="1" applyProtection="1">
      <alignment horizontal="left"/>
    </xf>
    <xf numFmtId="0" fontId="0" fillId="0" borderId="0" xfId="0" applyFill="1" applyProtection="1"/>
    <xf numFmtId="0" fontId="4" fillId="2" borderId="4" xfId="0" applyFont="1" applyFill="1" applyBorder="1" applyAlignment="1" applyProtection="1">
      <alignment horizontal="left" wrapText="1"/>
    </xf>
    <xf numFmtId="0" fontId="4" fillId="2" borderId="2" xfId="0" applyFont="1" applyFill="1" applyBorder="1" applyAlignment="1" applyProtection="1">
      <alignment horizontal="center" wrapText="1"/>
    </xf>
    <xf numFmtId="0" fontId="10" fillId="2" borderId="2" xfId="0" applyFont="1" applyFill="1" applyBorder="1" applyAlignment="1" applyProtection="1">
      <alignment horizontal="center" wrapText="1"/>
    </xf>
    <xf numFmtId="0" fontId="4" fillId="0" borderId="0" xfId="0" applyFont="1" applyAlignment="1" applyProtection="1">
      <alignment wrapText="1"/>
    </xf>
    <xf numFmtId="0" fontId="6" fillId="0" borderId="0" xfId="0" applyFont="1" applyAlignment="1" applyProtection="1">
      <alignment vertical="center"/>
    </xf>
    <xf numFmtId="0" fontId="0" fillId="0" borderId="0" xfId="0" applyBorder="1" applyProtection="1"/>
    <xf numFmtId="0" fontId="6" fillId="0" borderId="0" xfId="0" applyFont="1" applyBorder="1" applyAlignment="1" applyProtection="1">
      <alignment vertical="center"/>
    </xf>
    <xf numFmtId="0" fontId="5" fillId="0" borderId="0" xfId="0" applyFont="1" applyBorder="1" applyAlignment="1" applyProtection="1">
      <alignment vertical="center"/>
    </xf>
    <xf numFmtId="0" fontId="0" fillId="0" borderId="0" xfId="0" applyAlignment="1" applyProtection="1">
      <alignment horizontal="left"/>
    </xf>
    <xf numFmtId="0" fontId="7" fillId="0" borderId="0" xfId="0" applyFont="1" applyProtection="1"/>
    <xf numFmtId="0" fontId="6" fillId="0" borderId="0" xfId="0" applyFont="1" applyProtection="1"/>
    <xf numFmtId="165" fontId="6" fillId="0" borderId="0" xfId="0" applyNumberFormat="1" applyFont="1" applyAlignment="1" applyProtection="1">
      <alignment horizontal="center"/>
    </xf>
    <xf numFmtId="0" fontId="6" fillId="0" borderId="0" xfId="0" applyFont="1" applyAlignment="1" applyProtection="1">
      <alignment horizontal="center"/>
    </xf>
    <xf numFmtId="0" fontId="9" fillId="0" borderId="0" xfId="0" applyFont="1" applyBorder="1" applyAlignment="1" applyProtection="1">
      <alignment horizontal="center"/>
    </xf>
    <xf numFmtId="0" fontId="5" fillId="0" borderId="0" xfId="0" applyFont="1" applyBorder="1" applyAlignment="1" applyProtection="1">
      <alignment horizontal="center"/>
    </xf>
    <xf numFmtId="1" fontId="0" fillId="0" borderId="0" xfId="0" applyNumberFormat="1" applyBorder="1" applyAlignment="1" applyProtection="1">
      <alignment horizontal="center"/>
    </xf>
    <xf numFmtId="0" fontId="0" fillId="0" borderId="0" xfId="0" applyBorder="1" applyAlignment="1" applyProtection="1">
      <alignment horizontal="center"/>
    </xf>
    <xf numFmtId="0" fontId="9" fillId="0" borderId="0" xfId="0" applyFont="1" applyProtection="1"/>
    <xf numFmtId="0" fontId="3" fillId="2" borderId="0" xfId="0" applyFont="1" applyFill="1" applyAlignment="1" applyProtection="1">
      <alignment horizontal="left"/>
    </xf>
    <xf numFmtId="0" fontId="11" fillId="2" borderId="0" xfId="0" applyFont="1" applyFill="1" applyAlignment="1" applyProtection="1">
      <alignment horizontal="left"/>
    </xf>
    <xf numFmtId="165" fontId="0" fillId="0" borderId="0" xfId="0" applyNumberFormat="1" applyAlignment="1" applyProtection="1">
      <alignment horizontal="center"/>
    </xf>
    <xf numFmtId="0" fontId="11" fillId="2" borderId="0" xfId="0" applyFont="1" applyFill="1" applyProtection="1"/>
    <xf numFmtId="0" fontId="3" fillId="2" borderId="0" xfId="0" applyFont="1" applyFill="1" applyAlignment="1" applyProtection="1">
      <alignment horizontal="center" shrinkToFit="1"/>
    </xf>
    <xf numFmtId="0" fontId="0" fillId="2" borderId="0" xfId="0" applyFill="1" applyAlignment="1" applyProtection="1">
      <alignment shrinkToFit="1"/>
    </xf>
    <xf numFmtId="0" fontId="11" fillId="2" borderId="0" xfId="0" applyFont="1" applyFill="1" applyAlignment="1" applyProtection="1"/>
    <xf numFmtId="1" fontId="4" fillId="2" borderId="2" xfId="0" applyNumberFormat="1" applyFont="1" applyFill="1" applyBorder="1" applyAlignment="1" applyProtection="1">
      <alignment horizontal="center" textRotation="90" wrapText="1"/>
    </xf>
    <xf numFmtId="0" fontId="0" fillId="2" borderId="0" xfId="0" applyFill="1" applyAlignment="1" applyProtection="1"/>
    <xf numFmtId="0" fontId="0" fillId="3" borderId="0" xfId="0" applyFill="1" applyAlignment="1" applyProtection="1">
      <alignment shrinkToFit="1"/>
    </xf>
    <xf numFmtId="0" fontId="0" fillId="3" borderId="0" xfId="0" applyFill="1" applyProtection="1"/>
    <xf numFmtId="0" fontId="0" fillId="0" borderId="0" xfId="0" applyFill="1" applyAlignment="1" applyProtection="1"/>
    <xf numFmtId="0" fontId="0" fillId="3" borderId="0" xfId="0" applyFill="1" applyAlignment="1" applyProtection="1"/>
    <xf numFmtId="165" fontId="0" fillId="3" borderId="0" xfId="0" applyNumberFormat="1" applyFill="1" applyAlignment="1" applyProtection="1">
      <alignment horizontal="center"/>
    </xf>
    <xf numFmtId="0" fontId="11" fillId="3" borderId="0" xfId="0" applyFont="1" applyFill="1" applyProtection="1"/>
    <xf numFmtId="0" fontId="9" fillId="3" borderId="0" xfId="0" applyFont="1" applyFill="1" applyProtection="1"/>
    <xf numFmtId="0" fontId="0" fillId="3" borderId="0" xfId="0" applyFill="1" applyAlignment="1" applyProtection="1">
      <alignment horizontal="center"/>
    </xf>
    <xf numFmtId="0" fontId="6" fillId="0" borderId="7" xfId="0" applyFont="1" applyFill="1" applyBorder="1" applyAlignment="1" applyProtection="1">
      <alignment horizontal="left" vertical="center"/>
    </xf>
    <xf numFmtId="1" fontId="6" fillId="0" borderId="7" xfId="0" applyNumberFormat="1" applyFont="1" applyFill="1" applyBorder="1" applyAlignment="1" applyProtection="1">
      <alignment horizontal="center" vertical="center" shrinkToFit="1"/>
    </xf>
    <xf numFmtId="1" fontId="6" fillId="0" borderId="7" xfId="0" applyNumberFormat="1" applyFont="1" applyFill="1" applyBorder="1" applyAlignment="1" applyProtection="1">
      <alignment horizontal="center" vertical="center"/>
    </xf>
    <xf numFmtId="0" fontId="6" fillId="0" borderId="7" xfId="0" applyNumberFormat="1" applyFont="1" applyFill="1" applyBorder="1" applyAlignment="1" applyProtection="1">
      <alignment horizontal="left" vertical="center" shrinkToFit="1"/>
    </xf>
    <xf numFmtId="0" fontId="11" fillId="3" borderId="0" xfId="0" applyFont="1" applyFill="1" applyBorder="1" applyProtection="1"/>
    <xf numFmtId="0" fontId="0" fillId="3" borderId="0" xfId="0" applyFill="1"/>
    <xf numFmtId="0" fontId="3" fillId="3" borderId="0" xfId="0" applyFont="1" applyFill="1"/>
    <xf numFmtId="0" fontId="11" fillId="3" borderId="0" xfId="0" applyFont="1" applyFill="1"/>
    <xf numFmtId="10" fontId="0" fillId="3" borderId="0" xfId="0" applyNumberFormat="1" applyFill="1"/>
    <xf numFmtId="0" fontId="0" fillId="3" borderId="5" xfId="0" applyFill="1" applyBorder="1"/>
    <xf numFmtId="0" fontId="11" fillId="3" borderId="0" xfId="0" applyFont="1" applyFill="1" applyBorder="1"/>
    <xf numFmtId="0" fontId="0" fillId="3" borderId="0" xfId="0" applyFill="1" applyBorder="1"/>
    <xf numFmtId="44" fontId="0" fillId="3" borderId="0" xfId="0" applyNumberFormat="1" applyFill="1" applyBorder="1" applyAlignment="1">
      <alignment shrinkToFit="1"/>
    </xf>
    <xf numFmtId="0" fontId="0" fillId="3" borderId="0" xfId="0" applyFill="1" applyBorder="1" applyAlignment="1">
      <alignment shrinkToFit="1"/>
    </xf>
    <xf numFmtId="10" fontId="0" fillId="0" borderId="0" xfId="0" applyNumberFormat="1" applyAlignment="1" applyProtection="1">
      <alignment horizontal="center"/>
    </xf>
    <xf numFmtId="0" fontId="0" fillId="0" borderId="0" xfId="0" applyBorder="1"/>
    <xf numFmtId="0" fontId="8" fillId="2" borderId="0" xfId="0" applyFont="1" applyFill="1" applyBorder="1" applyAlignment="1" applyProtection="1">
      <alignment horizontal="center"/>
    </xf>
    <xf numFmtId="0" fontId="11" fillId="3" borderId="0" xfId="0" applyFont="1" applyFill="1" applyBorder="1" applyAlignment="1" applyProtection="1"/>
    <xf numFmtId="0" fontId="3" fillId="0" borderId="0" xfId="0" applyFont="1"/>
    <xf numFmtId="0" fontId="0" fillId="0" borderId="11" xfId="0" applyBorder="1" applyAlignment="1" applyProtection="1"/>
    <xf numFmtId="0" fontId="0" fillId="2" borderId="0" xfId="0" applyFill="1" applyBorder="1" applyAlignment="1" applyProtection="1"/>
    <xf numFmtId="170" fontId="4" fillId="0" borderId="2" xfId="0" applyNumberFormat="1" applyFont="1" applyFill="1" applyBorder="1" applyAlignment="1" applyProtection="1">
      <alignment horizontal="center" wrapText="1"/>
    </xf>
    <xf numFmtId="171" fontId="0" fillId="0" borderId="11" xfId="0" applyNumberFormat="1" applyBorder="1" applyAlignment="1" applyProtection="1"/>
    <xf numFmtId="0" fontId="6" fillId="0" borderId="0" xfId="0" applyFont="1" applyFill="1" applyBorder="1" applyAlignment="1" applyProtection="1"/>
    <xf numFmtId="167" fontId="6" fillId="0" borderId="0" xfId="0" applyNumberFormat="1" applyFont="1" applyFill="1" applyBorder="1" applyAlignment="1" applyProtection="1"/>
    <xf numFmtId="169" fontId="0" fillId="0" borderId="0" xfId="0" applyNumberFormat="1" applyFill="1" applyBorder="1" applyAlignment="1" applyProtection="1"/>
    <xf numFmtId="169" fontId="0" fillId="5" borderId="5" xfId="0" applyNumberFormat="1" applyFill="1" applyBorder="1" applyAlignment="1" applyProtection="1">
      <alignment horizontal="center"/>
    </xf>
    <xf numFmtId="0" fontId="11" fillId="3" borderId="0" xfId="0" applyFont="1" applyFill="1" applyBorder="1" applyAlignment="1" applyProtection="1">
      <alignment horizontal="left"/>
    </xf>
    <xf numFmtId="166" fontId="11" fillId="0" borderId="0" xfId="0" applyNumberFormat="1" applyFont="1" applyFill="1" applyBorder="1" applyAlignment="1" applyProtection="1"/>
    <xf numFmtId="0" fontId="3" fillId="2" borderId="0" xfId="0" applyFont="1" applyFill="1" applyProtection="1"/>
    <xf numFmtId="0" fontId="15" fillId="2" borderId="0" xfId="0" applyFont="1" applyFill="1" applyProtection="1"/>
    <xf numFmtId="0" fontId="3" fillId="2" borderId="0" xfId="0" applyFont="1" applyFill="1" applyAlignment="1" applyProtection="1"/>
    <xf numFmtId="0" fontId="3" fillId="3" borderId="0" xfId="0" applyFont="1" applyFill="1" applyAlignment="1" applyProtection="1"/>
    <xf numFmtId="0" fontId="3" fillId="2" borderId="0" xfId="0" applyFont="1" applyFill="1" applyBorder="1" applyProtection="1"/>
    <xf numFmtId="0" fontId="0" fillId="2" borderId="5" xfId="0" applyFill="1" applyBorder="1" applyAlignment="1" applyProtection="1"/>
    <xf numFmtId="0" fontId="11" fillId="2" borderId="5" xfId="0" applyFont="1" applyFill="1" applyBorder="1" applyAlignment="1" applyProtection="1">
      <alignment horizontal="left"/>
    </xf>
    <xf numFmtId="164" fontId="12" fillId="3" borderId="0" xfId="0" applyNumberFormat="1" applyFont="1" applyFill="1" applyBorder="1" applyAlignment="1" applyProtection="1">
      <alignment horizontal="center" shrinkToFit="1"/>
    </xf>
    <xf numFmtId="1" fontId="3" fillId="5" borderId="11" xfId="0" applyNumberFormat="1" applyFont="1" applyFill="1" applyBorder="1" applyAlignment="1" applyProtection="1"/>
    <xf numFmtId="0" fontId="15" fillId="2" borderId="0" xfId="0" applyFont="1" applyFill="1" applyAlignment="1" applyProtection="1"/>
    <xf numFmtId="0" fontId="16" fillId="2" borderId="0" xfId="0" applyFont="1" applyFill="1" applyAlignment="1" applyProtection="1"/>
    <xf numFmtId="0" fontId="16" fillId="2" borderId="5" xfId="0" applyFont="1" applyFill="1" applyBorder="1" applyAlignment="1" applyProtection="1"/>
    <xf numFmtId="0" fontId="15" fillId="2" borderId="5" xfId="0" applyFont="1" applyFill="1" applyBorder="1" applyAlignment="1" applyProtection="1"/>
    <xf numFmtId="10" fontId="0" fillId="3" borderId="0" xfId="6" applyNumberFormat="1" applyFont="1" applyFill="1"/>
    <xf numFmtId="0" fontId="3" fillId="3" borderId="0" xfId="0" applyFont="1" applyFill="1" applyBorder="1" applyAlignment="1" applyProtection="1"/>
    <xf numFmtId="0" fontId="2" fillId="0" borderId="0" xfId="0" applyFont="1"/>
    <xf numFmtId="0" fontId="2" fillId="0" borderId="7" xfId="0" applyFont="1" applyBorder="1" applyAlignment="1">
      <alignment horizontal="center"/>
    </xf>
    <xf numFmtId="0" fontId="2" fillId="6" borderId="7" xfId="0" applyFont="1" applyFill="1" applyBorder="1" applyAlignment="1">
      <alignment horizontal="center"/>
    </xf>
    <xf numFmtId="49" fontId="2" fillId="0" borderId="0" xfId="0" applyNumberFormat="1" applyFont="1" applyAlignment="1">
      <alignment horizontal="center"/>
    </xf>
    <xf numFmtId="0" fontId="2" fillId="0" borderId="0" xfId="0" applyFont="1" applyAlignment="1">
      <alignment horizontal="center"/>
    </xf>
    <xf numFmtId="14" fontId="2" fillId="0" borderId="0" xfId="0" applyNumberFormat="1" applyFont="1" applyAlignment="1">
      <alignment horizontal="center"/>
    </xf>
    <xf numFmtId="1" fontId="2" fillId="0" borderId="0" xfId="0" applyNumberFormat="1" applyFont="1" applyAlignment="1">
      <alignment horizontal="center"/>
    </xf>
    <xf numFmtId="0" fontId="2" fillId="0" borderId="0" xfId="0" applyFont="1" applyAlignment="1" applyProtection="1">
      <alignment horizontal="center"/>
    </xf>
    <xf numFmtId="44" fontId="2" fillId="0" borderId="0" xfId="0" applyNumberFormat="1" applyFont="1"/>
    <xf numFmtId="0" fontId="2" fillId="0" borderId="7" xfId="0" applyFont="1" applyBorder="1" applyAlignment="1" applyProtection="1">
      <alignment horizontal="center" textRotation="45" wrapText="1"/>
    </xf>
    <xf numFmtId="0" fontId="7" fillId="0" borderId="7" xfId="0" applyFont="1" applyBorder="1" applyAlignment="1" applyProtection="1">
      <alignment horizontal="center" textRotation="45" wrapText="1"/>
    </xf>
    <xf numFmtId="0" fontId="2" fillId="0" borderId="7" xfId="0" applyNumberFormat="1" applyFont="1" applyBorder="1" applyAlignment="1" applyProtection="1">
      <alignment horizontal="center" textRotation="45" wrapText="1"/>
    </xf>
    <xf numFmtId="0" fontId="2" fillId="0" borderId="7" xfId="0" applyFont="1" applyBorder="1" applyAlignment="1" applyProtection="1">
      <alignment horizontal="center" textRotation="45"/>
    </xf>
    <xf numFmtId="49" fontId="2" fillId="0" borderId="7" xfId="0" applyNumberFormat="1" applyFont="1" applyBorder="1" applyAlignment="1">
      <alignment horizontal="center"/>
    </xf>
    <xf numFmtId="14" fontId="2" fillId="0" borderId="7" xfId="0" applyNumberFormat="1" applyFont="1" applyBorder="1" applyAlignment="1">
      <alignment horizontal="center"/>
    </xf>
    <xf numFmtId="1" fontId="2" fillId="0" borderId="7" xfId="0" applyNumberFormat="1" applyFont="1" applyBorder="1" applyAlignment="1">
      <alignment horizontal="center"/>
    </xf>
    <xf numFmtId="1" fontId="0" fillId="2" borderId="0" xfId="0" applyNumberFormat="1" applyFill="1" applyAlignment="1" applyProtection="1"/>
    <xf numFmtId="0" fontId="2" fillId="2" borderId="0" xfId="0" applyFont="1" applyFill="1" applyAlignment="1" applyProtection="1"/>
    <xf numFmtId="0" fontId="16" fillId="2" borderId="0" xfId="0" applyFont="1" applyFill="1" applyAlignment="1" applyProtection="1">
      <alignment horizontal="left"/>
    </xf>
    <xf numFmtId="0" fontId="3" fillId="0" borderId="0" xfId="0" applyFont="1" applyAlignment="1"/>
    <xf numFmtId="0" fontId="0" fillId="0" borderId="0" xfId="0" applyAlignment="1"/>
    <xf numFmtId="0" fontId="11" fillId="0" borderId="0" xfId="0" applyFont="1" applyAlignment="1"/>
    <xf numFmtId="0" fontId="2" fillId="0" borderId="0" xfId="0" applyFont="1" applyAlignment="1"/>
    <xf numFmtId="0" fontId="0" fillId="0" borderId="0" xfId="0" applyFont="1" applyAlignment="1"/>
    <xf numFmtId="0" fontId="2" fillId="0" borderId="0" xfId="0" applyFont="1" applyBorder="1" applyAlignment="1" applyProtection="1">
      <alignment horizontal="left"/>
    </xf>
    <xf numFmtId="0" fontId="2" fillId="0" borderId="0" xfId="0" applyFont="1" applyFill="1" applyBorder="1" applyAlignment="1" applyProtection="1">
      <alignment horizontal="left"/>
    </xf>
    <xf numFmtId="0" fontId="3" fillId="0" borderId="0" xfId="0" applyFont="1" applyFill="1" applyBorder="1" applyAlignment="1" applyProtection="1">
      <alignment horizontal="left"/>
    </xf>
    <xf numFmtId="0" fontId="3" fillId="3" borderId="6" xfId="0" applyFont="1" applyFill="1" applyBorder="1" applyAlignment="1" applyProtection="1"/>
    <xf numFmtId="14" fontId="0" fillId="0" borderId="0" xfId="0" applyNumberFormat="1" applyAlignment="1"/>
    <xf numFmtId="44" fontId="2" fillId="0" borderId="7" xfId="0" applyNumberFormat="1" applyFont="1" applyFill="1" applyBorder="1" applyAlignment="1" applyProtection="1">
      <alignment horizontal="center" textRotation="45" wrapText="1"/>
    </xf>
    <xf numFmtId="0" fontId="19" fillId="2" borderId="2" xfId="0" applyFont="1" applyFill="1" applyBorder="1" applyAlignment="1" applyProtection="1">
      <alignment horizontal="center" textRotation="90" wrapText="1"/>
    </xf>
    <xf numFmtId="1" fontId="0" fillId="2" borderId="0" xfId="0" applyNumberFormat="1" applyFill="1" applyProtection="1"/>
    <xf numFmtId="1" fontId="6" fillId="2" borderId="0" xfId="0" applyNumberFormat="1" applyFont="1" applyFill="1" applyBorder="1" applyAlignment="1" applyProtection="1">
      <alignment horizontal="center"/>
    </xf>
    <xf numFmtId="1" fontId="4" fillId="2" borderId="1" xfId="0" applyNumberFormat="1" applyFont="1" applyFill="1" applyBorder="1" applyAlignment="1" applyProtection="1">
      <alignment horizontal="center" textRotation="90" wrapText="1"/>
    </xf>
    <xf numFmtId="1" fontId="6" fillId="0" borderId="0" xfId="0" applyNumberFormat="1" applyFont="1" applyProtection="1"/>
    <xf numFmtId="1" fontId="4" fillId="2" borderId="2" xfId="0" applyNumberFormat="1" applyFont="1" applyFill="1" applyBorder="1" applyAlignment="1" applyProtection="1">
      <alignment horizontal="center" textRotation="90" shrinkToFit="1"/>
    </xf>
    <xf numFmtId="0" fontId="17" fillId="2" borderId="0" xfId="0" applyFont="1" applyFill="1" applyProtection="1"/>
    <xf numFmtId="0" fontId="17" fillId="0" borderId="0" xfId="0" applyFont="1" applyProtection="1"/>
    <xf numFmtId="0" fontId="17" fillId="0" borderId="0" xfId="0" applyFont="1" applyFill="1" applyProtection="1"/>
    <xf numFmtId="0" fontId="22" fillId="0" borderId="0" xfId="0" applyFont="1" applyAlignment="1" applyProtection="1">
      <alignment wrapText="1"/>
    </xf>
    <xf numFmtId="14" fontId="23" fillId="0" borderId="0" xfId="0" applyNumberFormat="1" applyFont="1" applyAlignment="1" applyProtection="1">
      <alignment vertical="center"/>
    </xf>
    <xf numFmtId="1" fontId="23" fillId="0" borderId="0" xfId="0" applyNumberFormat="1" applyFont="1" applyAlignment="1" applyProtection="1">
      <alignment vertical="center"/>
    </xf>
    <xf numFmtId="1" fontId="6" fillId="0" borderId="7" xfId="0" applyNumberFormat="1" applyFont="1" applyBorder="1" applyAlignment="1" applyProtection="1">
      <alignment horizontal="center" shrinkToFit="1"/>
    </xf>
    <xf numFmtId="49" fontId="2" fillId="0" borderId="7" xfId="0" applyNumberFormat="1" applyFont="1" applyBorder="1" applyAlignment="1">
      <alignment horizontal="center"/>
    </xf>
    <xf numFmtId="0" fontId="0" fillId="0" borderId="0" xfId="0" applyAlignment="1"/>
    <xf numFmtId="164" fontId="2" fillId="0" borderId="7" xfId="0" applyNumberFormat="1" applyFont="1" applyBorder="1"/>
    <xf numFmtId="164" fontId="2" fillId="0" borderId="7" xfId="0" applyNumberFormat="1" applyFont="1" applyBorder="1" applyAlignment="1"/>
    <xf numFmtId="0" fontId="0" fillId="7" borderId="0" xfId="0" applyFill="1" applyAlignment="1"/>
    <xf numFmtId="1" fontId="2" fillId="0" borderId="0" xfId="0" applyNumberFormat="1" applyFont="1" applyBorder="1" applyAlignment="1">
      <alignment horizontal="center"/>
    </xf>
    <xf numFmtId="0" fontId="2" fillId="0" borderId="0" xfId="0" quotePrefix="1" applyFont="1" applyAlignment="1"/>
    <xf numFmtId="0" fontId="11" fillId="2" borderId="0" xfId="0" applyFont="1" applyFill="1" applyAlignment="1" applyProtection="1">
      <alignment horizontal="left"/>
    </xf>
    <xf numFmtId="1" fontId="0" fillId="0" borderId="0" xfId="0" quotePrefix="1" applyNumberFormat="1" applyAlignment="1"/>
    <xf numFmtId="0" fontId="0" fillId="6" borderId="7" xfId="0" applyFill="1" applyBorder="1" applyAlignment="1" applyProtection="1">
      <alignment horizontal="center" vertical="center" wrapText="1"/>
    </xf>
    <xf numFmtId="0" fontId="0" fillId="6" borderId="10" xfId="0" applyFill="1" applyBorder="1" applyAlignment="1" applyProtection="1">
      <alignment horizontal="center" vertical="center" wrapText="1"/>
    </xf>
    <xf numFmtId="0" fontId="0" fillId="0" borderId="0" xfId="0" applyAlignment="1">
      <alignment wrapText="1"/>
    </xf>
    <xf numFmtId="0" fontId="0" fillId="0" borderId="0" xfId="0" applyBorder="1" applyAlignment="1">
      <alignment wrapText="1"/>
    </xf>
    <xf numFmtId="164" fontId="2" fillId="6" borderId="7" xfId="2" applyNumberFormat="1" applyFont="1" applyFill="1" applyBorder="1" applyAlignment="1">
      <alignment horizontal="right"/>
    </xf>
    <xf numFmtId="0" fontId="11" fillId="0" borderId="0" xfId="0" applyFont="1" applyFill="1" applyBorder="1" applyAlignment="1" applyProtection="1"/>
    <xf numFmtId="0" fontId="11" fillId="0" borderId="0" xfId="0" applyFont="1" applyFill="1" applyAlignment="1" applyProtection="1"/>
    <xf numFmtId="0" fontId="11" fillId="3" borderId="0" xfId="0" applyFont="1" applyFill="1" applyAlignment="1" applyProtection="1"/>
    <xf numFmtId="0" fontId="2" fillId="3" borderId="0" xfId="0" applyFont="1" applyFill="1" applyBorder="1" applyProtection="1"/>
    <xf numFmtId="0" fontId="3" fillId="3" borderId="0" xfId="0" applyFont="1" applyFill="1" applyBorder="1" applyProtection="1"/>
    <xf numFmtId="0" fontId="0" fillId="2" borderId="0" xfId="0" applyFill="1" applyAlignment="1" applyProtection="1">
      <alignment vertical="center"/>
    </xf>
    <xf numFmtId="0" fontId="0" fillId="3" borderId="0" xfId="0" applyFill="1" applyBorder="1" applyAlignment="1" applyProtection="1">
      <alignment shrinkToFit="1"/>
    </xf>
    <xf numFmtId="0" fontId="0" fillId="3" borderId="0" xfId="0" applyFill="1" applyAlignment="1" applyProtection="1">
      <alignment vertical="center" shrinkToFit="1"/>
    </xf>
    <xf numFmtId="0" fontId="0" fillId="3" borderId="0" xfId="0" applyFill="1" applyAlignment="1" applyProtection="1">
      <alignment vertical="center"/>
    </xf>
    <xf numFmtId="0" fontId="3" fillId="5" borderId="7" xfId="0" applyFont="1" applyFill="1" applyBorder="1" applyAlignment="1" applyProtection="1">
      <alignment horizontal="center" vertical="center"/>
    </xf>
    <xf numFmtId="0" fontId="11" fillId="5" borderId="7" xfId="0" applyFont="1" applyFill="1" applyBorder="1" applyAlignment="1" applyProtection="1">
      <alignment horizontal="center" vertical="center"/>
    </xf>
    <xf numFmtId="0" fontId="0" fillId="5" borderId="7" xfId="0" applyFill="1" applyBorder="1" applyAlignment="1" applyProtection="1">
      <alignment horizontal="center" vertical="center"/>
    </xf>
    <xf numFmtId="0" fontId="11" fillId="3" borderId="5" xfId="0" applyFont="1" applyFill="1" applyBorder="1" applyProtection="1"/>
    <xf numFmtId="0" fontId="0" fillId="3" borderId="5" xfId="0" applyFill="1" applyBorder="1" applyAlignment="1" applyProtection="1">
      <alignment shrinkToFit="1"/>
    </xf>
    <xf numFmtId="0" fontId="2" fillId="0" borderId="8" xfId="0" applyFont="1" applyFill="1" applyBorder="1" applyAlignment="1">
      <alignment horizontal="center"/>
    </xf>
    <xf numFmtId="0" fontId="0" fillId="6" borderId="7" xfId="0" applyFill="1" applyBorder="1" applyAlignment="1">
      <alignment horizontal="center" vertical="center"/>
    </xf>
    <xf numFmtId="0" fontId="2" fillId="0" borderId="0" xfId="0" applyFont="1" applyFill="1" applyBorder="1" applyAlignment="1">
      <alignment horizontal="center"/>
    </xf>
    <xf numFmtId="0" fontId="3" fillId="0" borderId="7" xfId="0" applyFont="1" applyBorder="1" applyAlignment="1" applyProtection="1">
      <alignment horizontal="right" indent="1"/>
    </xf>
    <xf numFmtId="0" fontId="2" fillId="0" borderId="0" xfId="0" applyFont="1" applyProtection="1"/>
    <xf numFmtId="0" fontId="3" fillId="5" borderId="7" xfId="0" applyFont="1" applyFill="1" applyBorder="1" applyAlignment="1" applyProtection="1">
      <alignment horizontal="right" indent="1"/>
    </xf>
    <xf numFmtId="0" fontId="0" fillId="2" borderId="5" xfId="0" applyFill="1" applyBorder="1" applyProtection="1"/>
    <xf numFmtId="0" fontId="3" fillId="0" borderId="0" xfId="0" applyFont="1" applyFill="1" applyBorder="1" applyAlignment="1" applyProtection="1">
      <alignment vertical="center" shrinkToFit="1"/>
    </xf>
    <xf numFmtId="0" fontId="2" fillId="3" borderId="0" xfId="0" applyFont="1" applyFill="1" applyAlignment="1" applyProtection="1">
      <alignment shrinkToFit="1"/>
    </xf>
    <xf numFmtId="0" fontId="2" fillId="2" borderId="0" xfId="0" applyFont="1" applyFill="1" applyProtection="1"/>
    <xf numFmtId="0" fontId="2" fillId="3" borderId="0" xfId="0" applyFont="1" applyFill="1" applyProtection="1"/>
    <xf numFmtId="0" fontId="2" fillId="0" borderId="0" xfId="0" applyFont="1" applyBorder="1" applyAlignment="1" applyProtection="1">
      <alignment horizontal="right" indent="1"/>
    </xf>
    <xf numFmtId="0" fontId="13" fillId="3" borderId="0" xfId="0" applyFont="1" applyFill="1" applyAlignment="1" applyProtection="1"/>
    <xf numFmtId="0" fontId="16" fillId="0" borderId="0" xfId="0" applyFont="1" applyProtection="1"/>
    <xf numFmtId="0" fontId="3" fillId="0" borderId="0" xfId="0" applyFont="1" applyProtection="1"/>
    <xf numFmtId="0" fontId="3" fillId="5" borderId="7" xfId="0" applyFont="1" applyFill="1" applyBorder="1" applyAlignment="1" applyProtection="1">
      <alignment horizontal="center"/>
    </xf>
    <xf numFmtId="2" fontId="3" fillId="5" borderId="7" xfId="0" applyNumberFormat="1" applyFont="1" applyFill="1" applyBorder="1" applyAlignment="1" applyProtection="1">
      <alignment horizontal="right" indent="1"/>
    </xf>
    <xf numFmtId="0" fontId="0" fillId="0" borderId="0" xfId="0" applyBorder="1" applyAlignment="1" applyProtection="1">
      <alignment horizontal="right" indent="1"/>
    </xf>
    <xf numFmtId="0" fontId="2" fillId="0" borderId="0" xfId="0" applyFont="1" applyFill="1" applyBorder="1" applyAlignment="1" applyProtection="1">
      <alignment horizontal="right" indent="1"/>
    </xf>
    <xf numFmtId="0" fontId="13" fillId="0" borderId="0" xfId="0" applyFont="1" applyFill="1" applyAlignment="1" applyProtection="1">
      <alignment horizontal="center"/>
    </xf>
    <xf numFmtId="0" fontId="13" fillId="0" borderId="0" xfId="0" applyFont="1" applyFill="1" applyAlignment="1" applyProtection="1"/>
    <xf numFmtId="0" fontId="0" fillId="0" borderId="0" xfId="0" applyFill="1" applyBorder="1" applyAlignment="1" applyProtection="1">
      <alignment horizontal="center" vertical="center"/>
    </xf>
    <xf numFmtId="0" fontId="3" fillId="5" borderId="8" xfId="0" applyFont="1" applyFill="1" applyBorder="1" applyAlignment="1" applyProtection="1">
      <alignment horizontal="right" indent="1"/>
    </xf>
    <xf numFmtId="172" fontId="3" fillId="5" borderId="7" xfId="0" applyNumberFormat="1" applyFont="1" applyFill="1" applyBorder="1" applyAlignment="1" applyProtection="1">
      <alignment horizontal="right" indent="1" shrinkToFit="1"/>
    </xf>
    <xf numFmtId="172" fontId="3" fillId="5" borderId="7" xfId="0" applyNumberFormat="1" applyFont="1" applyFill="1" applyBorder="1" applyAlignment="1" applyProtection="1">
      <alignment horizontal="right" indent="1"/>
    </xf>
    <xf numFmtId="0" fontId="2" fillId="2" borderId="0" xfId="0" applyFont="1" applyFill="1" applyBorder="1" applyProtection="1"/>
    <xf numFmtId="0" fontId="2" fillId="3" borderId="0" xfId="0" applyFont="1" applyFill="1" applyBorder="1" applyAlignment="1" applyProtection="1">
      <alignment shrinkToFit="1"/>
    </xf>
    <xf numFmtId="0" fontId="0" fillId="0" borderId="5" xfId="0" applyBorder="1" applyProtection="1"/>
    <xf numFmtId="0" fontId="3" fillId="0" borderId="5" xfId="0" applyFont="1" applyFill="1" applyBorder="1" applyAlignment="1" applyProtection="1">
      <alignment horizontal="right" indent="1"/>
    </xf>
    <xf numFmtId="0" fontId="3" fillId="0" borderId="5" xfId="0" applyFont="1" applyBorder="1" applyAlignment="1" applyProtection="1">
      <alignment horizontal="right" indent="1"/>
    </xf>
    <xf numFmtId="0" fontId="2" fillId="6" borderId="7" xfId="0" applyFont="1" applyFill="1" applyBorder="1" applyAlignment="1">
      <alignment horizontal="center" vertical="center"/>
    </xf>
    <xf numFmtId="0" fontId="3" fillId="0" borderId="0" xfId="0" applyFont="1" applyFill="1" applyBorder="1" applyAlignment="1" applyProtection="1"/>
    <xf numFmtId="0" fontId="3" fillId="3" borderId="0" xfId="0" applyFont="1" applyFill="1" applyBorder="1" applyAlignment="1" applyProtection="1">
      <alignment shrinkToFit="1"/>
    </xf>
    <xf numFmtId="0" fontId="3" fillId="0" borderId="0" xfId="0" applyFont="1" applyFill="1" applyAlignment="1" applyProtection="1"/>
    <xf numFmtId="0" fontId="9" fillId="2" borderId="0" xfId="0" applyFont="1" applyFill="1" applyBorder="1" applyAlignment="1" applyProtection="1"/>
    <xf numFmtId="0" fontId="17" fillId="0" borderId="0" xfId="0" applyFont="1" applyAlignment="1" applyProtection="1"/>
    <xf numFmtId="0" fontId="0" fillId="0" borderId="0" xfId="0" applyAlignment="1" applyProtection="1"/>
    <xf numFmtId="0" fontId="2" fillId="2" borderId="0" xfId="0" applyFont="1" applyFill="1" applyAlignment="1" applyProtection="1">
      <alignment horizontal="center"/>
    </xf>
    <xf numFmtId="0" fontId="2" fillId="0" borderId="0" xfId="0" applyFont="1" applyAlignment="1" applyProtection="1">
      <alignment horizontal="right" indent="2"/>
    </xf>
    <xf numFmtId="0" fontId="2" fillId="0" borderId="0" xfId="0" applyFont="1" applyFill="1" applyBorder="1" applyAlignment="1">
      <alignment horizontal="left"/>
    </xf>
    <xf numFmtId="0" fontId="24" fillId="0" borderId="0" xfId="0" applyFont="1" applyAlignment="1"/>
    <xf numFmtId="0" fontId="2" fillId="3" borderId="0" xfId="0" applyFont="1" applyFill="1"/>
    <xf numFmtId="0" fontId="2" fillId="3" borderId="0" xfId="0" applyFont="1" applyFill="1" applyAlignment="1">
      <alignment horizontal="right" indent="1"/>
    </xf>
    <xf numFmtId="0" fontId="3" fillId="3" borderId="0" xfId="0" applyFont="1" applyFill="1" applyAlignment="1">
      <alignment horizontal="left" indent="1"/>
    </xf>
    <xf numFmtId="0" fontId="3" fillId="3" borderId="0" xfId="0" applyFont="1" applyFill="1" applyAlignment="1">
      <alignment horizontal="right" indent="1"/>
    </xf>
    <xf numFmtId="10" fontId="0" fillId="5" borderId="11" xfId="0" applyNumberFormat="1" applyFill="1" applyBorder="1" applyAlignment="1">
      <alignment horizontal="right" indent="1"/>
    </xf>
    <xf numFmtId="0" fontId="0" fillId="5" borderId="17" xfId="0" applyNumberFormat="1" applyFill="1" applyBorder="1" applyAlignment="1">
      <alignment horizontal="right" indent="1"/>
    </xf>
    <xf numFmtId="0" fontId="0" fillId="5" borderId="9" xfId="0" applyNumberFormat="1" applyFill="1" applyBorder="1" applyAlignment="1">
      <alignment horizontal="right" indent="1"/>
    </xf>
    <xf numFmtId="1" fontId="0" fillId="5" borderId="5" xfId="0" applyNumberFormat="1" applyFill="1" applyBorder="1" applyAlignment="1">
      <alignment horizontal="right" indent="1"/>
    </xf>
    <xf numFmtId="10" fontId="0" fillId="5" borderId="16" xfId="0" applyNumberFormat="1" applyFill="1" applyBorder="1" applyAlignment="1">
      <alignment horizontal="right" indent="1"/>
    </xf>
    <xf numFmtId="169" fontId="2" fillId="0" borderId="0" xfId="0" applyNumberFormat="1" applyFont="1" applyFill="1" applyBorder="1" applyAlignment="1" applyProtection="1">
      <alignment horizontal="center"/>
    </xf>
    <xf numFmtId="0" fontId="2" fillId="0" borderId="0" xfId="0" applyFont="1" applyFill="1" applyAlignment="1" applyProtection="1"/>
    <xf numFmtId="169" fontId="3" fillId="5" borderId="5" xfId="0" applyNumberFormat="1" applyFont="1" applyFill="1" applyBorder="1" applyAlignment="1" applyProtection="1">
      <alignment horizontal="left" indent="1"/>
    </xf>
    <xf numFmtId="0" fontId="2" fillId="3" borderId="5" xfId="0" applyFont="1" applyFill="1" applyBorder="1"/>
    <xf numFmtId="0" fontId="2" fillId="0" borderId="0" xfId="0" applyFont="1" applyFill="1" applyAlignment="1" applyProtection="1">
      <alignment shrinkToFit="1"/>
    </xf>
    <xf numFmtId="0" fontId="24" fillId="0" borderId="0" xfId="0" applyFont="1" applyFill="1" applyAlignment="1" applyProtection="1"/>
    <xf numFmtId="1" fontId="3" fillId="5" borderId="5" xfId="0" applyNumberFormat="1" applyFont="1" applyFill="1" applyBorder="1" applyAlignment="1" applyProtection="1">
      <alignment horizontal="left" indent="1"/>
    </xf>
    <xf numFmtId="173" fontId="3" fillId="3" borderId="0" xfId="0" applyNumberFormat="1" applyFont="1" applyFill="1" applyAlignment="1" applyProtection="1">
      <alignment horizontal="right" indent="2" shrinkToFit="1"/>
    </xf>
    <xf numFmtId="0" fontId="3" fillId="0" borderId="0" xfId="0" applyFont="1" applyAlignment="1">
      <alignment horizontal="left" indent="1"/>
    </xf>
    <xf numFmtId="1" fontId="3" fillId="0" borderId="0" xfId="0" applyNumberFormat="1" applyFont="1" applyFill="1" applyBorder="1" applyAlignment="1" applyProtection="1">
      <alignment horizontal="left" indent="1"/>
    </xf>
    <xf numFmtId="0" fontId="3" fillId="0" borderId="0" xfId="0" applyNumberFormat="1" applyFont="1" applyFill="1" applyBorder="1" applyAlignment="1" applyProtection="1"/>
    <xf numFmtId="0" fontId="2" fillId="2" borderId="0" xfId="0" applyFont="1" applyFill="1" applyBorder="1" applyAlignment="1" applyProtection="1">
      <alignment horizontal="center"/>
    </xf>
    <xf numFmtId="0" fontId="13" fillId="2" borderId="13" xfId="0" applyFont="1" applyFill="1" applyBorder="1" applyAlignment="1" applyProtection="1">
      <alignment horizontal="center"/>
    </xf>
    <xf numFmtId="0" fontId="2" fillId="2" borderId="14" xfId="0" applyFont="1" applyFill="1" applyBorder="1" applyAlignment="1" applyProtection="1">
      <alignment horizontal="center"/>
    </xf>
    <xf numFmtId="0" fontId="0" fillId="2" borderId="10" xfId="0" applyFill="1" applyBorder="1" applyProtection="1"/>
    <xf numFmtId="0" fontId="0" fillId="2" borderId="7" xfId="0" applyFill="1" applyBorder="1" applyProtection="1"/>
    <xf numFmtId="0" fontId="9" fillId="2" borderId="11" xfId="0" applyFont="1" applyFill="1" applyBorder="1" applyAlignment="1" applyProtection="1"/>
    <xf numFmtId="0" fontId="6" fillId="2" borderId="5" xfId="0" applyFont="1" applyFill="1" applyBorder="1" applyAlignment="1" applyProtection="1">
      <alignment horizontal="left"/>
    </xf>
    <xf numFmtId="0" fontId="3" fillId="5" borderId="11" xfId="0" applyNumberFormat="1" applyFont="1" applyFill="1" applyBorder="1" applyAlignment="1" applyProtection="1">
      <alignment horizontal="left" indent="1"/>
    </xf>
    <xf numFmtId="166" fontId="3" fillId="5" borderId="5" xfId="0" applyNumberFormat="1" applyFont="1" applyFill="1" applyBorder="1" applyAlignment="1" applyProtection="1">
      <alignment horizontal="left" indent="1"/>
    </xf>
    <xf numFmtId="1" fontId="3" fillId="5" borderId="11" xfId="0" applyNumberFormat="1" applyFont="1" applyFill="1" applyBorder="1" applyAlignment="1" applyProtection="1">
      <alignment horizontal="left" indent="1"/>
    </xf>
    <xf numFmtId="2" fontId="0" fillId="5" borderId="7" xfId="0" applyNumberFormat="1" applyFill="1" applyBorder="1" applyAlignment="1" applyProtection="1">
      <alignment horizontal="right" indent="1"/>
    </xf>
    <xf numFmtId="2" fontId="3" fillId="5" borderId="10" xfId="0" applyNumberFormat="1" applyFont="1" applyFill="1" applyBorder="1" applyAlignment="1" applyProtection="1">
      <alignment horizontal="right" indent="1"/>
    </xf>
    <xf numFmtId="0" fontId="0" fillId="5" borderId="24" xfId="0" applyFill="1" applyBorder="1" applyAlignment="1" applyProtection="1">
      <alignment horizontal="center" vertical="center"/>
    </xf>
    <xf numFmtId="0" fontId="9" fillId="0" borderId="5" xfId="0" applyFont="1" applyBorder="1" applyProtection="1"/>
    <xf numFmtId="173" fontId="3" fillId="5" borderId="0" xfId="0" applyNumberFormat="1" applyFont="1" applyFill="1" applyAlignment="1" applyProtection="1">
      <alignment horizontal="right" indent="2" shrinkToFit="1"/>
    </xf>
    <xf numFmtId="0" fontId="3" fillId="0" borderId="0" xfId="0" applyFont="1" applyAlignment="1" applyProtection="1">
      <alignment horizontal="left" indent="1"/>
    </xf>
    <xf numFmtId="0" fontId="0" fillId="2" borderId="0" xfId="0" applyFill="1" applyBorder="1" applyAlignment="1" applyProtection="1">
      <alignment horizontal="left" indent="1"/>
    </xf>
    <xf numFmtId="0" fontId="2" fillId="3" borderId="0" xfId="0" applyFont="1" applyFill="1" applyAlignment="1" applyProtection="1">
      <alignment horizontal="left" indent="1"/>
    </xf>
    <xf numFmtId="0" fontId="11" fillId="3" borderId="0" xfId="0" applyFont="1" applyFill="1" applyAlignment="1" applyProtection="1">
      <alignment horizontal="left" indent="1"/>
    </xf>
    <xf numFmtId="0" fontId="11" fillId="2" borderId="0" xfId="0" applyFont="1" applyFill="1" applyAlignment="1" applyProtection="1">
      <alignment horizontal="left" indent="1"/>
    </xf>
    <xf numFmtId="169" fontId="11" fillId="3" borderId="0" xfId="0" applyNumberFormat="1" applyFont="1" applyFill="1" applyBorder="1" applyAlignment="1" applyProtection="1">
      <alignment horizontal="left" indent="1"/>
    </xf>
    <xf numFmtId="0" fontId="11" fillId="3" borderId="0" xfId="0" applyFont="1" applyFill="1" applyBorder="1" applyAlignment="1" applyProtection="1">
      <alignment vertical="center"/>
    </xf>
    <xf numFmtId="14" fontId="23" fillId="0" borderId="0" xfId="0" applyNumberFormat="1" applyFont="1" applyAlignment="1" applyProtection="1">
      <alignment vertical="center"/>
    </xf>
    <xf numFmtId="0" fontId="2" fillId="3" borderId="0" xfId="0" quotePrefix="1" applyFont="1" applyFill="1" applyBorder="1" applyAlignment="1" applyProtection="1">
      <alignment horizontal="left" indent="1"/>
    </xf>
    <xf numFmtId="0" fontId="11" fillId="3" borderId="0" xfId="0" quotePrefix="1" applyFont="1" applyFill="1" applyBorder="1" applyAlignment="1" applyProtection="1">
      <alignment horizontal="left" indent="1"/>
    </xf>
    <xf numFmtId="0" fontId="3" fillId="0" borderId="0" xfId="0" applyFont="1" applyBorder="1" applyAlignment="1">
      <alignment horizontal="left"/>
    </xf>
    <xf numFmtId="0" fontId="2" fillId="9" borderId="7" xfId="0" applyFont="1" applyFill="1" applyBorder="1"/>
    <xf numFmtId="0" fontId="2" fillId="9" borderId="7" xfId="0" applyFont="1" applyFill="1" applyBorder="1" applyAlignment="1">
      <alignment horizontal="center"/>
    </xf>
    <xf numFmtId="0" fontId="0" fillId="9" borderId="7" xfId="0" applyFill="1" applyBorder="1" applyAlignment="1">
      <alignment horizontal="center"/>
    </xf>
    <xf numFmtId="0" fontId="0" fillId="9" borderId="7" xfId="0" applyFill="1" applyBorder="1"/>
    <xf numFmtId="0" fontId="2" fillId="0" borderId="0" xfId="0" applyFont="1" applyFill="1" applyBorder="1" applyAlignment="1"/>
    <xf numFmtId="0" fontId="0" fillId="0" borderId="0" xfId="0" applyFill="1" applyBorder="1" applyAlignment="1"/>
    <xf numFmtId="0" fontId="0" fillId="0" borderId="0" xfId="0" applyBorder="1" applyAlignment="1"/>
    <xf numFmtId="0" fontId="3" fillId="3" borderId="0" xfId="0" quotePrefix="1" applyFont="1" applyFill="1" applyBorder="1" applyAlignment="1" applyProtection="1">
      <alignment horizontal="left" indent="1"/>
    </xf>
    <xf numFmtId="0" fontId="2" fillId="3" borderId="5" xfId="0" quotePrefix="1" applyFont="1" applyFill="1" applyBorder="1" applyAlignment="1" applyProtection="1">
      <alignment horizontal="left" indent="1"/>
    </xf>
    <xf numFmtId="0" fontId="11" fillId="3" borderId="5" xfId="0" quotePrefix="1" applyFont="1" applyFill="1" applyBorder="1" applyAlignment="1" applyProtection="1">
      <alignment horizontal="left" indent="1"/>
    </xf>
    <xf numFmtId="164" fontId="12" fillId="3" borderId="5" xfId="0" applyNumberFormat="1" applyFont="1" applyFill="1" applyBorder="1" applyAlignment="1" applyProtection="1">
      <alignment horizontal="center" shrinkToFit="1"/>
    </xf>
    <xf numFmtId="164" fontId="3" fillId="0" borderId="5" xfId="2" applyNumberFormat="1" applyFont="1" applyFill="1" applyBorder="1" applyAlignment="1" applyProtection="1">
      <alignment horizontal="right"/>
    </xf>
    <xf numFmtId="0" fontId="2" fillId="2" borderId="5" xfId="0" applyFont="1" applyFill="1" applyBorder="1" applyAlignment="1" applyProtection="1"/>
    <xf numFmtId="164" fontId="3" fillId="0" borderId="5" xfId="0" applyNumberFormat="1" applyFont="1" applyFill="1" applyBorder="1" applyAlignment="1" applyProtection="1">
      <alignment horizontal="right"/>
    </xf>
    <xf numFmtId="1" fontId="0" fillId="2" borderId="5" xfId="0" applyNumberFormat="1" applyFill="1" applyBorder="1" applyAlignment="1" applyProtection="1"/>
    <xf numFmtId="0" fontId="3" fillId="8" borderId="5" xfId="0" applyFont="1" applyFill="1" applyBorder="1" applyAlignment="1" applyProtection="1">
      <alignment horizontal="left" indent="1"/>
      <protection locked="0"/>
    </xf>
    <xf numFmtId="1" fontId="3" fillId="8" borderId="11" xfId="0" applyNumberFormat="1" applyFont="1" applyFill="1" applyBorder="1" applyAlignment="1" applyProtection="1">
      <alignment horizontal="center"/>
      <protection locked="0"/>
    </xf>
    <xf numFmtId="0" fontId="3" fillId="8" borderId="7" xfId="0" applyFont="1" applyFill="1" applyBorder="1" applyAlignment="1" applyProtection="1">
      <alignment horizontal="center"/>
      <protection locked="0"/>
    </xf>
    <xf numFmtId="169" fontId="6" fillId="8" borderId="7" xfId="0" applyNumberFormat="1" applyFont="1" applyFill="1" applyBorder="1" applyAlignment="1" applyProtection="1">
      <alignment horizontal="center" vertical="center" shrinkToFit="1"/>
      <protection locked="0"/>
    </xf>
    <xf numFmtId="0" fontId="9" fillId="8" borderId="7" xfId="0" applyFont="1" applyFill="1" applyBorder="1" applyAlignment="1" applyProtection="1">
      <alignment horizontal="center" vertical="center" shrinkToFit="1"/>
      <protection locked="0"/>
    </xf>
    <xf numFmtId="0" fontId="0" fillId="8" borderId="7" xfId="0" applyFill="1" applyBorder="1" applyAlignment="1" applyProtection="1">
      <alignment horizontal="left" indent="1"/>
      <protection locked="0"/>
    </xf>
    <xf numFmtId="174" fontId="0" fillId="8" borderId="7" xfId="0" applyNumberFormat="1" applyFill="1" applyBorder="1" applyAlignment="1" applyProtection="1">
      <alignment horizontal="right" indent="1"/>
      <protection locked="0"/>
    </xf>
    <xf numFmtId="0" fontId="0" fillId="8" borderId="7" xfId="0" applyFill="1" applyBorder="1" applyAlignment="1" applyProtection="1">
      <alignment horizontal="right" indent="1"/>
      <protection locked="0"/>
    </xf>
    <xf numFmtId="0" fontId="2" fillId="8" borderId="7" xfId="0" applyFont="1" applyFill="1" applyBorder="1" applyAlignment="1" applyProtection="1">
      <alignment horizontal="right" indent="1"/>
      <protection locked="0"/>
    </xf>
    <xf numFmtId="0" fontId="0" fillId="8" borderId="24" xfId="0" applyFill="1" applyBorder="1" applyAlignment="1" applyProtection="1">
      <alignment horizontal="left" indent="1"/>
      <protection locked="0"/>
    </xf>
    <xf numFmtId="0" fontId="0" fillId="8" borderId="24" xfId="0" applyFill="1" applyBorder="1" applyAlignment="1" applyProtection="1">
      <alignment horizontal="right" indent="1"/>
      <protection locked="0"/>
    </xf>
    <xf numFmtId="0" fontId="4" fillId="2" borderId="2" xfId="0" applyFont="1" applyFill="1" applyBorder="1" applyAlignment="1" applyProtection="1">
      <alignment horizontal="center" textRotation="90" wrapText="1"/>
    </xf>
    <xf numFmtId="0" fontId="28" fillId="5" borderId="28" xfId="10" applyNumberFormat="1" applyFont="1" applyFill="1" applyBorder="1" applyAlignment="1">
      <alignment horizontal="left" vertical="center" wrapText="1" indent="1"/>
    </xf>
    <xf numFmtId="0" fontId="28" fillId="5" borderId="29" xfId="10" applyNumberFormat="1" applyFont="1" applyFill="1" applyBorder="1" applyAlignment="1">
      <alignment horizontal="center" vertical="center" wrapText="1"/>
    </xf>
    <xf numFmtId="14" fontId="28" fillId="5" borderId="29" xfId="10" applyNumberFormat="1" applyFont="1" applyFill="1" applyBorder="1" applyAlignment="1">
      <alignment horizontal="center" vertical="center" wrapText="1"/>
    </xf>
    <xf numFmtId="0" fontId="28" fillId="5" borderId="30" xfId="10" applyNumberFormat="1" applyFont="1" applyFill="1" applyBorder="1" applyAlignment="1">
      <alignment horizontal="center" vertical="center" wrapText="1"/>
    </xf>
    <xf numFmtId="0" fontId="29" fillId="0" borderId="0" xfId="10" applyFont="1" applyAlignment="1">
      <alignment horizontal="center" vertical="center"/>
    </xf>
    <xf numFmtId="0" fontId="29" fillId="5" borderId="10" xfId="10" applyNumberFormat="1" applyFont="1" applyFill="1" applyBorder="1" applyAlignment="1">
      <alignment horizontal="left" vertical="center" wrapText="1" indent="1"/>
    </xf>
    <xf numFmtId="0" fontId="29" fillId="5" borderId="10" xfId="10" applyNumberFormat="1" applyFont="1" applyFill="1" applyBorder="1" applyAlignment="1">
      <alignment horizontal="center" vertical="center" wrapText="1"/>
    </xf>
    <xf numFmtId="14" fontId="29" fillId="5" borderId="10" xfId="10" applyNumberFormat="1" applyFont="1" applyFill="1" applyBorder="1" applyAlignment="1">
      <alignment horizontal="center" vertical="center" wrapText="1"/>
    </xf>
    <xf numFmtId="0" fontId="29" fillId="0" borderId="0" xfId="10" applyFont="1" applyAlignment="1">
      <alignment horizontal="center" vertical="center" wrapText="1"/>
    </xf>
    <xf numFmtId="0" fontId="29" fillId="0" borderId="0" xfId="10" applyFont="1" applyAlignment="1">
      <alignment horizontal="left" vertical="center" indent="1"/>
    </xf>
    <xf numFmtId="14" fontId="29" fillId="0" borderId="0" xfId="10" applyNumberFormat="1" applyFont="1" applyAlignment="1">
      <alignment horizontal="center" vertical="center"/>
    </xf>
    <xf numFmtId="2" fontId="29" fillId="0" borderId="0" xfId="10" applyNumberFormat="1" applyFont="1" applyAlignment="1">
      <alignment horizontal="center" vertical="center"/>
    </xf>
    <xf numFmtId="0" fontId="29" fillId="0" borderId="0" xfId="10" applyFont="1" applyAlignment="1">
      <alignment horizontal="left" vertical="center" wrapText="1" indent="1"/>
    </xf>
    <xf numFmtId="44" fontId="29" fillId="0" borderId="0" xfId="11" applyFont="1" applyAlignment="1">
      <alignment horizontal="center" vertical="center"/>
    </xf>
    <xf numFmtId="0" fontId="2" fillId="3" borderId="7"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2" fillId="0" borderId="0" xfId="0" applyFont="1" applyFill="1" applyBorder="1" applyAlignment="1">
      <alignment horizontal="center" wrapText="1"/>
    </xf>
    <xf numFmtId="0" fontId="2" fillId="0" borderId="0" xfId="0" applyFont="1" applyFill="1" applyBorder="1"/>
    <xf numFmtId="44" fontId="0" fillId="0" borderId="0" xfId="2" applyFont="1" applyFill="1" applyBorder="1"/>
    <xf numFmtId="1" fontId="0" fillId="0" borderId="0" xfId="0" applyNumberFormat="1" applyFill="1" applyBorder="1" applyAlignment="1">
      <alignment wrapText="1"/>
    </xf>
    <xf numFmtId="0" fontId="11" fillId="6" borderId="31" xfId="3" applyFont="1" applyFill="1" applyBorder="1"/>
    <xf numFmtId="0" fontId="11" fillId="6" borderId="32" xfId="3" applyFont="1" applyFill="1" applyBorder="1"/>
    <xf numFmtId="0" fontId="11" fillId="6" borderId="33" xfId="3" applyFont="1" applyFill="1" applyBorder="1"/>
    <xf numFmtId="0" fontId="2" fillId="0" borderId="7" xfId="0" applyNumberFormat="1" applyFont="1" applyFill="1" applyBorder="1" applyAlignment="1">
      <alignment horizontal="center"/>
    </xf>
    <xf numFmtId="0" fontId="0" fillId="0" borderId="7" xfId="2" applyNumberFormat="1" applyFont="1" applyFill="1" applyBorder="1" applyAlignment="1">
      <alignment horizontal="center"/>
    </xf>
    <xf numFmtId="0" fontId="2" fillId="9" borderId="16" xfId="0" applyFont="1" applyFill="1" applyBorder="1" applyAlignment="1">
      <alignment horizontal="center"/>
    </xf>
    <xf numFmtId="0" fontId="0" fillId="9" borderId="16" xfId="0" applyFill="1" applyBorder="1" applyAlignment="1">
      <alignment horizontal="center"/>
    </xf>
    <xf numFmtId="0" fontId="2" fillId="9" borderId="34" xfId="0" applyFont="1" applyFill="1" applyBorder="1"/>
    <xf numFmtId="0" fontId="0" fillId="9" borderId="34" xfId="0" applyFill="1" applyBorder="1"/>
    <xf numFmtId="0" fontId="2" fillId="9" borderId="18" xfId="0" applyFont="1" applyFill="1" applyBorder="1"/>
    <xf numFmtId="0" fontId="2" fillId="9" borderId="19" xfId="0" applyFont="1" applyFill="1" applyBorder="1"/>
    <xf numFmtId="0" fontId="0" fillId="9" borderId="19" xfId="0" applyFill="1" applyBorder="1"/>
    <xf numFmtId="0" fontId="0" fillId="9" borderId="20" xfId="0" applyFill="1" applyBorder="1"/>
    <xf numFmtId="0" fontId="2" fillId="9" borderId="21" xfId="0" applyFont="1" applyFill="1" applyBorder="1"/>
    <xf numFmtId="0" fontId="0" fillId="9" borderId="22" xfId="0" applyFill="1" applyBorder="1"/>
    <xf numFmtId="0" fontId="2" fillId="9" borderId="23" xfId="0" applyFont="1" applyFill="1" applyBorder="1"/>
    <xf numFmtId="0" fontId="2" fillId="9" borderId="24" xfId="0" applyFont="1" applyFill="1" applyBorder="1"/>
    <xf numFmtId="0" fontId="0" fillId="9" borderId="24" xfId="0" applyFill="1" applyBorder="1"/>
    <xf numFmtId="0" fontId="0" fillId="9" borderId="25" xfId="0" applyFill="1" applyBorder="1"/>
    <xf numFmtId="0" fontId="2" fillId="0" borderId="34" xfId="0" applyFont="1" applyBorder="1"/>
    <xf numFmtId="0" fontId="2" fillId="0" borderId="34" xfId="0" applyFont="1" applyBorder="1" applyAlignment="1">
      <alignment horizontal="center"/>
    </xf>
    <xf numFmtId="0" fontId="2" fillId="6" borderId="21" xfId="0" applyFont="1" applyFill="1" applyBorder="1"/>
    <xf numFmtId="0" fontId="0" fillId="0" borderId="7" xfId="0" applyBorder="1" applyAlignment="1">
      <alignment horizontal="center"/>
    </xf>
    <xf numFmtId="0" fontId="28" fillId="5" borderId="29" xfId="10" applyNumberFormat="1" applyFont="1" applyFill="1" applyBorder="1" applyAlignment="1">
      <alignment horizontal="left" vertical="center" wrapText="1" indent="1"/>
    </xf>
    <xf numFmtId="2" fontId="29" fillId="0" borderId="0" xfId="10" applyNumberFormat="1" applyFont="1" applyAlignment="1">
      <alignment horizontal="right" vertical="center" indent="1"/>
    </xf>
    <xf numFmtId="2" fontId="29" fillId="0" borderId="0" xfId="11" applyNumberFormat="1" applyFont="1" applyAlignment="1">
      <alignment horizontal="right" vertical="center" indent="1"/>
    </xf>
    <xf numFmtId="0" fontId="29" fillId="0" borderId="0" xfId="10" applyFont="1" applyAlignment="1">
      <alignment horizontal="right" vertical="center" indent="1"/>
    </xf>
    <xf numFmtId="0" fontId="2" fillId="3" borderId="0" xfId="0" quotePrefix="1" applyFont="1" applyFill="1" applyBorder="1" applyAlignment="1" applyProtection="1">
      <alignment horizontal="left" indent="1"/>
    </xf>
    <xf numFmtId="0" fontId="11" fillId="3" borderId="0" xfId="0" quotePrefix="1" applyFont="1" applyFill="1" applyBorder="1" applyAlignment="1" applyProtection="1">
      <alignment horizontal="left" indent="1"/>
    </xf>
    <xf numFmtId="0" fontId="0" fillId="9" borderId="31" xfId="0" applyFill="1" applyBorder="1" applyAlignment="1">
      <alignment horizontal="center"/>
    </xf>
    <xf numFmtId="0" fontId="2" fillId="9" borderId="32" xfId="0" applyFont="1" applyFill="1" applyBorder="1" applyAlignment="1">
      <alignment horizontal="center"/>
    </xf>
    <xf numFmtId="0" fontId="2" fillId="9" borderId="33" xfId="0" applyFont="1" applyFill="1" applyBorder="1" applyAlignment="1">
      <alignment horizontal="center"/>
    </xf>
    <xf numFmtId="0" fontId="2" fillId="9" borderId="31" xfId="0" applyFont="1" applyFill="1" applyBorder="1" applyAlignment="1">
      <alignment horizontal="center"/>
    </xf>
    <xf numFmtId="0" fontId="0" fillId="9" borderId="33" xfId="0" applyFill="1" applyBorder="1" applyAlignment="1">
      <alignment horizontal="center"/>
    </xf>
    <xf numFmtId="0" fontId="2" fillId="6" borderId="31" xfId="0" applyFont="1" applyFill="1" applyBorder="1" applyAlignment="1">
      <alignment horizontal="center"/>
    </xf>
    <xf numFmtId="0" fontId="2" fillId="6" borderId="33" xfId="0" applyFont="1" applyFill="1" applyBorder="1" applyAlignment="1">
      <alignment horizontal="center"/>
    </xf>
    <xf numFmtId="0" fontId="2" fillId="6" borderId="17" xfId="0" applyFont="1" applyFill="1" applyBorder="1"/>
    <xf numFmtId="0" fontId="2" fillId="6" borderId="17" xfId="0" applyFont="1" applyFill="1" applyBorder="1" applyAlignment="1">
      <alignment horizontal="center"/>
    </xf>
    <xf numFmtId="0" fontId="2" fillId="8" borderId="31" xfId="0" applyFont="1" applyFill="1" applyBorder="1"/>
    <xf numFmtId="0" fontId="2" fillId="6" borderId="32" xfId="0" applyFont="1" applyFill="1" applyBorder="1"/>
    <xf numFmtId="0" fontId="0" fillId="6" borderId="33" xfId="0" applyFill="1" applyBorder="1"/>
    <xf numFmtId="0" fontId="2" fillId="9" borderId="28" xfId="0" applyFont="1" applyFill="1" applyBorder="1" applyAlignment="1">
      <alignment horizontal="center"/>
    </xf>
    <xf numFmtId="0" fontId="2" fillId="9" borderId="29" xfId="0" applyFont="1" applyFill="1" applyBorder="1"/>
    <xf numFmtId="0" fontId="2" fillId="9" borderId="30" xfId="0" applyFont="1" applyFill="1" applyBorder="1"/>
    <xf numFmtId="0" fontId="2" fillId="0" borderId="34" xfId="0" applyFont="1" applyFill="1" applyBorder="1" applyAlignment="1">
      <alignment horizontal="center"/>
    </xf>
    <xf numFmtId="0" fontId="2" fillId="8" borderId="26" xfId="0" applyFont="1" applyFill="1" applyBorder="1"/>
    <xf numFmtId="0" fontId="2" fillId="8" borderId="19" xfId="0" applyFont="1" applyFill="1" applyBorder="1" applyAlignment="1">
      <alignment horizontal="center"/>
    </xf>
    <xf numFmtId="164" fontId="2" fillId="8" borderId="19" xfId="2" applyNumberFormat="1" applyFont="1" applyFill="1" applyBorder="1" applyAlignment="1">
      <alignment horizontal="right"/>
    </xf>
    <xf numFmtId="0" fontId="0" fillId="8" borderId="19" xfId="0" applyFill="1" applyBorder="1" applyAlignment="1">
      <alignment horizontal="center" vertical="center"/>
    </xf>
    <xf numFmtId="0" fontId="0" fillId="6" borderId="27" xfId="0" applyFill="1" applyBorder="1"/>
    <xf numFmtId="164" fontId="0" fillId="6" borderId="24" xfId="2" applyNumberFormat="1" applyFont="1" applyFill="1" applyBorder="1" applyAlignment="1">
      <alignment horizontal="right"/>
    </xf>
    <xf numFmtId="0" fontId="0" fillId="6" borderId="24" xfId="0" applyFill="1" applyBorder="1" applyAlignment="1">
      <alignment horizontal="center" vertical="center"/>
    </xf>
    <xf numFmtId="0" fontId="11" fillId="6" borderId="31" xfId="3" applyFill="1" applyBorder="1"/>
    <xf numFmtId="0" fontId="11" fillId="6" borderId="32" xfId="3" applyFill="1" applyBorder="1"/>
    <xf numFmtId="0" fontId="11" fillId="6" borderId="33" xfId="3" applyFill="1" applyBorder="1"/>
    <xf numFmtId="0" fontId="6" fillId="2" borderId="16" xfId="0" applyFont="1" applyFill="1" applyBorder="1" applyAlignment="1" applyProtection="1">
      <alignment horizontal="center" vertical="center" wrapText="1"/>
    </xf>
    <xf numFmtId="0" fontId="0" fillId="3" borderId="16" xfId="0" applyFill="1" applyBorder="1" applyAlignment="1" applyProtection="1">
      <alignment horizontal="center" vertical="center" wrapText="1"/>
    </xf>
    <xf numFmtId="0" fontId="0" fillId="6" borderId="17" xfId="0" applyFill="1" applyBorder="1" applyAlignment="1" applyProtection="1">
      <alignment horizontal="center" vertical="center" wrapText="1"/>
    </xf>
    <xf numFmtId="0" fontId="0" fillId="6" borderId="32" xfId="0" applyFill="1" applyBorder="1" applyAlignment="1" applyProtection="1">
      <alignment horizontal="center" vertical="center" wrapText="1"/>
    </xf>
    <xf numFmtId="0" fontId="0" fillId="6" borderId="33" xfId="0" applyFill="1" applyBorder="1" applyAlignment="1" applyProtection="1">
      <alignment horizontal="center" vertical="center" wrapText="1"/>
    </xf>
    <xf numFmtId="0" fontId="0" fillId="2" borderId="1" xfId="0" applyFill="1" applyBorder="1" applyAlignment="1" applyProtection="1">
      <alignment horizontal="center"/>
    </xf>
    <xf numFmtId="49" fontId="6" fillId="8" borderId="7" xfId="0" applyNumberFormat="1" applyFont="1" applyFill="1" applyBorder="1" applyAlignment="1" applyProtection="1">
      <alignment horizontal="center" vertical="center" shrinkToFit="1"/>
      <protection locked="0"/>
    </xf>
    <xf numFmtId="0" fontId="4" fillId="2" borderId="2" xfId="0" applyNumberFormat="1" applyFont="1" applyFill="1" applyBorder="1" applyAlignment="1" applyProtection="1">
      <alignment horizontal="center" wrapText="1"/>
    </xf>
    <xf numFmtId="0" fontId="0" fillId="2" borderId="1" xfId="0" applyNumberFormat="1" applyFill="1" applyBorder="1" applyAlignment="1" applyProtection="1">
      <alignment horizontal="center"/>
    </xf>
    <xf numFmtId="0" fontId="6" fillId="8" borderId="7" xfId="0" applyNumberFormat="1" applyFont="1" applyFill="1" applyBorder="1" applyAlignment="1" applyProtection="1">
      <alignment horizontal="center" vertical="center" shrinkToFit="1"/>
      <protection locked="0"/>
    </xf>
    <xf numFmtId="0" fontId="0" fillId="0" borderId="0" xfId="0" applyNumberFormat="1" applyAlignment="1" applyProtection="1">
      <alignment horizontal="center"/>
    </xf>
    <xf numFmtId="0" fontId="0" fillId="0" borderId="7" xfId="0" applyFill="1" applyBorder="1" applyAlignment="1">
      <alignment horizontal="center"/>
    </xf>
    <xf numFmtId="0" fontId="2" fillId="6" borderId="19" xfId="0" applyFont="1" applyFill="1" applyBorder="1" applyAlignment="1">
      <alignment horizontal="center"/>
    </xf>
    <xf numFmtId="0" fontId="2" fillId="6" borderId="24" xfId="0" applyFont="1" applyFill="1" applyBorder="1" applyAlignment="1">
      <alignment horizontal="center"/>
    </xf>
    <xf numFmtId="0" fontId="0" fillId="3" borderId="0" xfId="0" applyFill="1" applyBorder="1" applyAlignment="1" applyProtection="1"/>
    <xf numFmtId="0" fontId="0" fillId="2" borderId="0" xfId="0" applyFill="1" applyBorder="1" applyAlignment="1" applyProtection="1">
      <alignment vertical="top"/>
    </xf>
    <xf numFmtId="0" fontId="0" fillId="3" borderId="6" xfId="0" applyFill="1" applyBorder="1" applyAlignment="1" applyProtection="1"/>
    <xf numFmtId="0" fontId="0" fillId="2" borderId="6" xfId="0" applyFill="1" applyBorder="1" applyAlignment="1" applyProtection="1"/>
    <xf numFmtId="164" fontId="3" fillId="0" borderId="0" xfId="0" applyNumberFormat="1" applyFont="1" applyFill="1" applyBorder="1" applyAlignment="1" applyProtection="1">
      <alignment horizontal="right"/>
    </xf>
    <xf numFmtId="0" fontId="2" fillId="2" borderId="0" xfId="0" applyFont="1" applyFill="1" applyBorder="1" applyAlignment="1" applyProtection="1">
      <alignment vertical="center"/>
    </xf>
    <xf numFmtId="0" fontId="0" fillId="2" borderId="0" xfId="0" applyFill="1" applyBorder="1" applyAlignment="1" applyProtection="1">
      <alignment vertical="center"/>
    </xf>
    <xf numFmtId="0" fontId="28" fillId="5" borderId="29" xfId="10" applyNumberFormat="1" applyFont="1" applyFill="1" applyBorder="1" applyAlignment="1">
      <alignment horizontal="left" vertical="center" wrapText="1" indent="2"/>
    </xf>
    <xf numFmtId="0" fontId="29" fillId="5" borderId="10" xfId="10" applyNumberFormat="1" applyFont="1" applyFill="1" applyBorder="1" applyAlignment="1">
      <alignment horizontal="left" vertical="center" wrapText="1" indent="2"/>
    </xf>
    <xf numFmtId="0" fontId="29" fillId="0" borderId="0" xfId="10" applyFont="1" applyAlignment="1">
      <alignment horizontal="left" vertical="center" indent="2"/>
    </xf>
    <xf numFmtId="0" fontId="2" fillId="0" borderId="34" xfId="0" applyFont="1" applyBorder="1" applyAlignment="1">
      <alignment horizontal="center" wrapText="1"/>
    </xf>
    <xf numFmtId="0" fontId="0" fillId="0" borderId="34" xfId="0" applyBorder="1" applyAlignment="1">
      <alignment wrapText="1"/>
    </xf>
    <xf numFmtId="0" fontId="0" fillId="6" borderId="19" xfId="0" applyFill="1" applyBorder="1" applyAlignment="1" applyProtection="1">
      <alignment horizontal="center" vertical="center" wrapText="1"/>
    </xf>
    <xf numFmtId="0" fontId="0" fillId="6" borderId="20" xfId="0" applyFill="1" applyBorder="1" applyAlignment="1" applyProtection="1">
      <alignment horizontal="center" vertical="center" wrapText="1"/>
    </xf>
    <xf numFmtId="0" fontId="0" fillId="6" borderId="38" xfId="0" applyFill="1" applyBorder="1" applyAlignment="1" applyProtection="1">
      <alignment horizontal="center" vertical="center" wrapText="1"/>
    </xf>
    <xf numFmtId="0" fontId="0" fillId="6" borderId="22" xfId="0" applyFill="1" applyBorder="1" applyAlignment="1" applyProtection="1">
      <alignment horizontal="center" vertical="center" wrapText="1"/>
    </xf>
    <xf numFmtId="0" fontId="0" fillId="6" borderId="27" xfId="0" applyFill="1" applyBorder="1" applyAlignment="1" applyProtection="1">
      <alignment horizontal="center" vertical="center" wrapText="1"/>
    </xf>
    <xf numFmtId="0" fontId="0" fillId="6" borderId="24" xfId="0" applyFill="1" applyBorder="1" applyAlignment="1" applyProtection="1">
      <alignment horizontal="center" vertical="center" wrapText="1"/>
    </xf>
    <xf numFmtId="0" fontId="0" fillId="7" borderId="25" xfId="0" applyFill="1" applyBorder="1" applyAlignment="1" applyProtection="1">
      <alignment horizontal="center" vertical="center" wrapText="1"/>
    </xf>
    <xf numFmtId="0" fontId="28" fillId="5" borderId="28" xfId="10" applyNumberFormat="1" applyFont="1" applyFill="1" applyBorder="1" applyAlignment="1">
      <alignment vertical="center" wrapText="1"/>
    </xf>
    <xf numFmtId="0" fontId="28" fillId="5" borderId="29" xfId="10" applyNumberFormat="1" applyFont="1" applyFill="1" applyBorder="1" applyAlignment="1">
      <alignment vertical="center" wrapText="1"/>
    </xf>
    <xf numFmtId="14" fontId="28" fillId="5" borderId="29" xfId="10" applyNumberFormat="1" applyFont="1" applyFill="1" applyBorder="1" applyAlignment="1">
      <alignment vertical="center" wrapText="1"/>
    </xf>
    <xf numFmtId="2" fontId="28" fillId="5" borderId="29" xfId="10" applyNumberFormat="1" applyFont="1" applyFill="1" applyBorder="1" applyAlignment="1">
      <alignment vertical="center" wrapText="1"/>
    </xf>
    <xf numFmtId="0" fontId="28" fillId="5" borderId="30" xfId="10" applyNumberFormat="1" applyFont="1" applyFill="1" applyBorder="1" applyAlignment="1">
      <alignment vertical="center" wrapText="1"/>
    </xf>
    <xf numFmtId="0" fontId="29" fillId="0" borderId="0" xfId="10" applyFont="1" applyAlignment="1">
      <alignment vertical="center" wrapText="1"/>
    </xf>
    <xf numFmtId="164" fontId="28" fillId="5" borderId="29" xfId="10" applyNumberFormat="1" applyFont="1" applyFill="1" applyBorder="1" applyAlignment="1">
      <alignment horizontal="center" vertical="center" wrapText="1"/>
    </xf>
    <xf numFmtId="164" fontId="29" fillId="5" borderId="10" xfId="10" applyNumberFormat="1" applyFont="1" applyFill="1" applyBorder="1" applyAlignment="1">
      <alignment horizontal="center" vertical="center" wrapText="1"/>
    </xf>
    <xf numFmtId="164" fontId="29" fillId="0" borderId="0" xfId="10" applyNumberFormat="1" applyFont="1" applyAlignment="1">
      <alignment horizontal="center" vertical="center"/>
    </xf>
    <xf numFmtId="164" fontId="29" fillId="0" borderId="0" xfId="11" applyNumberFormat="1" applyFont="1" applyAlignment="1">
      <alignment horizontal="center" vertical="center"/>
    </xf>
    <xf numFmtId="164" fontId="28" fillId="5" borderId="29" xfId="10" applyNumberFormat="1" applyFont="1" applyFill="1" applyBorder="1" applyAlignment="1">
      <alignment horizontal="right" vertical="center" wrapText="1" indent="1"/>
    </xf>
    <xf numFmtId="164" fontId="29" fillId="5" borderId="10" xfId="10" applyNumberFormat="1" applyFont="1" applyFill="1" applyBorder="1" applyAlignment="1">
      <alignment horizontal="right" vertical="center" wrapText="1" indent="1"/>
    </xf>
    <xf numFmtId="164" fontId="29" fillId="0" borderId="0" xfId="10" applyNumberFormat="1" applyFont="1" applyAlignment="1">
      <alignment horizontal="right" vertical="center" indent="1"/>
    </xf>
    <xf numFmtId="164" fontId="29" fillId="0" borderId="0" xfId="11" applyNumberFormat="1" applyFont="1" applyAlignment="1">
      <alignment horizontal="right" vertical="center" indent="1"/>
    </xf>
    <xf numFmtId="0" fontId="6" fillId="0" borderId="7" xfId="0" applyNumberFormat="1" applyFont="1" applyFill="1" applyBorder="1" applyAlignment="1" applyProtection="1">
      <alignment horizontal="center" vertical="center" shrinkToFit="1"/>
    </xf>
    <xf numFmtId="0" fontId="2" fillId="6" borderId="31" xfId="0" applyFont="1" applyFill="1" applyBorder="1" applyAlignment="1" applyProtection="1">
      <alignment horizontal="center" vertical="center" wrapText="1"/>
    </xf>
    <xf numFmtId="0" fontId="2" fillId="6" borderId="32" xfId="0" applyFont="1" applyFill="1" applyBorder="1" applyAlignment="1" applyProtection="1">
      <alignment horizontal="center" vertical="center" wrapText="1"/>
    </xf>
    <xf numFmtId="0" fontId="28" fillId="5" borderId="41" xfId="10" applyNumberFormat="1" applyFont="1" applyFill="1" applyBorder="1" applyAlignment="1">
      <alignment vertical="center" wrapText="1"/>
    </xf>
    <xf numFmtId="0" fontId="2" fillId="3" borderId="0" xfId="0" quotePrefix="1" applyFont="1" applyFill="1" applyBorder="1" applyAlignment="1" applyProtection="1">
      <alignment horizontal="left" indent="1"/>
    </xf>
    <xf numFmtId="0" fontId="3" fillId="2" borderId="0" xfId="0" applyFont="1" applyFill="1" applyAlignment="1" applyProtection="1">
      <alignment horizontal="center" vertical="center"/>
    </xf>
    <xf numFmtId="0" fontId="6" fillId="2" borderId="7"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3" fillId="2" borderId="0" xfId="0" applyFont="1" applyFill="1" applyBorder="1" applyAlignment="1" applyProtection="1"/>
    <xf numFmtId="0" fontId="3" fillId="2" borderId="0" xfId="0" applyFont="1" applyFill="1" applyBorder="1" applyAlignment="1" applyProtection="1">
      <alignment horizontal="center" vertical="center"/>
    </xf>
    <xf numFmtId="1" fontId="2" fillId="0" borderId="7" xfId="0" applyNumberFormat="1" applyFont="1" applyFill="1" applyBorder="1" applyAlignment="1">
      <alignment horizontal="center"/>
    </xf>
    <xf numFmtId="0" fontId="2" fillId="0" borderId="0" xfId="0" applyFont="1"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2" fillId="7" borderId="31" xfId="0" applyFont="1" applyFill="1" applyBorder="1" applyAlignment="1" applyProtection="1">
      <alignment horizontal="center" vertical="center" wrapText="1"/>
    </xf>
    <xf numFmtId="0" fontId="0" fillId="7" borderId="26" xfId="0" applyFill="1" applyBorder="1" applyAlignment="1" applyProtection="1">
      <alignment horizontal="center" vertical="center" wrapText="1"/>
    </xf>
    <xf numFmtId="0" fontId="0" fillId="7" borderId="19" xfId="0" applyFill="1" applyBorder="1" applyAlignment="1" applyProtection="1">
      <alignment horizontal="center" vertical="center" wrapText="1"/>
    </xf>
    <xf numFmtId="0" fontId="0" fillId="7" borderId="20" xfId="0" applyFill="1" applyBorder="1" applyAlignment="1" applyProtection="1">
      <alignment horizontal="center" vertical="center" wrapText="1"/>
    </xf>
    <xf numFmtId="0" fontId="6" fillId="7" borderId="7" xfId="0" applyFont="1" applyFill="1" applyBorder="1" applyAlignment="1" applyProtection="1">
      <alignment horizontal="center" vertical="center" wrapText="1"/>
    </xf>
    <xf numFmtId="0" fontId="2" fillId="0" borderId="12" xfId="0" applyFont="1" applyBorder="1"/>
    <xf numFmtId="0" fontId="2" fillId="8" borderId="20" xfId="0" applyFont="1" applyFill="1" applyBorder="1" applyAlignment="1">
      <alignment horizontal="center"/>
    </xf>
    <xf numFmtId="0" fontId="2" fillId="6" borderId="22" xfId="0" applyFont="1" applyFill="1" applyBorder="1" applyAlignment="1">
      <alignment horizontal="center"/>
    </xf>
    <xf numFmtId="0" fontId="2" fillId="0" borderId="0" xfId="0" applyFont="1" applyFill="1" applyBorder="1" applyAlignment="1" applyProtection="1">
      <alignment horizontal="left" vertical="center"/>
    </xf>
    <xf numFmtId="164" fontId="2" fillId="0" borderId="0" xfId="0" applyNumberFormat="1" applyFont="1" applyFill="1" applyBorder="1" applyAlignment="1" applyProtection="1">
      <alignment horizontal="right"/>
    </xf>
    <xf numFmtId="164" fontId="2" fillId="0" borderId="0" xfId="0" applyNumberFormat="1" applyFont="1" applyFill="1" applyBorder="1" applyAlignment="1" applyProtection="1">
      <alignment horizontal="left"/>
    </xf>
    <xf numFmtId="0" fontId="0" fillId="9" borderId="42" xfId="0" applyFill="1" applyBorder="1" applyAlignment="1">
      <alignment horizontal="center"/>
    </xf>
    <xf numFmtId="0" fontId="0" fillId="10" borderId="42" xfId="0" applyFill="1" applyBorder="1" applyAlignment="1">
      <alignment horizontal="center"/>
    </xf>
    <xf numFmtId="14" fontId="3" fillId="0" borderId="0" xfId="0" applyNumberFormat="1" applyFont="1" applyAlignment="1"/>
    <xf numFmtId="0" fontId="2" fillId="6" borderId="34" xfId="0" applyFont="1" applyFill="1" applyBorder="1"/>
    <xf numFmtId="0" fontId="0" fillId="6" borderId="34" xfId="0" applyFill="1" applyBorder="1"/>
    <xf numFmtId="0" fontId="2" fillId="6" borderId="16" xfId="0" applyFont="1" applyFill="1" applyBorder="1" applyAlignment="1">
      <alignment horizontal="center"/>
    </xf>
    <xf numFmtId="0" fontId="2" fillId="6" borderId="18" xfId="0" applyFont="1" applyFill="1" applyBorder="1"/>
    <xf numFmtId="0" fontId="2" fillId="6" borderId="19" xfId="0" applyFont="1" applyFill="1" applyBorder="1"/>
    <xf numFmtId="0" fontId="0" fillId="6" borderId="19" xfId="0" applyFill="1" applyBorder="1"/>
    <xf numFmtId="0" fontId="0" fillId="6" borderId="20" xfId="0" applyFill="1" applyBorder="1"/>
    <xf numFmtId="0" fontId="0" fillId="6" borderId="16" xfId="0" applyFill="1" applyBorder="1" applyAlignment="1">
      <alignment horizontal="center"/>
    </xf>
    <xf numFmtId="0" fontId="2" fillId="6" borderId="7" xfId="0" applyFont="1" applyFill="1" applyBorder="1"/>
    <xf numFmtId="0" fontId="0" fillId="6" borderId="7" xfId="0" applyFill="1" applyBorder="1"/>
    <xf numFmtId="0" fontId="0" fillId="6" borderId="22" xfId="0" applyFill="1" applyBorder="1"/>
    <xf numFmtId="0" fontId="2" fillId="6" borderId="23" xfId="0" applyFont="1" applyFill="1" applyBorder="1"/>
    <xf numFmtId="0" fontId="2" fillId="6" borderId="24" xfId="0" applyFont="1" applyFill="1" applyBorder="1"/>
    <xf numFmtId="0" fontId="0" fillId="6" borderId="24" xfId="0" applyFill="1" applyBorder="1"/>
    <xf numFmtId="0" fontId="0" fillId="6" borderId="25" xfId="0" applyFill="1" applyBorder="1"/>
    <xf numFmtId="0" fontId="2" fillId="8" borderId="16" xfId="0" applyFont="1" applyFill="1" applyBorder="1" applyAlignment="1">
      <alignment horizontal="center"/>
    </xf>
    <xf numFmtId="0" fontId="2" fillId="8" borderId="21" xfId="0" applyFont="1" applyFill="1" applyBorder="1"/>
    <xf numFmtId="0" fontId="2" fillId="8" borderId="7" xfId="0" applyFont="1" applyFill="1" applyBorder="1"/>
    <xf numFmtId="0" fontId="0" fillId="8" borderId="7" xfId="0" applyFill="1" applyBorder="1"/>
    <xf numFmtId="0" fontId="0" fillId="8" borderId="22" xfId="0" applyFill="1" applyBorder="1"/>
    <xf numFmtId="0" fontId="0" fillId="0" borderId="0" xfId="0" applyFont="1" applyFill="1" applyBorder="1" applyAlignment="1">
      <alignment horizontal="left"/>
    </xf>
    <xf numFmtId="0" fontId="3" fillId="0" borderId="0" xfId="0" applyFont="1" applyFill="1" applyBorder="1" applyAlignment="1">
      <alignment horizontal="center"/>
    </xf>
    <xf numFmtId="0" fontId="3" fillId="0" borderId="0" xfId="0" applyFont="1" applyFill="1" applyBorder="1" applyAlignment="1">
      <alignment horizontal="left"/>
    </xf>
    <xf numFmtId="0" fontId="29" fillId="12" borderId="7" xfId="10" applyFont="1" applyFill="1" applyBorder="1" applyAlignment="1">
      <alignment horizontal="left" vertical="center" indent="1"/>
    </xf>
    <xf numFmtId="14" fontId="29" fillId="12" borderId="7" xfId="10" applyNumberFormat="1" applyFont="1" applyFill="1" applyBorder="1" applyAlignment="1">
      <alignment horizontal="center" vertical="center"/>
    </xf>
    <xf numFmtId="0" fontId="29" fillId="12" borderId="7" xfId="10" applyFont="1" applyFill="1" applyBorder="1" applyAlignment="1">
      <alignment horizontal="center" vertical="center"/>
    </xf>
    <xf numFmtId="164" fontId="29" fillId="12" borderId="7" xfId="10" applyNumberFormat="1" applyFont="1" applyFill="1" applyBorder="1" applyAlignment="1">
      <alignment horizontal="right" vertical="center" indent="1"/>
    </xf>
    <xf numFmtId="0" fontId="29" fillId="13" borderId="18" xfId="10" applyFont="1" applyFill="1" applyBorder="1" applyAlignment="1">
      <alignment horizontal="left" vertical="center" indent="1"/>
    </xf>
    <xf numFmtId="0" fontId="29" fillId="13" borderId="19" xfId="10" applyFont="1" applyFill="1" applyBorder="1" applyAlignment="1">
      <alignment horizontal="center" vertical="center" wrapText="1"/>
    </xf>
    <xf numFmtId="0" fontId="29" fillId="13" borderId="19" xfId="10" applyFont="1" applyFill="1" applyBorder="1" applyAlignment="1">
      <alignment horizontal="left" vertical="center" indent="1"/>
    </xf>
    <xf numFmtId="14" fontId="29" fillId="13" borderId="19" xfId="10" applyNumberFormat="1" applyFont="1" applyFill="1" applyBorder="1" applyAlignment="1">
      <alignment horizontal="center" vertical="center"/>
    </xf>
    <xf numFmtId="164" fontId="29" fillId="13" borderId="19" xfId="10" applyNumberFormat="1" applyFont="1" applyFill="1" applyBorder="1" applyAlignment="1">
      <alignment horizontal="right" vertical="center" indent="1"/>
    </xf>
    <xf numFmtId="164" fontId="29" fillId="13" borderId="19" xfId="11" applyNumberFormat="1" applyFont="1" applyFill="1" applyBorder="1" applyAlignment="1">
      <alignment horizontal="right" vertical="center" indent="1"/>
    </xf>
    <xf numFmtId="44" fontId="29" fillId="13" borderId="19" xfId="11" applyFont="1" applyFill="1" applyBorder="1" applyAlignment="1">
      <alignment horizontal="center" vertical="center"/>
    </xf>
    <xf numFmtId="164" fontId="29" fillId="13" borderId="7" xfId="10" applyNumberFormat="1" applyFont="1" applyFill="1" applyBorder="1" applyAlignment="1">
      <alignment horizontal="right" vertical="center" indent="1"/>
    </xf>
    <xf numFmtId="164" fontId="29" fillId="13" borderId="7" xfId="11" applyNumberFormat="1" applyFont="1" applyFill="1" applyBorder="1" applyAlignment="1">
      <alignment horizontal="right" vertical="center" indent="1"/>
    </xf>
    <xf numFmtId="44" fontId="29" fillId="13" borderId="7" xfId="11" applyFont="1" applyFill="1" applyBorder="1" applyAlignment="1">
      <alignment horizontal="center" vertical="center"/>
    </xf>
    <xf numFmtId="164" fontId="29" fillId="13" borderId="24" xfId="10" applyNumberFormat="1" applyFont="1" applyFill="1" applyBorder="1" applyAlignment="1">
      <alignment horizontal="right" vertical="center" indent="1"/>
    </xf>
    <xf numFmtId="164" fontId="29" fillId="13" borderId="24" xfId="11" applyNumberFormat="1" applyFont="1" applyFill="1" applyBorder="1" applyAlignment="1">
      <alignment horizontal="right" vertical="center" indent="1"/>
    </xf>
    <xf numFmtId="44" fontId="29" fillId="13" borderId="24" xfId="11" applyFont="1" applyFill="1" applyBorder="1" applyAlignment="1">
      <alignment horizontal="center" vertical="center"/>
    </xf>
    <xf numFmtId="0" fontId="29" fillId="13" borderId="19" xfId="10" applyFont="1" applyFill="1" applyBorder="1" applyAlignment="1">
      <alignment horizontal="center" vertical="center"/>
    </xf>
    <xf numFmtId="0" fontId="29" fillId="13" borderId="20" xfId="10" applyFont="1" applyFill="1" applyBorder="1" applyAlignment="1">
      <alignment horizontal="left" vertical="center" indent="1"/>
    </xf>
    <xf numFmtId="0" fontId="29" fillId="13" borderId="21" xfId="10" applyFont="1" applyFill="1" applyBorder="1" applyAlignment="1">
      <alignment horizontal="left" vertical="center" indent="1"/>
    </xf>
    <xf numFmtId="0" fontId="29" fillId="13" borderId="7" xfId="10" applyFont="1" applyFill="1" applyBorder="1" applyAlignment="1">
      <alignment horizontal="center" vertical="center" wrapText="1"/>
    </xf>
    <xf numFmtId="0" fontId="29" fillId="13" borderId="7" xfId="10" applyFont="1" applyFill="1" applyBorder="1" applyAlignment="1">
      <alignment horizontal="left" vertical="center" indent="1"/>
    </xf>
    <xf numFmtId="14" fontId="29" fillId="13" borderId="7" xfId="10" applyNumberFormat="1" applyFont="1" applyFill="1" applyBorder="1" applyAlignment="1">
      <alignment horizontal="center" vertical="center"/>
    </xf>
    <xf numFmtId="0" fontId="29" fillId="13" borderId="7" xfId="10" applyFont="1" applyFill="1" applyBorder="1" applyAlignment="1">
      <alignment horizontal="center" vertical="center"/>
    </xf>
    <xf numFmtId="0" fontId="29" fillId="13" borderId="22" xfId="10" applyFont="1" applyFill="1" applyBorder="1" applyAlignment="1">
      <alignment horizontal="left" vertical="center" indent="1"/>
    </xf>
    <xf numFmtId="0" fontId="29" fillId="13" borderId="23" xfId="10" applyFont="1" applyFill="1" applyBorder="1" applyAlignment="1">
      <alignment horizontal="left" vertical="center" indent="1"/>
    </xf>
    <xf numFmtId="0" fontId="29" fillId="13" borderId="24" xfId="10" applyFont="1" applyFill="1" applyBorder="1" applyAlignment="1">
      <alignment horizontal="center" vertical="center" wrapText="1"/>
    </xf>
    <xf numFmtId="0" fontId="29" fillId="13" borderId="24" xfId="10" applyFont="1" applyFill="1" applyBorder="1" applyAlignment="1">
      <alignment horizontal="left" vertical="center" indent="1"/>
    </xf>
    <xf numFmtId="14" fontId="29" fillId="13" borderId="24" xfId="10" applyNumberFormat="1" applyFont="1" applyFill="1" applyBorder="1" applyAlignment="1">
      <alignment horizontal="center" vertical="center"/>
    </xf>
    <xf numFmtId="0" fontId="29" fillId="13" borderId="24" xfId="10" applyFont="1" applyFill="1" applyBorder="1" applyAlignment="1">
      <alignment horizontal="center" vertical="center"/>
    </xf>
    <xf numFmtId="0" fontId="29" fillId="13" borderId="25" xfId="10" applyFont="1" applyFill="1" applyBorder="1" applyAlignment="1">
      <alignment horizontal="left" vertical="center" indent="1"/>
    </xf>
    <xf numFmtId="0" fontId="29" fillId="5" borderId="15" xfId="10" applyNumberFormat="1" applyFont="1" applyFill="1" applyBorder="1" applyAlignment="1">
      <alignment horizontal="center" vertical="center" wrapText="1"/>
    </xf>
    <xf numFmtId="49" fontId="29" fillId="13" borderId="31" xfId="10" applyNumberFormat="1" applyFont="1" applyFill="1" applyBorder="1" applyAlignment="1">
      <alignment horizontal="left" vertical="center" wrapText="1" indent="1"/>
    </xf>
    <xf numFmtId="49" fontId="29" fillId="13" borderId="32" xfId="10" applyNumberFormat="1" applyFont="1" applyFill="1" applyBorder="1" applyAlignment="1">
      <alignment horizontal="left" vertical="center" wrapText="1" indent="1"/>
    </xf>
    <xf numFmtId="0" fontId="32" fillId="0" borderId="0" xfId="10" applyFont="1" applyAlignment="1">
      <alignment horizontal="center" vertical="center" wrapText="1"/>
    </xf>
    <xf numFmtId="0" fontId="29" fillId="14" borderId="18" xfId="10" applyNumberFormat="1" applyFont="1" applyFill="1" applyBorder="1" applyAlignment="1">
      <alignment horizontal="left" vertical="center" wrapText="1" indent="1"/>
    </xf>
    <xf numFmtId="0" fontId="29" fillId="14" borderId="19" xfId="10" applyNumberFormat="1" applyFont="1" applyFill="1" applyBorder="1" applyAlignment="1">
      <alignment horizontal="left" vertical="center" wrapText="1" indent="1"/>
    </xf>
    <xf numFmtId="14" fontId="29" fillId="14" borderId="19" xfId="10" applyNumberFormat="1" applyFont="1" applyFill="1" applyBorder="1" applyAlignment="1">
      <alignment horizontal="left" vertical="center" wrapText="1" indent="1"/>
    </xf>
    <xf numFmtId="0" fontId="29" fillId="14" borderId="20" xfId="10" applyNumberFormat="1" applyFont="1" applyFill="1" applyBorder="1" applyAlignment="1">
      <alignment horizontal="left" vertical="center" wrapText="1" indent="1"/>
    </xf>
    <xf numFmtId="0" fontId="29" fillId="14" borderId="21" xfId="10" applyNumberFormat="1" applyFont="1" applyFill="1" applyBorder="1" applyAlignment="1">
      <alignment horizontal="left" vertical="center" wrapText="1" indent="1"/>
    </xf>
    <xf numFmtId="0" fontId="29" fillId="14" borderId="7" xfId="10" applyNumberFormat="1" applyFont="1" applyFill="1" applyBorder="1" applyAlignment="1">
      <alignment horizontal="left" vertical="center" wrapText="1" indent="1"/>
    </xf>
    <xf numFmtId="14" fontId="29" fillId="14" borderId="7" xfId="10" applyNumberFormat="1" applyFont="1" applyFill="1" applyBorder="1" applyAlignment="1">
      <alignment horizontal="left" vertical="center" wrapText="1" indent="1"/>
    </xf>
    <xf numFmtId="0" fontId="29" fillId="14" borderId="22" xfId="10" applyNumberFormat="1" applyFont="1" applyFill="1" applyBorder="1" applyAlignment="1">
      <alignment horizontal="left" vertical="center" wrapText="1" indent="1"/>
    </xf>
    <xf numFmtId="0" fontId="29" fillId="15" borderId="21" xfId="10" applyNumberFormat="1" applyFont="1" applyFill="1" applyBorder="1" applyAlignment="1">
      <alignment horizontal="left" vertical="center" wrapText="1" indent="1"/>
    </xf>
    <xf numFmtId="0" fontId="29" fillId="15" borderId="7" xfId="10" applyNumberFormat="1" applyFont="1" applyFill="1" applyBorder="1" applyAlignment="1">
      <alignment horizontal="left" vertical="center" wrapText="1" indent="1"/>
    </xf>
    <xf numFmtId="14" fontId="29" fillId="15" borderId="7" xfId="10" applyNumberFormat="1" applyFont="1" applyFill="1" applyBorder="1" applyAlignment="1">
      <alignment horizontal="left" vertical="center" wrapText="1" indent="1"/>
    </xf>
    <xf numFmtId="0" fontId="29" fillId="15" borderId="22" xfId="10" applyNumberFormat="1" applyFont="1" applyFill="1" applyBorder="1" applyAlignment="1">
      <alignment horizontal="left" vertical="center" wrapText="1" indent="1"/>
    </xf>
    <xf numFmtId="0" fontId="32" fillId="0" borderId="0" xfId="10" applyFont="1" applyAlignment="1">
      <alignment horizontal="center" vertical="center"/>
    </xf>
    <xf numFmtId="49" fontId="29" fillId="12" borderId="31" xfId="10" applyNumberFormat="1" applyFont="1" applyFill="1" applyBorder="1" applyAlignment="1">
      <alignment horizontal="left" vertical="center" wrapText="1" indent="1"/>
    </xf>
    <xf numFmtId="49" fontId="29" fillId="12" borderId="32" xfId="10" applyNumberFormat="1" applyFont="1" applyFill="1" applyBorder="1" applyAlignment="1">
      <alignment horizontal="left" vertical="center" wrapText="1" indent="1"/>
    </xf>
    <xf numFmtId="0" fontId="29" fillId="12" borderId="21" xfId="10" applyFont="1" applyFill="1" applyBorder="1" applyAlignment="1">
      <alignment horizontal="left" vertical="center" indent="1"/>
    </xf>
    <xf numFmtId="0" fontId="29" fillId="12" borderId="7" xfId="10" applyFont="1" applyFill="1" applyBorder="1" applyAlignment="1">
      <alignment horizontal="center" vertical="center" wrapText="1"/>
    </xf>
    <xf numFmtId="164" fontId="29" fillId="12" borderId="7" xfId="11" applyNumberFormat="1" applyFont="1" applyFill="1" applyBorder="1" applyAlignment="1">
      <alignment horizontal="right" vertical="center" indent="1"/>
    </xf>
    <xf numFmtId="44" fontId="29" fillId="12" borderId="7" xfId="11" applyFont="1" applyFill="1" applyBorder="1" applyAlignment="1">
      <alignment horizontal="center" vertical="center"/>
    </xf>
    <xf numFmtId="0" fontId="29" fillId="12" borderId="22" xfId="10" applyFont="1" applyFill="1" applyBorder="1" applyAlignment="1">
      <alignment horizontal="left" vertical="center" indent="1"/>
    </xf>
    <xf numFmtId="0" fontId="29" fillId="11" borderId="21" xfId="10" applyNumberFormat="1" applyFont="1" applyFill="1" applyBorder="1" applyAlignment="1">
      <alignment horizontal="left" vertical="center" wrapText="1" indent="1"/>
    </xf>
    <xf numFmtId="0" fontId="29" fillId="11" borderId="7" xfId="10" applyNumberFormat="1" applyFont="1" applyFill="1" applyBorder="1" applyAlignment="1">
      <alignment horizontal="left" vertical="center" wrapText="1" indent="1"/>
    </xf>
    <xf numFmtId="14" fontId="29" fillId="11" borderId="7" xfId="10" applyNumberFormat="1" applyFont="1" applyFill="1" applyBorder="1" applyAlignment="1">
      <alignment horizontal="left" vertical="center" wrapText="1" indent="1"/>
    </xf>
    <xf numFmtId="0" fontId="29" fillId="11" borderId="22" xfId="10" applyNumberFormat="1" applyFont="1" applyFill="1" applyBorder="1" applyAlignment="1">
      <alignment horizontal="left" vertical="center" wrapText="1" indent="1"/>
    </xf>
    <xf numFmtId="0" fontId="29" fillId="12" borderId="21" xfId="10" applyNumberFormat="1" applyFont="1" applyFill="1" applyBorder="1" applyAlignment="1">
      <alignment horizontal="left" vertical="center" wrapText="1" indent="1"/>
    </xf>
    <xf numFmtId="0" fontId="29" fillId="12" borderId="7" xfId="10" applyNumberFormat="1" applyFont="1" applyFill="1" applyBorder="1" applyAlignment="1">
      <alignment horizontal="left" vertical="center" wrapText="1" indent="1"/>
    </xf>
    <xf numFmtId="14" fontId="29" fillId="12" borderId="7" xfId="10" applyNumberFormat="1" applyFont="1" applyFill="1" applyBorder="1" applyAlignment="1">
      <alignment horizontal="left" vertical="center" wrapText="1" indent="1"/>
    </xf>
    <xf numFmtId="0" fontId="29" fillId="12" borderId="22" xfId="10" applyNumberFormat="1" applyFont="1" applyFill="1" applyBorder="1" applyAlignment="1">
      <alignment horizontal="left" vertical="center" wrapText="1" indent="1"/>
    </xf>
    <xf numFmtId="0" fontId="29" fillId="0" borderId="18" xfId="10" applyFont="1" applyFill="1" applyBorder="1" applyAlignment="1">
      <alignment horizontal="left" vertical="center" indent="1"/>
    </xf>
    <xf numFmtId="0" fontId="29" fillId="0" borderId="19" xfId="10" applyFont="1" applyFill="1" applyBorder="1" applyAlignment="1">
      <alignment horizontal="center" vertical="center" wrapText="1"/>
    </xf>
    <xf numFmtId="0" fontId="29" fillId="0" borderId="19" xfId="10" applyFont="1" applyFill="1" applyBorder="1" applyAlignment="1">
      <alignment horizontal="left" vertical="center" indent="1"/>
    </xf>
    <xf numFmtId="14" fontId="29" fillId="0" borderId="19" xfId="10" applyNumberFormat="1" applyFont="1" applyFill="1" applyBorder="1" applyAlignment="1">
      <alignment horizontal="center" vertical="center"/>
    </xf>
    <xf numFmtId="164" fontId="29" fillId="0" borderId="19" xfId="10" applyNumberFormat="1" applyFont="1" applyFill="1" applyBorder="1" applyAlignment="1">
      <alignment horizontal="right" vertical="center" indent="1"/>
    </xf>
    <xf numFmtId="164" fontId="29" fillId="0" borderId="19" xfId="11" applyNumberFormat="1" applyFont="1" applyFill="1" applyBorder="1" applyAlignment="1">
      <alignment horizontal="right" vertical="center" indent="1"/>
    </xf>
    <xf numFmtId="44" fontId="29" fillId="0" borderId="19" xfId="11" applyFont="1" applyFill="1" applyBorder="1" applyAlignment="1">
      <alignment horizontal="center" vertical="center"/>
    </xf>
    <xf numFmtId="0" fontId="29" fillId="0" borderId="19" xfId="10" applyFont="1" applyFill="1" applyBorder="1" applyAlignment="1">
      <alignment horizontal="center" vertical="center"/>
    </xf>
    <xf numFmtId="0" fontId="29" fillId="0" borderId="20" xfId="10" applyFont="1" applyFill="1" applyBorder="1" applyAlignment="1">
      <alignment horizontal="left" vertical="center" indent="1"/>
    </xf>
    <xf numFmtId="0" fontId="29" fillId="0" borderId="21" xfId="10" applyFont="1" applyFill="1" applyBorder="1" applyAlignment="1">
      <alignment horizontal="left" vertical="center" indent="1"/>
    </xf>
    <xf numFmtId="0" fontId="29" fillId="0" borderId="7" xfId="10" applyFont="1" applyFill="1" applyBorder="1" applyAlignment="1">
      <alignment horizontal="center" vertical="center" wrapText="1"/>
    </xf>
    <xf numFmtId="0" fontId="29" fillId="0" borderId="7" xfId="10" applyFont="1" applyFill="1" applyBorder="1" applyAlignment="1">
      <alignment horizontal="left" vertical="center" indent="1"/>
    </xf>
    <xf numFmtId="14" fontId="29" fillId="0" borderId="7" xfId="10" applyNumberFormat="1" applyFont="1" applyFill="1" applyBorder="1" applyAlignment="1">
      <alignment horizontal="center" vertical="center"/>
    </xf>
    <xf numFmtId="164" fontId="29" fillId="0" borderId="7" xfId="10" applyNumberFormat="1" applyFont="1" applyFill="1" applyBorder="1" applyAlignment="1">
      <alignment horizontal="right" vertical="center" indent="1"/>
    </xf>
    <xf numFmtId="164" fontId="29" fillId="0" borderId="7" xfId="11" applyNumberFormat="1" applyFont="1" applyFill="1" applyBorder="1" applyAlignment="1">
      <alignment horizontal="right" vertical="center" indent="1"/>
    </xf>
    <xf numFmtId="44" fontId="29" fillId="0" borderId="7" xfId="11" applyFont="1" applyFill="1" applyBorder="1" applyAlignment="1">
      <alignment horizontal="center" vertical="center"/>
    </xf>
    <xf numFmtId="0" fontId="29" fillId="0" borderId="7" xfId="10" applyFont="1" applyFill="1" applyBorder="1" applyAlignment="1">
      <alignment horizontal="center" vertical="center"/>
    </xf>
    <xf numFmtId="0" fontId="29" fillId="0" borderId="22" xfId="10" applyFont="1" applyFill="1" applyBorder="1" applyAlignment="1">
      <alignment horizontal="left" vertical="center" indent="1"/>
    </xf>
    <xf numFmtId="0" fontId="29" fillId="0" borderId="23" xfId="10" applyFont="1" applyFill="1" applyBorder="1" applyAlignment="1">
      <alignment horizontal="left" vertical="center" indent="1"/>
    </xf>
    <xf numFmtId="0" fontId="29" fillId="0" borderId="24" xfId="10" applyFont="1" applyFill="1" applyBorder="1" applyAlignment="1">
      <alignment horizontal="center" vertical="center" wrapText="1"/>
    </xf>
    <xf numFmtId="0" fontId="29" fillId="0" borderId="24" xfId="10" applyFont="1" applyFill="1" applyBorder="1" applyAlignment="1">
      <alignment horizontal="left" vertical="center" indent="1"/>
    </xf>
    <xf numFmtId="14" fontId="29" fillId="0" borderId="24" xfId="10" applyNumberFormat="1" applyFont="1" applyFill="1" applyBorder="1" applyAlignment="1">
      <alignment horizontal="center" vertical="center"/>
    </xf>
    <xf numFmtId="164" fontId="29" fillId="0" borderId="24" xfId="10" applyNumberFormat="1" applyFont="1" applyFill="1" applyBorder="1" applyAlignment="1">
      <alignment horizontal="right" vertical="center" indent="1"/>
    </xf>
    <xf numFmtId="164" fontId="29" fillId="0" borderId="24" xfId="11" applyNumberFormat="1" applyFont="1" applyFill="1" applyBorder="1" applyAlignment="1">
      <alignment horizontal="right" vertical="center" indent="1"/>
    </xf>
    <xf numFmtId="44" fontId="29" fillId="0" borderId="24" xfId="11" applyFont="1" applyFill="1" applyBorder="1" applyAlignment="1">
      <alignment horizontal="center" vertical="center"/>
    </xf>
    <xf numFmtId="0" fontId="29" fillId="0" borderId="24" xfId="10" applyFont="1" applyFill="1" applyBorder="1" applyAlignment="1">
      <alignment horizontal="center" vertical="center"/>
    </xf>
    <xf numFmtId="0" fontId="29" fillId="0" borderId="25" xfId="10" applyFont="1" applyFill="1" applyBorder="1" applyAlignment="1">
      <alignment horizontal="left" vertical="center" indent="1"/>
    </xf>
    <xf numFmtId="164" fontId="29" fillId="11" borderId="7" xfId="10" applyNumberFormat="1" applyFont="1" applyFill="1" applyBorder="1" applyAlignment="1">
      <alignment horizontal="left" vertical="center" wrapText="1" indent="1"/>
    </xf>
    <xf numFmtId="164" fontId="29" fillId="12" borderId="7" xfId="10" applyNumberFormat="1" applyFont="1" applyFill="1" applyBorder="1" applyAlignment="1">
      <alignment horizontal="left" vertical="center" wrapText="1" indent="1"/>
    </xf>
    <xf numFmtId="1" fontId="3" fillId="3" borderId="0" xfId="0" applyNumberFormat="1" applyFont="1" applyFill="1" applyBorder="1" applyAlignment="1" applyProtection="1">
      <alignment horizontal="center"/>
      <protection locked="0"/>
    </xf>
    <xf numFmtId="0" fontId="2" fillId="0" borderId="7" xfId="0" applyFont="1" applyFill="1" applyBorder="1" applyAlignment="1">
      <alignment horizontal="center"/>
    </xf>
    <xf numFmtId="0" fontId="29" fillId="12" borderId="23" xfId="10" applyNumberFormat="1" applyFont="1" applyFill="1" applyBorder="1" applyAlignment="1">
      <alignment horizontal="left" vertical="center" wrapText="1" indent="1"/>
    </xf>
    <xf numFmtId="0" fontId="29" fillId="12" borderId="24" xfId="10" applyNumberFormat="1" applyFont="1" applyFill="1" applyBorder="1" applyAlignment="1">
      <alignment horizontal="left" vertical="center" wrapText="1" indent="1"/>
    </xf>
    <xf numFmtId="14" fontId="29" fillId="12" borderId="24" xfId="10" applyNumberFormat="1" applyFont="1" applyFill="1" applyBorder="1" applyAlignment="1">
      <alignment horizontal="left" vertical="center" wrapText="1" indent="1"/>
    </xf>
    <xf numFmtId="164" fontId="29" fillId="12" borderId="24" xfId="10" applyNumberFormat="1" applyFont="1" applyFill="1" applyBorder="1" applyAlignment="1">
      <alignment horizontal="left" vertical="center" wrapText="1" indent="1"/>
    </xf>
    <xf numFmtId="0" fontId="29" fillId="12" borderId="25" xfId="10" applyNumberFormat="1" applyFont="1" applyFill="1" applyBorder="1" applyAlignment="1">
      <alignment horizontal="left" vertical="center" wrapText="1" indent="1"/>
    </xf>
    <xf numFmtId="0" fontId="28" fillId="5" borderId="43" xfId="10" applyNumberFormat="1" applyFont="1" applyFill="1" applyBorder="1" applyAlignment="1">
      <alignment vertical="center" wrapText="1"/>
    </xf>
    <xf numFmtId="0" fontId="2" fillId="7" borderId="22" xfId="0" applyFont="1" applyFill="1" applyBorder="1" applyAlignment="1">
      <alignment horizontal="center"/>
    </xf>
    <xf numFmtId="0" fontId="3" fillId="0" borderId="0" xfId="0" applyFont="1" applyFill="1" applyBorder="1" applyAlignment="1"/>
    <xf numFmtId="1" fontId="33" fillId="0" borderId="0" xfId="0" applyNumberFormat="1" applyFont="1" applyFill="1" applyProtection="1"/>
    <xf numFmtId="0" fontId="29" fillId="13" borderId="19" xfId="11" applyNumberFormat="1" applyFont="1" applyFill="1" applyBorder="1" applyAlignment="1">
      <alignment horizontal="center" vertical="center"/>
    </xf>
    <xf numFmtId="0" fontId="29" fillId="13" borderId="7" xfId="11" applyNumberFormat="1" applyFont="1" applyFill="1" applyBorder="1" applyAlignment="1">
      <alignment horizontal="center" vertical="center"/>
    </xf>
    <xf numFmtId="0" fontId="29" fillId="13" borderId="24" xfId="11" applyNumberFormat="1" applyFont="1" applyFill="1" applyBorder="1" applyAlignment="1">
      <alignment horizontal="center" vertical="center"/>
    </xf>
    <xf numFmtId="0" fontId="23" fillId="0" borderId="0" xfId="0" applyFont="1" applyAlignment="1" applyProtection="1">
      <alignment vertical="center"/>
    </xf>
    <xf numFmtId="0" fontId="9" fillId="8" borderId="17" xfId="0" applyFont="1" applyFill="1" applyBorder="1" applyAlignment="1" applyProtection="1">
      <alignment horizontal="center" vertical="center" shrinkToFit="1"/>
      <protection locked="0"/>
    </xf>
    <xf numFmtId="0" fontId="9" fillId="8" borderId="22" xfId="0" applyFont="1" applyFill="1" applyBorder="1" applyAlignment="1" applyProtection="1">
      <alignment horizontal="center" vertical="center" shrinkToFit="1"/>
      <protection locked="0"/>
    </xf>
    <xf numFmtId="170" fontId="4" fillId="0" borderId="4" xfId="0" applyNumberFormat="1" applyFont="1" applyFill="1" applyBorder="1" applyAlignment="1" applyProtection="1">
      <alignment horizontal="center" wrapText="1"/>
    </xf>
    <xf numFmtId="170" fontId="4" fillId="0" borderId="45" xfId="0" applyNumberFormat="1" applyFont="1" applyFill="1" applyBorder="1" applyAlignment="1" applyProtection="1">
      <alignment horizontal="center" wrapText="1"/>
    </xf>
    <xf numFmtId="170" fontId="4" fillId="0" borderId="44" xfId="0" applyNumberFormat="1" applyFont="1" applyFill="1" applyBorder="1" applyAlignment="1" applyProtection="1">
      <alignment horizontal="center" wrapText="1"/>
    </xf>
    <xf numFmtId="0" fontId="2" fillId="8" borderId="35" xfId="0" applyFont="1" applyFill="1" applyBorder="1" applyAlignment="1">
      <alignment horizontal="center"/>
    </xf>
    <xf numFmtId="0" fontId="2" fillId="6" borderId="36" xfId="0" applyFont="1" applyFill="1" applyBorder="1" applyAlignment="1">
      <alignment horizontal="center"/>
    </xf>
    <xf numFmtId="0" fontId="2" fillId="6" borderId="37" xfId="0" applyFont="1" applyFill="1" applyBorder="1" applyAlignment="1">
      <alignment horizontal="center"/>
    </xf>
    <xf numFmtId="0" fontId="22" fillId="0" borderId="0" xfId="0" applyFont="1" applyAlignment="1" applyProtection="1">
      <alignment horizontal="center" wrapText="1"/>
    </xf>
    <xf numFmtId="0" fontId="2" fillId="0" borderId="0" xfId="0" applyFont="1" applyBorder="1" applyAlignment="1" applyProtection="1">
      <alignment horizontal="center" textRotation="45"/>
    </xf>
    <xf numFmtId="0" fontId="13" fillId="0" borderId="0" xfId="0" applyFont="1" applyAlignment="1"/>
    <xf numFmtId="164" fontId="0" fillId="0" borderId="7" xfId="0" applyNumberFormat="1" applyFill="1" applyBorder="1"/>
    <xf numFmtId="164" fontId="0" fillId="16" borderId="7" xfId="0" applyNumberFormat="1" applyFill="1" applyBorder="1"/>
    <xf numFmtId="0" fontId="0" fillId="0" borderId="0" xfId="0" applyAlignment="1">
      <alignment horizontal="center"/>
    </xf>
    <xf numFmtId="164" fontId="0" fillId="0" borderId="7" xfId="2" applyNumberFormat="1" applyFont="1" applyBorder="1" applyAlignment="1">
      <alignment horizontal="right"/>
    </xf>
    <xf numFmtId="164" fontId="2" fillId="0" borderId="7" xfId="2" applyNumberFormat="1" applyFont="1" applyFill="1" applyBorder="1" applyAlignment="1">
      <alignment horizontal="right"/>
    </xf>
    <xf numFmtId="164" fontId="0" fillId="0" borderId="16" xfId="2" applyNumberFormat="1" applyFont="1" applyBorder="1" applyAlignment="1">
      <alignment horizontal="right"/>
    </xf>
    <xf numFmtId="164" fontId="0" fillId="6" borderId="19" xfId="2" applyNumberFormat="1" applyFont="1" applyFill="1" applyBorder="1" applyAlignment="1">
      <alignment horizontal="center"/>
    </xf>
    <xf numFmtId="164" fontId="0" fillId="6" borderId="7" xfId="2" applyNumberFormat="1" applyFont="1" applyFill="1" applyBorder="1" applyAlignment="1">
      <alignment horizontal="center"/>
    </xf>
    <xf numFmtId="164" fontId="0" fillId="6" borderId="24" xfId="2" applyNumberFormat="1" applyFont="1" applyFill="1" applyBorder="1" applyAlignment="1">
      <alignment horizontal="center"/>
    </xf>
    <xf numFmtId="164" fontId="2" fillId="16" borderId="7" xfId="2" applyNumberFormat="1" applyFont="1" applyFill="1" applyBorder="1" applyAlignment="1">
      <alignment horizontal="center"/>
    </xf>
    <xf numFmtId="164" fontId="0" fillId="0" borderId="16" xfId="2" applyNumberFormat="1" applyFont="1" applyFill="1" applyBorder="1" applyAlignment="1">
      <alignment horizontal="right"/>
    </xf>
    <xf numFmtId="164" fontId="0" fillId="0" borderId="7" xfId="2" applyNumberFormat="1" applyFont="1" applyFill="1" applyBorder="1" applyAlignment="1">
      <alignment horizontal="right"/>
    </xf>
    <xf numFmtId="164" fontId="0" fillId="0" borderId="16" xfId="0" applyNumberFormat="1" applyFill="1" applyBorder="1"/>
    <xf numFmtId="0" fontId="0" fillId="0" borderId="34" xfId="0" applyBorder="1"/>
    <xf numFmtId="0" fontId="3" fillId="0" borderId="34" xfId="0" applyFont="1" applyFill="1" applyBorder="1" applyAlignment="1">
      <alignment horizontal="center"/>
    </xf>
    <xf numFmtId="0" fontId="3" fillId="0" borderId="12" xfId="0" applyFont="1" applyFill="1" applyBorder="1" applyAlignment="1">
      <alignment horizontal="center"/>
    </xf>
    <xf numFmtId="0" fontId="3" fillId="0" borderId="18" xfId="0" applyFont="1" applyBorder="1"/>
    <xf numFmtId="164" fontId="2" fillId="0" borderId="19" xfId="2" applyNumberFormat="1" applyFont="1" applyFill="1" applyBorder="1" applyAlignment="1">
      <alignment horizontal="right"/>
    </xf>
    <xf numFmtId="164" fontId="2" fillId="0" borderId="46" xfId="2" applyNumberFormat="1" applyFont="1" applyFill="1" applyBorder="1" applyAlignment="1">
      <alignment horizontal="right"/>
    </xf>
    <xf numFmtId="164" fontId="2" fillId="0" borderId="20" xfId="2" applyNumberFormat="1" applyFont="1" applyFill="1" applyBorder="1" applyAlignment="1">
      <alignment horizontal="right"/>
    </xf>
    <xf numFmtId="0" fontId="3" fillId="0" borderId="21" xfId="0" applyFont="1" applyBorder="1"/>
    <xf numFmtId="164" fontId="0" fillId="0" borderId="22" xfId="0" applyNumberFormat="1" applyFill="1" applyBorder="1"/>
    <xf numFmtId="0" fontId="3" fillId="0" borderId="21" xfId="0" applyFont="1" applyFill="1" applyBorder="1" applyAlignment="1">
      <alignment horizontal="left"/>
    </xf>
    <xf numFmtId="164" fontId="0" fillId="0" borderId="22" xfId="2" applyNumberFormat="1" applyFont="1" applyBorder="1" applyAlignment="1">
      <alignment horizontal="right"/>
    </xf>
    <xf numFmtId="0" fontId="3" fillId="0" borderId="21" xfId="0" applyFont="1" applyFill="1" applyBorder="1" applyAlignment="1">
      <alignment horizontal="left" wrapText="1"/>
    </xf>
    <xf numFmtId="164" fontId="0" fillId="0" borderId="22" xfId="2" applyNumberFormat="1" applyFont="1" applyFill="1" applyBorder="1" applyAlignment="1">
      <alignment horizontal="right"/>
    </xf>
    <xf numFmtId="0" fontId="3" fillId="0" borderId="23" xfId="0" applyFont="1" applyFill="1" applyBorder="1" applyAlignment="1">
      <alignment horizontal="left" wrapText="1"/>
    </xf>
    <xf numFmtId="164" fontId="2" fillId="0" borderId="24" xfId="2" applyNumberFormat="1" applyFont="1" applyFill="1" applyBorder="1" applyAlignment="1">
      <alignment horizontal="right"/>
    </xf>
    <xf numFmtId="44" fontId="0" fillId="0" borderId="24" xfId="2" applyFont="1" applyBorder="1" applyAlignment="1">
      <alignment horizontal="right"/>
    </xf>
    <xf numFmtId="164" fontId="0" fillId="0" borderId="47" xfId="2" applyNumberFormat="1" applyFont="1" applyBorder="1" applyAlignment="1">
      <alignment horizontal="right"/>
    </xf>
    <xf numFmtId="164" fontId="0" fillId="0" borderId="25" xfId="2" applyNumberFormat="1" applyFont="1" applyBorder="1" applyAlignment="1">
      <alignment horizontal="right"/>
    </xf>
    <xf numFmtId="14" fontId="2" fillId="0" borderId="0" xfId="0" applyNumberFormat="1" applyFont="1" applyAlignment="1"/>
    <xf numFmtId="0" fontId="9" fillId="8" borderId="16" xfId="0" applyFont="1" applyFill="1" applyBorder="1" applyAlignment="1" applyProtection="1">
      <alignment horizontal="center" vertical="center" shrinkToFit="1"/>
      <protection locked="0"/>
    </xf>
    <xf numFmtId="0" fontId="9" fillId="8" borderId="21" xfId="0" applyFont="1" applyFill="1" applyBorder="1" applyAlignment="1" applyProtection="1">
      <alignment horizontal="center" vertical="center" shrinkToFit="1"/>
      <protection locked="0"/>
    </xf>
    <xf numFmtId="164" fontId="0" fillId="16" borderId="16" xfId="0" applyNumberFormat="1" applyFill="1" applyBorder="1"/>
    <xf numFmtId="0" fontId="6" fillId="2" borderId="0" xfId="0" applyFont="1" applyFill="1" applyAlignment="1" applyProtection="1">
      <alignment horizontal="left"/>
    </xf>
    <xf numFmtId="0" fontId="36" fillId="2" borderId="0" xfId="0" applyFont="1" applyFill="1" applyAlignment="1" applyProtection="1">
      <alignment horizontal="center"/>
    </xf>
    <xf numFmtId="1" fontId="0" fillId="6" borderId="31" xfId="0" applyNumberFormat="1" applyFill="1" applyBorder="1"/>
    <xf numFmtId="1" fontId="0" fillId="6" borderId="32" xfId="0" applyNumberFormat="1" applyFill="1" applyBorder="1"/>
    <xf numFmtId="1" fontId="0" fillId="6" borderId="33" xfId="0" applyNumberFormat="1" applyFill="1" applyBorder="1"/>
    <xf numFmtId="0" fontId="0" fillId="6" borderId="31" xfId="0" applyFill="1" applyBorder="1"/>
    <xf numFmtId="0" fontId="0" fillId="6" borderId="32" xfId="0" applyFill="1" applyBorder="1"/>
    <xf numFmtId="0" fontId="30" fillId="2" borderId="0" xfId="0" applyFont="1" applyFill="1" applyAlignment="1" applyProtection="1">
      <alignment horizontal="center"/>
    </xf>
    <xf numFmtId="0" fontId="2" fillId="3" borderId="0" xfId="0" quotePrefix="1" applyFont="1" applyFill="1" applyBorder="1" applyAlignment="1" applyProtection="1"/>
    <xf numFmtId="0" fontId="11" fillId="3" borderId="0" xfId="0" quotePrefix="1" applyFont="1" applyFill="1" applyBorder="1" applyAlignment="1" applyProtection="1"/>
    <xf numFmtId="0" fontId="35" fillId="2" borderId="0" xfId="0" applyFont="1" applyFill="1" applyAlignment="1" applyProtection="1">
      <alignment shrinkToFit="1"/>
    </xf>
    <xf numFmtId="0" fontId="2" fillId="16" borderId="24" xfId="0" applyFont="1" applyFill="1" applyBorder="1"/>
    <xf numFmtId="0" fontId="3" fillId="5" borderId="11" xfId="0" applyNumberFormat="1" applyFont="1" applyFill="1" applyBorder="1" applyAlignment="1" applyProtection="1">
      <alignment horizontal="left" indent="1"/>
    </xf>
    <xf numFmtId="0" fontId="2" fillId="2" borderId="0" xfId="0" applyFont="1" applyFill="1" applyAlignment="1" applyProtection="1">
      <alignment horizontal="left" indent="1"/>
    </xf>
    <xf numFmtId="0" fontId="0" fillId="2" borderId="0" xfId="0" applyFill="1" applyAlignment="1" applyProtection="1">
      <alignment horizontal="left" indent="1"/>
    </xf>
    <xf numFmtId="0" fontId="0" fillId="2" borderId="0" xfId="0" applyNumberFormat="1" applyFill="1" applyAlignment="1" applyProtection="1">
      <alignment horizontal="left" indent="1"/>
    </xf>
    <xf numFmtId="0" fontId="0" fillId="2" borderId="0" xfId="0" applyNumberFormat="1" applyFill="1" applyBorder="1" applyAlignment="1" applyProtection="1">
      <alignment horizontal="left" indent="1"/>
    </xf>
    <xf numFmtId="0" fontId="17" fillId="2" borderId="0" xfId="0" applyFont="1" applyFill="1" applyBorder="1" applyAlignment="1" applyProtection="1">
      <alignment horizontal="right" indent="1"/>
    </xf>
    <xf numFmtId="0" fontId="2" fillId="2" borderId="0" xfId="0" applyFont="1" applyFill="1" applyBorder="1" applyAlignment="1" applyProtection="1">
      <alignment horizontal="left" indent="1"/>
    </xf>
    <xf numFmtId="0" fontId="0" fillId="5" borderId="48" xfId="0" applyFill="1" applyBorder="1" applyAlignment="1" applyProtection="1">
      <alignment horizontal="center" vertical="center"/>
    </xf>
    <xf numFmtId="0" fontId="0" fillId="8" borderId="48" xfId="0" applyFill="1" applyBorder="1" applyAlignment="1" applyProtection="1">
      <alignment horizontal="left" indent="1"/>
      <protection locked="0"/>
    </xf>
    <xf numFmtId="174" fontId="0" fillId="8" borderId="48" xfId="0" applyNumberFormat="1" applyFill="1" applyBorder="1" applyAlignment="1" applyProtection="1">
      <alignment horizontal="right" indent="1"/>
      <protection locked="0"/>
    </xf>
    <xf numFmtId="0" fontId="0" fillId="8" borderId="48" xfId="0" applyFill="1" applyBorder="1" applyAlignment="1" applyProtection="1">
      <alignment horizontal="right" indent="1"/>
      <protection locked="0"/>
    </xf>
    <xf numFmtId="2" fontId="0" fillId="5" borderId="48" xfId="0" applyNumberFormat="1" applyFill="1" applyBorder="1" applyAlignment="1" applyProtection="1">
      <alignment horizontal="right" indent="1"/>
    </xf>
    <xf numFmtId="0" fontId="0" fillId="0" borderId="0" xfId="0" applyFill="1" applyBorder="1" applyAlignment="1" applyProtection="1">
      <alignment horizontal="left" indent="1"/>
      <protection locked="0"/>
    </xf>
    <xf numFmtId="174" fontId="0" fillId="0" borderId="0" xfId="0" applyNumberFormat="1" applyFill="1" applyBorder="1" applyAlignment="1" applyProtection="1">
      <alignment horizontal="right" indent="1"/>
      <protection locked="0"/>
    </xf>
    <xf numFmtId="0" fontId="0" fillId="0" borderId="0" xfId="0" applyFill="1" applyBorder="1" applyAlignment="1" applyProtection="1">
      <alignment horizontal="right" indent="1"/>
      <protection locked="0"/>
    </xf>
    <xf numFmtId="2" fontId="0" fillId="0" borderId="0" xfId="0" applyNumberFormat="1" applyFill="1" applyBorder="1" applyAlignment="1" applyProtection="1">
      <alignment horizontal="right" indent="1"/>
    </xf>
    <xf numFmtId="174" fontId="0" fillId="5" borderId="48" xfId="0" applyNumberFormat="1" applyFill="1" applyBorder="1" applyAlignment="1" applyProtection="1">
      <alignment horizontal="right" indent="1"/>
    </xf>
    <xf numFmtId="174" fontId="0" fillId="5" borderId="7" xfId="0" applyNumberFormat="1" applyFill="1" applyBorder="1" applyAlignment="1" applyProtection="1">
      <alignment horizontal="right" indent="1"/>
    </xf>
    <xf numFmtId="174" fontId="0" fillId="5" borderId="24" xfId="0" applyNumberFormat="1" applyFill="1" applyBorder="1" applyAlignment="1" applyProtection="1">
      <alignment horizontal="right" indent="1"/>
    </xf>
    <xf numFmtId="2" fontId="0" fillId="8" borderId="48" xfId="0" applyNumberFormat="1" applyFill="1" applyBorder="1" applyAlignment="1" applyProtection="1">
      <alignment horizontal="right" indent="1"/>
      <protection locked="0"/>
    </xf>
    <xf numFmtId="2" fontId="0" fillId="8" borderId="7" xfId="0" applyNumberFormat="1" applyFill="1" applyBorder="1" applyAlignment="1" applyProtection="1">
      <alignment horizontal="right" indent="1"/>
      <protection locked="0"/>
    </xf>
    <xf numFmtId="2" fontId="0" fillId="8" borderId="24" xfId="0" applyNumberFormat="1" applyFill="1" applyBorder="1" applyAlignment="1" applyProtection="1">
      <alignment horizontal="right" indent="1"/>
      <protection locked="0"/>
    </xf>
    <xf numFmtId="0" fontId="6" fillId="0" borderId="0" xfId="0" applyFont="1" applyBorder="1" applyProtection="1"/>
    <xf numFmtId="0" fontId="0" fillId="0" borderId="0" xfId="0" applyAlignment="1" applyProtection="1">
      <alignment horizontal="left" indent="1"/>
    </xf>
    <xf numFmtId="0" fontId="30" fillId="2" borderId="0" xfId="0" applyFont="1" applyFill="1" applyBorder="1" applyAlignment="1" applyProtection="1">
      <alignment horizontal="center" wrapText="1"/>
    </xf>
    <xf numFmtId="0" fontId="2" fillId="8" borderId="48" xfId="0" applyFont="1" applyFill="1" applyBorder="1" applyAlignment="1" applyProtection="1">
      <alignment horizontal="left" indent="1"/>
      <protection locked="0"/>
    </xf>
    <xf numFmtId="0" fontId="2" fillId="8" borderId="48" xfId="0" applyFont="1" applyFill="1" applyBorder="1" applyAlignment="1" applyProtection="1">
      <alignment horizontal="right" indent="1"/>
      <protection locked="0"/>
    </xf>
    <xf numFmtId="0" fontId="2" fillId="8" borderId="7" xfId="0" applyFont="1" applyFill="1" applyBorder="1" applyAlignment="1" applyProtection="1">
      <alignment horizontal="left" indent="1"/>
      <protection locked="0"/>
    </xf>
    <xf numFmtId="0" fontId="0" fillId="2" borderId="0" xfId="0" applyFill="1" applyBorder="1" applyAlignment="1" applyProtection="1">
      <alignment horizontal="left" indent="1"/>
    </xf>
    <xf numFmtId="0" fontId="2" fillId="3" borderId="0" xfId="0" quotePrefix="1" applyFont="1" applyFill="1" applyBorder="1" applyAlignment="1" applyProtection="1">
      <alignment horizontal="left" indent="1"/>
    </xf>
    <xf numFmtId="0" fontId="11" fillId="3" borderId="0" xfId="0" quotePrefix="1" applyFont="1" applyFill="1" applyBorder="1" applyAlignment="1" applyProtection="1">
      <alignment horizontal="left" indent="1"/>
    </xf>
    <xf numFmtId="0" fontId="9" fillId="2" borderId="0" xfId="0" applyFont="1" applyFill="1" applyAlignment="1" applyProtection="1">
      <alignment vertical="center"/>
    </xf>
    <xf numFmtId="14" fontId="6" fillId="8" borderId="7" xfId="0" applyNumberFormat="1" applyFont="1" applyFill="1" applyBorder="1" applyAlignment="1" applyProtection="1">
      <alignment horizontal="center" vertical="center" shrinkToFit="1"/>
      <protection locked="0"/>
    </xf>
    <xf numFmtId="1" fontId="0" fillId="0" borderId="0" xfId="0" applyNumberFormat="1" applyFill="1" applyBorder="1"/>
    <xf numFmtId="0" fontId="0" fillId="0" borderId="0" xfId="0" applyFill="1" applyBorder="1"/>
    <xf numFmtId="164" fontId="0" fillId="0" borderId="19" xfId="2" applyNumberFormat="1" applyFont="1" applyFill="1" applyBorder="1" applyAlignment="1">
      <alignment horizontal="center"/>
    </xf>
    <xf numFmtId="164" fontId="0" fillId="0" borderId="7" xfId="2" applyNumberFormat="1" applyFont="1" applyFill="1" applyBorder="1" applyAlignment="1">
      <alignment horizontal="center"/>
    </xf>
    <xf numFmtId="164" fontId="0" fillId="0" borderId="24" xfId="2" applyNumberFormat="1" applyFont="1" applyFill="1" applyBorder="1" applyAlignment="1">
      <alignment horizontal="center"/>
    </xf>
    <xf numFmtId="0" fontId="2" fillId="0" borderId="32" xfId="0" applyFont="1" applyFill="1" applyBorder="1"/>
    <xf numFmtId="0" fontId="2" fillId="0" borderId="17" xfId="0" applyFont="1" applyFill="1" applyBorder="1" applyAlignment="1">
      <alignment horizontal="center"/>
    </xf>
    <xf numFmtId="0" fontId="2" fillId="0" borderId="7" xfId="0" applyFont="1" applyFill="1" applyBorder="1" applyAlignment="1">
      <alignment horizontal="center" vertical="center"/>
    </xf>
    <xf numFmtId="0" fontId="2" fillId="0" borderId="36" xfId="0" applyFont="1" applyFill="1" applyBorder="1" applyAlignment="1">
      <alignment horizontal="center"/>
    </xf>
    <xf numFmtId="0" fontId="2" fillId="0" borderId="33" xfId="0" applyFont="1" applyFill="1" applyBorder="1"/>
    <xf numFmtId="0" fontId="2" fillId="0" borderId="27" xfId="0" applyFont="1" applyFill="1" applyBorder="1"/>
    <xf numFmtId="0" fontId="2" fillId="0" borderId="24" xfId="0" applyFont="1" applyFill="1" applyBorder="1" applyAlignment="1">
      <alignment horizontal="center"/>
    </xf>
    <xf numFmtId="0" fontId="2" fillId="0" borderId="24" xfId="0" applyFont="1" applyFill="1" applyBorder="1" applyAlignment="1">
      <alignment horizontal="center" vertical="center"/>
    </xf>
    <xf numFmtId="0" fontId="2" fillId="0" borderId="37" xfId="0" applyFont="1" applyFill="1" applyBorder="1" applyAlignment="1">
      <alignment horizontal="center"/>
    </xf>
    <xf numFmtId="0" fontId="9" fillId="0" borderId="0" xfId="0" applyFont="1" applyFill="1" applyBorder="1" applyAlignment="1" applyProtection="1">
      <alignment vertical="center" wrapText="1"/>
    </xf>
    <xf numFmtId="0" fontId="9" fillId="0" borderId="0" xfId="0" applyFont="1" applyFill="1" applyAlignment="1" applyProtection="1">
      <alignment wrapText="1"/>
    </xf>
    <xf numFmtId="0" fontId="9" fillId="0" borderId="0" xfId="0" applyFont="1" applyFill="1" applyBorder="1" applyAlignment="1" applyProtection="1">
      <alignment wrapText="1"/>
    </xf>
    <xf numFmtId="0" fontId="2" fillId="6" borderId="42" xfId="0" applyFont="1" applyFill="1" applyBorder="1" applyAlignment="1" applyProtection="1">
      <alignment horizontal="center" vertical="center" wrapText="1"/>
    </xf>
    <xf numFmtId="0" fontId="0" fillId="6" borderId="18" xfId="0" applyFill="1" applyBorder="1" applyAlignment="1" applyProtection="1">
      <alignment horizontal="center" vertical="center" wrapText="1"/>
    </xf>
    <xf numFmtId="0" fontId="0" fillId="6" borderId="21" xfId="0" applyFill="1" applyBorder="1" applyAlignment="1" applyProtection="1">
      <alignment horizontal="center" vertical="center" wrapText="1"/>
    </xf>
    <xf numFmtId="0" fontId="0" fillId="6" borderId="23" xfId="0" applyFill="1" applyBorder="1" applyAlignment="1" applyProtection="1">
      <alignment horizontal="center" vertical="center" wrapText="1"/>
    </xf>
    <xf numFmtId="0" fontId="2" fillId="6" borderId="32" xfId="0" applyFont="1" applyFill="1" applyBorder="1" applyAlignment="1">
      <alignment horizontal="center"/>
    </xf>
    <xf numFmtId="49" fontId="6" fillId="8" borderId="7" xfId="0" applyNumberFormat="1" applyFont="1" applyFill="1" applyBorder="1" applyAlignment="1" applyProtection="1">
      <alignment horizontal="left" vertical="center" wrapText="1" indent="1" shrinkToFit="1"/>
      <protection locked="0"/>
    </xf>
    <xf numFmtId="0" fontId="3" fillId="17" borderId="0" xfId="0" applyFont="1" applyFill="1" applyBorder="1" applyAlignment="1" applyProtection="1">
      <alignment horizontal="center" vertical="center"/>
    </xf>
    <xf numFmtId="0" fontId="3" fillId="18" borderId="0" xfId="0" applyFont="1" applyFill="1" applyAlignment="1" applyProtection="1">
      <alignment horizontal="center" vertical="center"/>
    </xf>
    <xf numFmtId="0" fontId="17" fillId="0" borderId="0" xfId="0" applyFont="1" applyAlignment="1" applyProtection="1">
      <alignment vertical="center"/>
    </xf>
    <xf numFmtId="0" fontId="0" fillId="0" borderId="0" xfId="0" applyAlignment="1" applyProtection="1">
      <alignment vertical="center"/>
    </xf>
    <xf numFmtId="0" fontId="2" fillId="16" borderId="7" xfId="0" applyFont="1" applyFill="1" applyBorder="1" applyAlignment="1" applyProtection="1">
      <alignment horizontal="center" textRotation="45" wrapText="1"/>
    </xf>
    <xf numFmtId="0" fontId="0" fillId="2" borderId="5" xfId="0" applyFill="1" applyBorder="1" applyAlignment="1" applyProtection="1">
      <alignment vertical="center"/>
    </xf>
    <xf numFmtId="0" fontId="36" fillId="2" borderId="0" xfId="0" applyFont="1" applyFill="1" applyAlignment="1" applyProtection="1">
      <alignment horizontal="center" vertical="center" shrinkToFit="1"/>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2" fillId="8" borderId="31" xfId="0" applyFont="1" applyFill="1" applyBorder="1" applyAlignment="1">
      <alignment horizontal="center" vertical="center"/>
    </xf>
    <xf numFmtId="0" fontId="2" fillId="0" borderId="23" xfId="0" applyFont="1" applyFill="1" applyBorder="1"/>
    <xf numFmtId="0" fontId="18" fillId="2" borderId="0" xfId="0" applyFont="1" applyFill="1" applyAlignment="1" applyProtection="1">
      <alignment horizontal="center"/>
    </xf>
    <xf numFmtId="170" fontId="18" fillId="0" borderId="0" xfId="0" applyNumberFormat="1" applyFont="1" applyAlignment="1" applyProtection="1">
      <alignment horizontal="center" wrapText="1"/>
    </xf>
    <xf numFmtId="0" fontId="13" fillId="0" borderId="0" xfId="0" applyFont="1"/>
    <xf numFmtId="1" fontId="2" fillId="0" borderId="48" xfId="0" applyNumberFormat="1" applyFont="1" applyBorder="1" applyAlignment="1">
      <alignment horizontal="center"/>
    </xf>
    <xf numFmtId="1" fontId="2" fillId="0" borderId="48" xfId="0" applyNumberFormat="1" applyFont="1" applyFill="1" applyBorder="1" applyAlignment="1">
      <alignment horizontal="center"/>
    </xf>
    <xf numFmtId="0" fontId="2" fillId="16" borderId="48" xfId="0" applyFont="1" applyFill="1" applyBorder="1" applyAlignment="1" applyProtection="1">
      <alignment horizontal="center" textRotation="45" wrapText="1"/>
    </xf>
    <xf numFmtId="0" fontId="2" fillId="3" borderId="0" xfId="0" quotePrefix="1" applyFont="1" applyFill="1" applyBorder="1" applyAlignment="1" applyProtection="1">
      <alignment horizontal="left" indent="1"/>
    </xf>
    <xf numFmtId="0" fontId="11" fillId="3" borderId="0" xfId="0" quotePrefix="1" applyFont="1" applyFill="1" applyBorder="1" applyAlignment="1" applyProtection="1">
      <alignment horizontal="left" indent="1"/>
    </xf>
    <xf numFmtId="0" fontId="11" fillId="3" borderId="0" xfId="0" quotePrefix="1" applyFont="1" applyFill="1" applyBorder="1" applyAlignment="1" applyProtection="1">
      <alignment horizontal="left" indent="1"/>
    </xf>
    <xf numFmtId="0" fontId="3" fillId="0" borderId="32" xfId="0" applyFont="1" applyBorder="1" applyAlignment="1">
      <alignment horizontal="center" vertical="center"/>
    </xf>
    <xf numFmtId="0" fontId="3" fillId="0" borderId="11" xfId="0" applyFont="1" applyBorder="1" applyAlignment="1">
      <alignment horizontal="center" vertical="center" wrapText="1"/>
    </xf>
    <xf numFmtId="0" fontId="2" fillId="19" borderId="32" xfId="0" applyFont="1" applyFill="1" applyBorder="1"/>
    <xf numFmtId="0" fontId="2" fillId="10" borderId="32" xfId="0" applyFont="1" applyFill="1" applyBorder="1"/>
    <xf numFmtId="1" fontId="3" fillId="0" borderId="7" xfId="0" applyNumberFormat="1" applyFont="1" applyFill="1" applyBorder="1" applyAlignment="1">
      <alignment horizontal="center" vertical="center"/>
    </xf>
    <xf numFmtId="1" fontId="3" fillId="0" borderId="48" xfId="0" applyNumberFormat="1" applyFont="1" applyFill="1" applyBorder="1" applyAlignment="1">
      <alignment horizontal="center" vertical="center"/>
    </xf>
    <xf numFmtId="0" fontId="3" fillId="0" borderId="11" xfId="0" applyFont="1" applyFill="1" applyBorder="1" applyAlignment="1">
      <alignment horizontal="center" vertical="center"/>
    </xf>
    <xf numFmtId="1" fontId="3" fillId="0" borderId="7" xfId="0" applyNumberFormat="1" applyFont="1" applyFill="1" applyBorder="1" applyAlignment="1">
      <alignment horizontal="center" vertical="center" wrapText="1"/>
    </xf>
    <xf numFmtId="0" fontId="2" fillId="19" borderId="7" xfId="0" applyFont="1" applyFill="1" applyBorder="1" applyAlignment="1" applyProtection="1">
      <alignment horizontal="center" textRotation="45" wrapText="1"/>
    </xf>
    <xf numFmtId="0" fontId="0" fillId="0" borderId="0" xfId="0" applyAlignment="1">
      <alignment vertical="center"/>
    </xf>
    <xf numFmtId="0" fontId="2" fillId="18" borderId="7" xfId="0" applyFont="1" applyFill="1" applyBorder="1" applyAlignment="1" applyProtection="1">
      <alignment horizontal="center" textRotation="45" wrapText="1"/>
    </xf>
    <xf numFmtId="0" fontId="2" fillId="12" borderId="7" xfId="0" applyFont="1" applyFill="1" applyBorder="1" applyAlignment="1" applyProtection="1">
      <alignment horizontal="center" textRotation="45" wrapText="1"/>
    </xf>
    <xf numFmtId="0" fontId="2" fillId="12" borderId="34" xfId="0" applyFont="1" applyFill="1" applyBorder="1"/>
    <xf numFmtId="0" fontId="2" fillId="18" borderId="34" xfId="0" applyFont="1" applyFill="1" applyBorder="1" applyAlignment="1">
      <alignment horizontal="center" wrapText="1"/>
    </xf>
    <xf numFmtId="0" fontId="2" fillId="12" borderId="7" xfId="0" applyFont="1" applyFill="1" applyBorder="1" applyAlignment="1" applyProtection="1">
      <alignment horizontal="center" textRotation="45"/>
    </xf>
    <xf numFmtId="0" fontId="2" fillId="18" borderId="7" xfId="0" applyFont="1" applyFill="1" applyBorder="1" applyAlignment="1" applyProtection="1">
      <alignment horizontal="center" textRotation="45"/>
    </xf>
    <xf numFmtId="0" fontId="2" fillId="16" borderId="7" xfId="0" applyFont="1" applyFill="1" applyBorder="1" applyAlignment="1" applyProtection="1">
      <alignment horizontal="center" textRotation="45"/>
    </xf>
    <xf numFmtId="0" fontId="5"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center" indent="1"/>
    </xf>
    <xf numFmtId="0" fontId="2" fillId="2" borderId="0" xfId="0" applyFont="1" applyFill="1" applyAlignment="1" applyProtection="1">
      <alignment horizontal="left" vertical="center" indent="1"/>
    </xf>
    <xf numFmtId="0" fontId="5" fillId="2" borderId="0" xfId="0" applyFont="1" applyFill="1" applyBorder="1" applyAlignment="1" applyProtection="1">
      <alignment horizontal="left" indent="1"/>
    </xf>
    <xf numFmtId="0" fontId="6" fillId="2" borderId="0" xfId="0" applyFont="1" applyFill="1" applyAlignment="1" applyProtection="1">
      <alignment horizontal="left" vertical="center" indent="1"/>
    </xf>
    <xf numFmtId="0" fontId="9" fillId="3" borderId="0" xfId="0" applyFont="1" applyFill="1" applyAlignment="1" applyProtection="1">
      <alignment horizontal="left" vertical="center" indent="1"/>
    </xf>
    <xf numFmtId="0" fontId="2" fillId="0" borderId="0" xfId="7" applyFont="1"/>
    <xf numFmtId="0" fontId="2" fillId="0" borderId="0" xfId="7" applyNumberFormat="1" applyFont="1"/>
    <xf numFmtId="0" fontId="2" fillId="0" borderId="0" xfId="7" applyFont="1" applyFill="1" applyAlignment="1">
      <alignment horizontal="center"/>
    </xf>
    <xf numFmtId="14" fontId="2" fillId="0" borderId="0" xfId="7" applyNumberFormat="1" applyFont="1" applyAlignment="1">
      <alignment horizontal="center"/>
    </xf>
    <xf numFmtId="1" fontId="2" fillId="0" borderId="0" xfId="7" applyNumberFormat="1" applyFont="1" applyAlignment="1">
      <alignment horizontal="center"/>
    </xf>
    <xf numFmtId="0" fontId="2" fillId="0" borderId="0" xfId="7" applyFont="1" applyAlignment="1">
      <alignment horizontal="center"/>
    </xf>
    <xf numFmtId="49" fontId="2" fillId="0" borderId="0" xfId="7" applyNumberFormat="1" applyFont="1" applyAlignment="1">
      <alignment horizontal="center"/>
    </xf>
    <xf numFmtId="0" fontId="3" fillId="0" borderId="48" xfId="7" applyNumberFormat="1" applyFont="1" applyFill="1" applyBorder="1" applyAlignment="1" applyProtection="1">
      <alignment horizontal="left" indent="1"/>
    </xf>
    <xf numFmtId="0" fontId="3" fillId="0" borderId="48" xfId="7" applyNumberFormat="1" applyFont="1" applyFill="1" applyBorder="1" applyAlignment="1">
      <alignment horizontal="center"/>
    </xf>
    <xf numFmtId="0" fontId="2" fillId="0" borderId="48" xfId="7" applyNumberFormat="1" applyFont="1" applyFill="1" applyBorder="1" applyAlignment="1">
      <alignment horizontal="center"/>
    </xf>
    <xf numFmtId="0" fontId="3" fillId="0" borderId="48" xfId="7" applyNumberFormat="1" applyFont="1" applyFill="1" applyBorder="1" applyAlignment="1" applyProtection="1">
      <alignment horizontal="left" wrapText="1" indent="1"/>
    </xf>
    <xf numFmtId="0" fontId="2" fillId="0" borderId="48" xfId="7" applyNumberFormat="1" applyFont="1" applyFill="1" applyBorder="1"/>
    <xf numFmtId="0" fontId="2" fillId="0" borderId="0" xfId="7" applyNumberFormat="1" applyFont="1" applyFill="1" applyBorder="1"/>
    <xf numFmtId="0" fontId="3" fillId="0" borderId="0" xfId="7" applyNumberFormat="1" applyFont="1" applyFill="1" applyAlignment="1">
      <alignment horizontal="center"/>
    </xf>
    <xf numFmtId="0" fontId="3" fillId="0" borderId="10" xfId="7" applyNumberFormat="1" applyFont="1" applyFill="1" applyBorder="1" applyAlignment="1" applyProtection="1">
      <alignment horizontal="left" wrapText="1" indent="1"/>
    </xf>
    <xf numFmtId="0" fontId="2" fillId="0" borderId="10" xfId="7" applyNumberFormat="1" applyFont="1" applyFill="1" applyBorder="1" applyAlignment="1">
      <alignment horizontal="center"/>
    </xf>
    <xf numFmtId="0" fontId="3" fillId="0" borderId="10" xfId="7" applyNumberFormat="1" applyFont="1" applyFill="1" applyBorder="1" applyAlignment="1">
      <alignment horizontal="center"/>
    </xf>
    <xf numFmtId="0" fontId="2" fillId="0" borderId="10" xfId="7" applyNumberFormat="1" applyFont="1" applyFill="1" applyBorder="1"/>
    <xf numFmtId="0" fontId="2" fillId="0" borderId="50" xfId="7" applyNumberFormat="1" applyFont="1" applyFill="1" applyBorder="1"/>
    <xf numFmtId="0" fontId="2" fillId="0" borderId="10" xfId="7" applyFont="1" applyFill="1" applyBorder="1" applyAlignment="1">
      <alignment horizontal="center"/>
    </xf>
    <xf numFmtId="0" fontId="2" fillId="0" borderId="8" xfId="7" applyNumberFormat="1" applyFont="1" applyFill="1" applyBorder="1" applyAlignment="1">
      <alignment horizontal="center"/>
    </xf>
    <xf numFmtId="1" fontId="2" fillId="0" borderId="10" xfId="7" applyNumberFormat="1" applyFont="1" applyBorder="1" applyAlignment="1"/>
    <xf numFmtId="0" fontId="2" fillId="0" borderId="25" xfId="7" applyNumberFormat="1" applyFont="1" applyFill="1" applyBorder="1" applyAlignment="1">
      <alignment horizontal="center"/>
    </xf>
    <xf numFmtId="0" fontId="2" fillId="0" borderId="24" xfId="7" applyNumberFormat="1" applyFont="1" applyFill="1" applyBorder="1" applyAlignment="1">
      <alignment horizontal="center"/>
    </xf>
    <xf numFmtId="0" fontId="2" fillId="0" borderId="23" xfId="7" applyNumberFormat="1" applyFont="1" applyFill="1" applyBorder="1" applyAlignment="1">
      <alignment horizontal="center"/>
    </xf>
    <xf numFmtId="0" fontId="2" fillId="0" borderId="37" xfId="7" applyNumberFormat="1" applyFont="1" applyFill="1" applyBorder="1" applyAlignment="1">
      <alignment horizontal="center"/>
    </xf>
    <xf numFmtId="0" fontId="2" fillId="0" borderId="49" xfId="7" applyNumberFormat="1" applyFont="1" applyFill="1" applyBorder="1" applyAlignment="1">
      <alignment horizontal="center"/>
    </xf>
    <xf numFmtId="0" fontId="2" fillId="0" borderId="24" xfId="7" applyNumberFormat="1" applyFont="1" applyBorder="1" applyAlignment="1">
      <alignment horizontal="center"/>
    </xf>
    <xf numFmtId="1" fontId="2" fillId="0" borderId="24" xfId="7" applyNumberFormat="1" applyFont="1" applyFill="1" applyBorder="1" applyAlignment="1">
      <alignment horizontal="center"/>
    </xf>
    <xf numFmtId="1" fontId="2" fillId="0" borderId="24" xfId="7" applyNumberFormat="1" applyFont="1" applyBorder="1" applyAlignment="1">
      <alignment horizontal="center"/>
    </xf>
    <xf numFmtId="0" fontId="2" fillId="0" borderId="24" xfId="7" applyFont="1" applyFill="1" applyBorder="1" applyAlignment="1">
      <alignment horizontal="center"/>
    </xf>
    <xf numFmtId="14" fontId="2" fillId="0" borderId="24" xfId="7" applyNumberFormat="1" applyFont="1" applyBorder="1" applyAlignment="1">
      <alignment horizontal="center"/>
    </xf>
    <xf numFmtId="0" fontId="2" fillId="0" borderId="24" xfId="7" applyFont="1" applyBorder="1" applyAlignment="1">
      <alignment horizontal="center"/>
    </xf>
    <xf numFmtId="49" fontId="2" fillId="0" borderId="24" xfId="7" applyNumberFormat="1" applyFont="1" applyBorder="1" applyAlignment="1">
      <alignment horizontal="center"/>
    </xf>
    <xf numFmtId="0" fontId="2" fillId="0" borderId="22" xfId="7" applyNumberFormat="1" applyFont="1" applyFill="1" applyBorder="1" applyAlignment="1">
      <alignment horizontal="center"/>
    </xf>
    <xf numFmtId="0" fontId="2" fillId="0" borderId="21" xfId="7" applyNumberFormat="1" applyFont="1" applyFill="1" applyBorder="1" applyAlignment="1">
      <alignment horizontal="center"/>
    </xf>
    <xf numFmtId="0" fontId="2" fillId="0" borderId="5" xfId="7" applyNumberFormat="1" applyFont="1" applyFill="1" applyBorder="1" applyAlignment="1">
      <alignment horizontal="center"/>
    </xf>
    <xf numFmtId="0" fontId="2" fillId="0" borderId="11" xfId="7" applyNumberFormat="1" applyFont="1" applyFill="1" applyBorder="1" applyAlignment="1">
      <alignment horizontal="center"/>
    </xf>
    <xf numFmtId="0" fontId="2" fillId="0" borderId="48" xfId="7" applyNumberFormat="1" applyFont="1" applyBorder="1" applyAlignment="1">
      <alignment horizontal="center"/>
    </xf>
    <xf numFmtId="1" fontId="2" fillId="0" borderId="48" xfId="7" applyNumberFormat="1" applyFont="1" applyFill="1" applyBorder="1" applyAlignment="1">
      <alignment horizontal="center"/>
    </xf>
    <xf numFmtId="1" fontId="2" fillId="0" borderId="48" xfId="7" applyNumberFormat="1" applyFont="1" applyBorder="1" applyAlignment="1">
      <alignment horizontal="center"/>
    </xf>
    <xf numFmtId="0" fontId="2" fillId="0" borderId="48" xfId="7" applyFont="1" applyFill="1" applyBorder="1" applyAlignment="1">
      <alignment horizontal="center"/>
    </xf>
    <xf numFmtId="14" fontId="2" fillId="0" borderId="48" xfId="7" applyNumberFormat="1" applyFont="1" applyBorder="1" applyAlignment="1">
      <alignment horizontal="center"/>
    </xf>
    <xf numFmtId="0" fontId="2" fillId="0" borderId="48" xfId="7" applyFont="1" applyBorder="1" applyAlignment="1">
      <alignment horizontal="center"/>
    </xf>
    <xf numFmtId="49" fontId="2" fillId="0" borderId="48" xfId="7" applyNumberFormat="1" applyFont="1" applyBorder="1" applyAlignment="1">
      <alignment horizontal="center"/>
    </xf>
    <xf numFmtId="0" fontId="2" fillId="0" borderId="20" xfId="7" applyNumberFormat="1" applyFont="1" applyFill="1" applyBorder="1" applyAlignment="1">
      <alignment horizontal="center"/>
    </xf>
    <xf numFmtId="0" fontId="2" fillId="0" borderId="19" xfId="7" applyNumberFormat="1" applyFont="1" applyFill="1" applyBorder="1" applyAlignment="1">
      <alignment horizontal="center"/>
    </xf>
    <xf numFmtId="0" fontId="2" fillId="0" borderId="18" xfId="7" applyNumberFormat="1" applyFont="1" applyFill="1" applyBorder="1" applyAlignment="1">
      <alignment horizontal="center"/>
    </xf>
    <xf numFmtId="0" fontId="2" fillId="0" borderId="0" xfId="7" applyFont="1" applyAlignment="1" applyProtection="1">
      <alignment horizontal="center"/>
    </xf>
    <xf numFmtId="0" fontId="2" fillId="0" borderId="34" xfId="7" applyNumberFormat="1" applyFont="1" applyFill="1" applyBorder="1" applyAlignment="1" applyProtection="1">
      <alignment horizontal="center"/>
    </xf>
    <xf numFmtId="0" fontId="2" fillId="0" borderId="34" xfId="7" applyNumberFormat="1" applyFont="1" applyFill="1" applyBorder="1" applyAlignment="1" applyProtection="1">
      <alignment horizontal="center" wrapText="1"/>
    </xf>
    <xf numFmtId="0" fontId="2" fillId="0" borderId="48" xfId="7" applyNumberFormat="1" applyFont="1" applyFill="1" applyBorder="1" applyAlignment="1" applyProtection="1">
      <alignment horizontal="center"/>
    </xf>
    <xf numFmtId="0" fontId="2" fillId="0" borderId="48" xfId="7" applyFont="1" applyFill="1" applyBorder="1" applyAlignment="1" applyProtection="1">
      <alignment horizontal="center" wrapText="1"/>
    </xf>
    <xf numFmtId="0" fontId="2" fillId="0" borderId="48" xfId="7" applyFont="1" applyBorder="1" applyAlignment="1" applyProtection="1">
      <alignment horizontal="center" wrapText="1"/>
    </xf>
    <xf numFmtId="0" fontId="2" fillId="0" borderId="48" xfId="7" applyFont="1" applyBorder="1" applyAlignment="1" applyProtection="1">
      <alignment horizontal="center"/>
    </xf>
    <xf numFmtId="0" fontId="2" fillId="0" borderId="48" xfId="7" applyNumberFormat="1" applyFont="1" applyBorder="1" applyAlignment="1" applyProtection="1">
      <alignment horizontal="center" wrapText="1"/>
    </xf>
    <xf numFmtId="0" fontId="7" fillId="0" borderId="48" xfId="7" applyFont="1" applyBorder="1" applyAlignment="1" applyProtection="1">
      <alignment horizontal="center" wrapText="1"/>
    </xf>
    <xf numFmtId="0" fontId="2" fillId="0" borderId="0" xfId="7" applyFont="1" applyAlignment="1" applyProtection="1">
      <alignment horizontal="center" textRotation="45"/>
    </xf>
    <xf numFmtId="0" fontId="2" fillId="0" borderId="48" xfId="7" applyNumberFormat="1" applyFont="1" applyFill="1" applyBorder="1" applyAlignment="1" applyProtection="1">
      <alignment horizontal="center" textRotation="45"/>
    </xf>
    <xf numFmtId="0" fontId="2" fillId="0" borderId="48" xfId="7" applyNumberFormat="1" applyFont="1" applyFill="1" applyBorder="1" applyAlignment="1" applyProtection="1">
      <alignment horizontal="left" textRotation="45" wrapText="1"/>
    </xf>
    <xf numFmtId="0" fontId="3" fillId="0" borderId="48" xfId="7" applyNumberFormat="1" applyFont="1" applyFill="1" applyBorder="1" applyAlignment="1" applyProtection="1">
      <alignment horizontal="center" textRotation="45"/>
    </xf>
    <xf numFmtId="0" fontId="3" fillId="0" borderId="48" xfId="7" applyNumberFormat="1" applyFont="1" applyFill="1" applyBorder="1" applyAlignment="1" applyProtection="1">
      <alignment horizontal="center" textRotation="45" wrapText="1"/>
    </xf>
    <xf numFmtId="0" fontId="2" fillId="0" borderId="48" xfId="7" applyFont="1" applyFill="1" applyBorder="1" applyAlignment="1" applyProtection="1">
      <alignment horizontal="left" textRotation="45" wrapText="1"/>
    </xf>
    <xf numFmtId="0" fontId="2" fillId="0" borderId="48" xfId="7" applyFont="1" applyFill="1" applyBorder="1" applyAlignment="1" applyProtection="1">
      <alignment horizontal="center" textRotation="45" wrapText="1"/>
    </xf>
    <xf numFmtId="0" fontId="2" fillId="0" borderId="48" xfId="7" applyFont="1" applyBorder="1" applyAlignment="1" applyProtection="1">
      <alignment horizontal="center" textRotation="45"/>
    </xf>
    <xf numFmtId="0" fontId="2" fillId="0" borderId="48" xfId="7" applyFont="1" applyBorder="1" applyAlignment="1" applyProtection="1">
      <alignment horizontal="center" textRotation="45" wrapText="1"/>
    </xf>
    <xf numFmtId="0" fontId="2" fillId="0" borderId="48" xfId="7" applyNumberFormat="1" applyFont="1" applyBorder="1" applyAlignment="1" applyProtection="1">
      <alignment horizontal="center" textRotation="45" wrapText="1"/>
    </xf>
    <xf numFmtId="0" fontId="7" fillId="0" borderId="48" xfId="7" applyFont="1" applyBorder="1" applyAlignment="1" applyProtection="1">
      <alignment horizontal="center" textRotation="45" wrapText="1"/>
    </xf>
    <xf numFmtId="0" fontId="29" fillId="13" borderId="48" xfId="10" applyFont="1" applyFill="1" applyBorder="1" applyAlignment="1">
      <alignment horizontal="left" vertical="center" indent="1"/>
    </xf>
    <xf numFmtId="0" fontId="29" fillId="13" borderId="10" xfId="10" applyFont="1" applyFill="1" applyBorder="1" applyAlignment="1">
      <alignment horizontal="left" vertical="center" indent="1"/>
    </xf>
    <xf numFmtId="0" fontId="29" fillId="5" borderId="24" xfId="10" applyNumberFormat="1" applyFont="1" applyFill="1" applyBorder="1" applyAlignment="1">
      <alignment horizontal="left" vertical="center" wrapText="1" indent="1"/>
    </xf>
    <xf numFmtId="0" fontId="29" fillId="0" borderId="10" xfId="10" applyFont="1" applyFill="1" applyBorder="1" applyAlignment="1">
      <alignment horizontal="left" vertical="center" indent="1"/>
    </xf>
    <xf numFmtId="0" fontId="29" fillId="0" borderId="48" xfId="10" applyFont="1" applyFill="1" applyBorder="1" applyAlignment="1">
      <alignment horizontal="left" vertical="center" indent="1"/>
    </xf>
    <xf numFmtId="0" fontId="9" fillId="8" borderId="48" xfId="0" applyFont="1" applyFill="1" applyBorder="1" applyAlignment="1" applyProtection="1">
      <alignment horizontal="center" vertical="center" shrinkToFit="1"/>
      <protection locked="0"/>
    </xf>
    <xf numFmtId="8" fontId="29" fillId="14" borderId="19" xfId="10" applyNumberFormat="1" applyFont="1" applyFill="1" applyBorder="1" applyAlignment="1">
      <alignment horizontal="right" vertical="center" wrapText="1" indent="1"/>
    </xf>
    <xf numFmtId="8" fontId="29" fillId="14" borderId="7" xfId="10" applyNumberFormat="1" applyFont="1" applyFill="1" applyBorder="1" applyAlignment="1">
      <alignment horizontal="right" vertical="center" wrapText="1" indent="1"/>
    </xf>
    <xf numFmtId="8" fontId="29" fillId="15" borderId="7" xfId="10" applyNumberFormat="1" applyFont="1" applyFill="1" applyBorder="1" applyAlignment="1">
      <alignment horizontal="right" vertical="center" wrapText="1" indent="1"/>
    </xf>
    <xf numFmtId="164" fontId="29" fillId="11" borderId="7" xfId="10" applyNumberFormat="1" applyFont="1" applyFill="1" applyBorder="1" applyAlignment="1">
      <alignment horizontal="right" vertical="center" wrapText="1" indent="1"/>
    </xf>
    <xf numFmtId="164" fontId="29" fillId="12" borderId="24" xfId="10" applyNumberFormat="1" applyFont="1" applyFill="1" applyBorder="1" applyAlignment="1">
      <alignment horizontal="right" vertical="center" wrapText="1" indent="1"/>
    </xf>
    <xf numFmtId="0" fontId="6" fillId="2" borderId="0" xfId="0" applyFont="1" applyFill="1" applyBorder="1" applyAlignment="1" applyProtection="1">
      <alignment horizontal="left"/>
    </xf>
    <xf numFmtId="168" fontId="3" fillId="8" borderId="17" xfId="0" applyNumberFormat="1" applyFont="1" applyFill="1" applyBorder="1" applyAlignment="1" applyProtection="1">
      <alignment horizontal="center"/>
      <protection locked="0"/>
    </xf>
    <xf numFmtId="0" fontId="2" fillId="2" borderId="51" xfId="0" applyFont="1" applyFill="1" applyBorder="1" applyAlignment="1" applyProtection="1">
      <alignment horizontal="left" vertical="center" indent="1"/>
    </xf>
    <xf numFmtId="0" fontId="2" fillId="2" borderId="52" xfId="0" applyFont="1" applyFill="1" applyBorder="1" applyAlignment="1" applyProtection="1">
      <alignment horizontal="center" vertical="center"/>
    </xf>
    <xf numFmtId="0" fontId="0" fillId="2" borderId="52" xfId="0" applyFill="1" applyBorder="1" applyAlignment="1" applyProtection="1">
      <alignment horizontal="center" vertical="center"/>
    </xf>
    <xf numFmtId="0" fontId="2" fillId="2" borderId="52" xfId="0" applyFont="1" applyFill="1" applyBorder="1" applyAlignment="1" applyProtection="1">
      <alignment vertical="center"/>
    </xf>
    <xf numFmtId="1" fontId="3" fillId="8" borderId="52" xfId="0" applyNumberFormat="1" applyFont="1" applyFill="1" applyBorder="1" applyAlignment="1" applyProtection="1">
      <alignment horizontal="center" vertical="center"/>
      <protection locked="0"/>
    </xf>
    <xf numFmtId="0" fontId="0" fillId="2" borderId="52" xfId="0" applyFill="1" applyBorder="1" applyAlignment="1" applyProtection="1">
      <alignment vertical="center"/>
    </xf>
    <xf numFmtId="164" fontId="6" fillId="0" borderId="52" xfId="2" applyNumberFormat="1" applyFont="1" applyFill="1" applyBorder="1" applyAlignment="1" applyProtection="1">
      <alignment horizontal="center" vertical="center"/>
    </xf>
    <xf numFmtId="164" fontId="37" fillId="0" borderId="52" xfId="2" applyNumberFormat="1" applyFont="1" applyFill="1" applyBorder="1" applyAlignment="1" applyProtection="1">
      <alignment horizontal="center" vertical="center"/>
    </xf>
    <xf numFmtId="164" fontId="5" fillId="5" borderId="52" xfId="2" applyNumberFormat="1" applyFont="1" applyFill="1" applyBorder="1" applyAlignment="1" applyProtection="1">
      <alignment horizontal="center" vertical="center"/>
    </xf>
    <xf numFmtId="0" fontId="5" fillId="3" borderId="52" xfId="0" applyFont="1" applyFill="1" applyBorder="1" applyAlignment="1" applyProtection="1">
      <alignment horizontal="center" vertical="center"/>
    </xf>
    <xf numFmtId="0" fontId="6" fillId="2" borderId="53" xfId="0" applyFont="1" applyFill="1" applyBorder="1" applyAlignment="1" applyProtection="1">
      <alignment vertical="center"/>
    </xf>
    <xf numFmtId="164" fontId="0" fillId="16" borderId="7" xfId="2" applyNumberFormat="1" applyFont="1" applyFill="1" applyBorder="1" applyAlignment="1">
      <alignment horizontal="center"/>
    </xf>
    <xf numFmtId="164" fontId="5" fillId="8" borderId="7" xfId="0" applyNumberFormat="1" applyFont="1" applyFill="1" applyBorder="1" applyAlignment="1" applyProtection="1">
      <alignment horizontal="center" vertical="center" shrinkToFit="1"/>
      <protection locked="0"/>
    </xf>
    <xf numFmtId="0" fontId="0" fillId="5" borderId="5" xfId="0" applyFill="1" applyBorder="1" applyAlignment="1" applyProtection="1">
      <alignment horizontal="left" indent="1"/>
    </xf>
    <xf numFmtId="0" fontId="6" fillId="5" borderId="11" xfId="0" applyNumberFormat="1" applyFont="1" applyFill="1" applyBorder="1" applyAlignment="1" applyProtection="1">
      <alignment horizontal="left" indent="1"/>
    </xf>
    <xf numFmtId="169" fontId="0" fillId="5" borderId="5" xfId="0" applyNumberFormat="1" applyFill="1" applyBorder="1" applyAlignment="1" applyProtection="1">
      <alignment horizontal="center"/>
    </xf>
    <xf numFmtId="0" fontId="3" fillId="8" borderId="5" xfId="0" applyFont="1" applyFill="1" applyBorder="1" applyAlignment="1" applyProtection="1">
      <alignment horizontal="center"/>
      <protection locked="0"/>
    </xf>
    <xf numFmtId="0" fontId="12" fillId="2" borderId="0" xfId="0" applyFont="1" applyFill="1" applyAlignment="1" applyProtection="1">
      <alignment horizontal="left" vertical="center"/>
    </xf>
    <xf numFmtId="0" fontId="13" fillId="2" borderId="0" xfId="0" applyFont="1" applyFill="1" applyBorder="1" applyAlignment="1" applyProtection="1">
      <alignment horizontal="left"/>
    </xf>
    <xf numFmtId="0" fontId="2" fillId="2" borderId="0" xfId="0" applyFont="1" applyFill="1" applyBorder="1" applyAlignment="1" applyProtection="1">
      <alignment horizontal="left" indent="1"/>
    </xf>
    <xf numFmtId="0" fontId="0" fillId="2" borderId="0" xfId="0" applyFill="1" applyBorder="1" applyAlignment="1" applyProtection="1">
      <alignment horizontal="left" indent="1"/>
    </xf>
    <xf numFmtId="0" fontId="3" fillId="2" borderId="0" xfId="0" applyFont="1" applyFill="1" applyBorder="1" applyAlignment="1" applyProtection="1">
      <alignment horizontal="left" indent="1"/>
    </xf>
    <xf numFmtId="0" fontId="3" fillId="8" borderId="11" xfId="0" applyFont="1" applyFill="1" applyBorder="1" applyAlignment="1" applyProtection="1">
      <alignment horizontal="left" indent="1"/>
      <protection locked="0"/>
    </xf>
    <xf numFmtId="0" fontId="3" fillId="8" borderId="5" xfId="0" applyFont="1" applyFill="1" applyBorder="1" applyAlignment="1" applyProtection="1">
      <alignment horizontal="left" indent="1"/>
      <protection locked="0"/>
    </xf>
    <xf numFmtId="0" fontId="6" fillId="5" borderId="5" xfId="0" applyFont="1" applyFill="1" applyBorder="1" applyAlignment="1" applyProtection="1">
      <alignment horizontal="left" indent="1"/>
    </xf>
    <xf numFmtId="0" fontId="5" fillId="8" borderId="11" xfId="0" applyFont="1" applyFill="1" applyBorder="1" applyAlignment="1" applyProtection="1">
      <alignment horizontal="left" indent="1" shrinkToFit="1"/>
      <protection locked="0"/>
    </xf>
    <xf numFmtId="0" fontId="3" fillId="2" borderId="16" xfId="0" applyFont="1" applyFill="1" applyBorder="1" applyAlignment="1" applyProtection="1">
      <alignment horizontal="center"/>
    </xf>
    <xf numFmtId="0" fontId="3" fillId="2" borderId="11" xfId="0" applyFont="1" applyFill="1" applyBorder="1" applyAlignment="1" applyProtection="1">
      <alignment horizontal="center"/>
    </xf>
    <xf numFmtId="0" fontId="3" fillId="2" borderId="17" xfId="0" applyFont="1" applyFill="1" applyBorder="1" applyAlignment="1" applyProtection="1">
      <alignment horizontal="center"/>
    </xf>
    <xf numFmtId="0" fontId="3" fillId="8" borderId="11" xfId="0" quotePrefix="1" applyFont="1" applyFill="1" applyBorder="1" applyAlignment="1" applyProtection="1">
      <alignment horizontal="left" indent="1"/>
      <protection locked="0"/>
    </xf>
    <xf numFmtId="0" fontId="6" fillId="2" borderId="5" xfId="0" applyFont="1" applyFill="1" applyBorder="1" applyAlignment="1" applyProtection="1">
      <alignment horizontal="center"/>
    </xf>
    <xf numFmtId="169" fontId="5" fillId="5" borderId="5" xfId="0" applyNumberFormat="1" applyFont="1" applyFill="1" applyBorder="1" applyAlignment="1" applyProtection="1">
      <alignment horizontal="center"/>
    </xf>
    <xf numFmtId="0" fontId="4" fillId="0" borderId="1" xfId="0" applyFont="1" applyFill="1" applyBorder="1" applyAlignment="1" applyProtection="1">
      <alignment horizontal="center" textRotation="90" wrapText="1"/>
    </xf>
    <xf numFmtId="0" fontId="0" fillId="0" borderId="2" xfId="0" applyFill="1" applyBorder="1" applyAlignment="1"/>
    <xf numFmtId="0" fontId="36" fillId="2" borderId="5" xfId="0" applyFont="1" applyFill="1" applyBorder="1" applyAlignment="1" applyProtection="1">
      <alignment horizontal="center" vertical="center" shrinkToFit="1"/>
    </xf>
    <xf numFmtId="0" fontId="4" fillId="2" borderId="1" xfId="0" applyFont="1" applyFill="1" applyBorder="1" applyAlignment="1" applyProtection="1">
      <alignment horizontal="center" textRotation="90" wrapText="1"/>
    </xf>
    <xf numFmtId="0" fontId="4" fillId="2" borderId="2" xfId="0" applyFont="1" applyFill="1" applyBorder="1" applyAlignment="1" applyProtection="1">
      <alignment horizontal="center" textRotation="90" wrapText="1"/>
    </xf>
    <xf numFmtId="0" fontId="4" fillId="2" borderId="1" xfId="0" applyFont="1" applyFill="1" applyBorder="1" applyAlignment="1" applyProtection="1">
      <alignment horizontal="center" wrapText="1"/>
    </xf>
    <xf numFmtId="0" fontId="4" fillId="2" borderId="2" xfId="0" applyFont="1" applyFill="1" applyBorder="1" applyAlignment="1" applyProtection="1">
      <alignment horizontal="center" wrapText="1"/>
    </xf>
    <xf numFmtId="0" fontId="2" fillId="2" borderId="16" xfId="0" applyFont="1" applyFill="1" applyBorder="1" applyAlignment="1" applyProtection="1">
      <alignment horizontal="center"/>
    </xf>
    <xf numFmtId="0" fontId="2" fillId="2" borderId="11" xfId="0" applyFont="1" applyFill="1" applyBorder="1" applyAlignment="1" applyProtection="1">
      <alignment horizontal="center"/>
    </xf>
    <xf numFmtId="0" fontId="2" fillId="2" borderId="17" xfId="0" applyFont="1" applyFill="1" applyBorder="1" applyAlignment="1" applyProtection="1">
      <alignment horizontal="center"/>
    </xf>
    <xf numFmtId="0" fontId="4" fillId="2" borderId="39" xfId="0" applyFont="1" applyFill="1" applyBorder="1" applyAlignment="1" applyProtection="1">
      <alignment horizontal="center" wrapText="1"/>
    </xf>
    <xf numFmtId="0" fontId="4" fillId="2" borderId="6" xfId="0" applyFont="1" applyFill="1" applyBorder="1" applyAlignment="1" applyProtection="1">
      <alignment horizontal="center" wrapText="1"/>
    </xf>
    <xf numFmtId="0" fontId="4" fillId="2" borderId="40" xfId="0" applyFont="1" applyFill="1" applyBorder="1" applyAlignment="1" applyProtection="1">
      <alignment horizontal="center" wrapText="1"/>
    </xf>
    <xf numFmtId="0" fontId="4" fillId="2" borderId="5" xfId="0" applyFont="1" applyFill="1" applyBorder="1" applyAlignment="1" applyProtection="1">
      <alignment horizontal="center" wrapText="1"/>
    </xf>
    <xf numFmtId="169" fontId="34" fillId="2" borderId="6" xfId="0" applyNumberFormat="1" applyFont="1" applyFill="1" applyBorder="1" applyAlignment="1" applyProtection="1">
      <alignment horizontal="center"/>
    </xf>
    <xf numFmtId="0" fontId="34" fillId="2" borderId="6" xfId="0" applyFont="1" applyFill="1" applyBorder="1" applyAlignment="1" applyProtection="1">
      <alignment horizontal="center"/>
    </xf>
    <xf numFmtId="0" fontId="3" fillId="8" borderId="52" xfId="0" applyFont="1" applyFill="1" applyBorder="1" applyAlignment="1" applyProtection="1">
      <alignment horizontal="center" vertical="center"/>
      <protection locked="0"/>
    </xf>
    <xf numFmtId="0" fontId="2" fillId="3" borderId="52" xfId="0" applyFont="1" applyFill="1" applyBorder="1" applyAlignment="1" applyProtection="1">
      <alignment horizontal="left" vertical="center"/>
    </xf>
    <xf numFmtId="164" fontId="5" fillId="5" borderId="52" xfId="2" applyNumberFormat="1" applyFont="1" applyFill="1" applyBorder="1" applyAlignment="1" applyProtection="1">
      <alignment horizontal="center" vertical="center"/>
    </xf>
    <xf numFmtId="0" fontId="2" fillId="3" borderId="52" xfId="0" applyFont="1" applyFill="1" applyBorder="1" applyAlignment="1" applyProtection="1">
      <alignment horizontal="center" vertical="center"/>
    </xf>
    <xf numFmtId="0" fontId="3" fillId="5" borderId="0" xfId="0" applyFont="1" applyFill="1" applyBorder="1" applyAlignment="1" applyProtection="1">
      <alignment horizontal="left" wrapText="1" indent="1"/>
    </xf>
    <xf numFmtId="164" fontId="3" fillId="5" borderId="11" xfId="2" applyNumberFormat="1" applyFont="1" applyFill="1" applyBorder="1" applyAlignment="1" applyProtection="1">
      <alignment horizontal="right"/>
    </xf>
    <xf numFmtId="0" fontId="0" fillId="4" borderId="0" xfId="0" applyFill="1" applyAlignment="1" applyProtection="1">
      <alignment horizontal="right" vertical="center" indent="1" shrinkToFit="1"/>
      <protection locked="0"/>
    </xf>
    <xf numFmtId="0" fontId="3" fillId="2" borderId="0" xfId="0" applyFont="1" applyFill="1" applyAlignment="1" applyProtection="1"/>
    <xf numFmtId="164" fontId="3" fillId="5" borderId="11" xfId="0" applyNumberFormat="1" applyFont="1" applyFill="1" applyBorder="1" applyAlignment="1" applyProtection="1">
      <alignment horizontal="right"/>
    </xf>
    <xf numFmtId="0" fontId="2" fillId="3" borderId="0" xfId="0" applyFont="1" applyFill="1" applyBorder="1" applyAlignment="1" applyProtection="1">
      <alignment vertical="top" wrapText="1"/>
    </xf>
    <xf numFmtId="164" fontId="3" fillId="5" borderId="5" xfId="0" applyNumberFormat="1" applyFont="1" applyFill="1" applyBorder="1" applyAlignment="1" applyProtection="1">
      <alignment horizontal="right"/>
    </xf>
    <xf numFmtId="0" fontId="2" fillId="3" borderId="0" xfId="0" quotePrefix="1" applyFont="1" applyFill="1" applyBorder="1" applyAlignment="1" applyProtection="1">
      <alignment horizontal="left" indent="1"/>
    </xf>
    <xf numFmtId="0" fontId="11" fillId="3" borderId="0" xfId="0" quotePrefix="1" applyFont="1" applyFill="1" applyBorder="1" applyAlignment="1" applyProtection="1">
      <alignment horizontal="left" indent="1"/>
    </xf>
    <xf numFmtId="3" fontId="3" fillId="5" borderId="5" xfId="0" applyNumberFormat="1" applyFont="1" applyFill="1" applyBorder="1" applyAlignment="1" applyProtection="1">
      <alignment horizontal="right" indent="1"/>
    </xf>
    <xf numFmtId="0" fontId="3" fillId="5" borderId="5" xfId="0" applyFont="1" applyFill="1" applyBorder="1" applyAlignment="1" applyProtection="1">
      <alignment horizontal="right" indent="1"/>
    </xf>
    <xf numFmtId="3" fontId="3" fillId="5" borderId="11" xfId="0" applyNumberFormat="1" applyFont="1" applyFill="1" applyBorder="1" applyAlignment="1" applyProtection="1">
      <alignment horizontal="right" indent="1"/>
    </xf>
    <xf numFmtId="0" fontId="2" fillId="3" borderId="0" xfId="0" applyFont="1" applyFill="1" applyAlignment="1" applyProtection="1">
      <alignment horizontal="left" indent="1"/>
    </xf>
    <xf numFmtId="0" fontId="11" fillId="3" borderId="0" xfId="0" applyFont="1" applyFill="1" applyAlignment="1" applyProtection="1">
      <alignment horizontal="left" indent="1"/>
    </xf>
    <xf numFmtId="1" fontId="3" fillId="5" borderId="5" xfId="0" applyNumberFormat="1" applyFont="1" applyFill="1" applyBorder="1" applyAlignment="1" applyProtection="1">
      <alignment horizontal="right" indent="1"/>
    </xf>
    <xf numFmtId="1" fontId="3" fillId="5" borderId="11" xfId="0" applyNumberFormat="1" applyFont="1" applyFill="1" applyBorder="1" applyAlignment="1" applyProtection="1">
      <alignment horizontal="right" indent="1"/>
    </xf>
    <xf numFmtId="0" fontId="0" fillId="2" borderId="5" xfId="0" applyFill="1" applyBorder="1" applyAlignment="1" applyProtection="1">
      <alignment horizontal="left" vertical="center" wrapText="1"/>
    </xf>
    <xf numFmtId="164" fontId="3" fillId="5" borderId="5" xfId="2" applyNumberFormat="1" applyFont="1" applyFill="1" applyBorder="1" applyAlignment="1" applyProtection="1">
      <alignment horizontal="right"/>
    </xf>
    <xf numFmtId="0" fontId="3" fillId="5" borderId="5" xfId="0" applyFont="1" applyFill="1" applyBorder="1" applyAlignment="1" applyProtection="1">
      <alignment horizontal="center" wrapText="1"/>
    </xf>
    <xf numFmtId="0" fontId="3" fillId="5" borderId="11" xfId="0" applyNumberFormat="1" applyFont="1" applyFill="1" applyBorder="1" applyAlignment="1" applyProtection="1">
      <alignment horizontal="center"/>
    </xf>
    <xf numFmtId="0" fontId="2" fillId="2" borderId="0" xfId="0" applyFont="1" applyFill="1" applyBorder="1" applyAlignment="1" applyProtection="1">
      <alignment horizontal="left" indent="1" shrinkToFit="1"/>
    </xf>
    <xf numFmtId="0" fontId="11" fillId="2" borderId="0" xfId="0" applyFont="1" applyFill="1" applyBorder="1" applyAlignment="1" applyProtection="1">
      <alignment horizontal="left" indent="1" shrinkToFit="1"/>
    </xf>
    <xf numFmtId="0" fontId="11" fillId="0" borderId="0" xfId="0" applyFont="1" applyFill="1" applyAlignment="1" applyProtection="1">
      <alignment horizontal="left" indent="1"/>
    </xf>
    <xf numFmtId="0" fontId="11" fillId="2" borderId="0" xfId="0" applyFont="1" applyFill="1" applyAlignment="1" applyProtection="1">
      <alignment horizontal="left" indent="1"/>
    </xf>
    <xf numFmtId="0" fontId="2" fillId="3" borderId="0" xfId="0" applyFont="1" applyFill="1" applyBorder="1" applyAlignment="1" applyProtection="1">
      <alignment horizontal="left" indent="1" shrinkToFit="1"/>
    </xf>
    <xf numFmtId="0" fontId="11" fillId="3" borderId="0" xfId="0" applyFont="1" applyFill="1" applyBorder="1" applyAlignment="1" applyProtection="1">
      <alignment horizontal="left" indent="1" shrinkToFit="1"/>
    </xf>
    <xf numFmtId="169" fontId="3" fillId="5" borderId="5" xfId="0" applyNumberFormat="1" applyFont="1" applyFill="1" applyBorder="1" applyAlignment="1" applyProtection="1">
      <alignment horizontal="center"/>
    </xf>
    <xf numFmtId="1" fontId="3" fillId="0" borderId="6" xfId="0" applyNumberFormat="1" applyFont="1" applyFill="1" applyBorder="1" applyAlignment="1" applyProtection="1">
      <alignment horizontal="right" indent="1"/>
    </xf>
    <xf numFmtId="0" fontId="11" fillId="0" borderId="0" xfId="0" applyFont="1" applyFill="1" applyBorder="1" applyAlignment="1" applyProtection="1">
      <alignment horizontal="left" indent="1"/>
    </xf>
    <xf numFmtId="0" fontId="2" fillId="0" borderId="0" xfId="0" applyFont="1" applyFill="1" applyBorder="1" applyAlignment="1" applyProtection="1">
      <alignment horizontal="left" indent="1"/>
    </xf>
    <xf numFmtId="175" fontId="3" fillId="5" borderId="5" xfId="0" applyNumberFormat="1" applyFont="1" applyFill="1" applyBorder="1" applyAlignment="1" applyProtection="1">
      <alignment horizontal="right" indent="1" shrinkToFit="1"/>
    </xf>
    <xf numFmtId="2" fontId="3" fillId="0" borderId="0" xfId="0" applyNumberFormat="1" applyFont="1" applyFill="1" applyBorder="1" applyAlignment="1" applyProtection="1">
      <alignment horizontal="center" vertical="center" shrinkToFit="1"/>
    </xf>
    <xf numFmtId="0" fontId="3" fillId="0" borderId="0" xfId="0" applyFont="1" applyFill="1" applyBorder="1" applyAlignment="1" applyProtection="1">
      <alignment horizontal="right" vertical="center" indent="1" shrinkToFit="1"/>
    </xf>
    <xf numFmtId="0" fontId="24" fillId="5" borderId="0" xfId="0" applyFont="1" applyFill="1" applyAlignment="1" applyProtection="1">
      <alignment horizontal="center"/>
    </xf>
    <xf numFmtId="0" fontId="24" fillId="5" borderId="0" xfId="0" applyFont="1" applyFill="1" applyAlignment="1" applyProtection="1">
      <alignment horizontal="center" vertical="center"/>
    </xf>
    <xf numFmtId="0" fontId="3" fillId="0" borderId="11" xfId="0" applyFont="1" applyBorder="1" applyAlignment="1" applyProtection="1">
      <alignment horizontal="right" indent="1"/>
    </xf>
    <xf numFmtId="172" fontId="3" fillId="5" borderId="5" xfId="0" applyNumberFormat="1" applyFont="1" applyFill="1" applyBorder="1" applyAlignment="1" applyProtection="1">
      <alignment horizontal="right" indent="1" shrinkToFit="1"/>
    </xf>
    <xf numFmtId="0" fontId="0" fillId="8" borderId="5" xfId="0" applyFill="1" applyBorder="1" applyAlignment="1" applyProtection="1">
      <alignment horizontal="center"/>
      <protection locked="0"/>
    </xf>
    <xf numFmtId="3" fontId="3" fillId="5" borderId="6" xfId="0" applyNumberFormat="1" applyFont="1" applyFill="1" applyBorder="1" applyAlignment="1" applyProtection="1">
      <alignment horizontal="right" indent="1"/>
    </xf>
    <xf numFmtId="0" fontId="3" fillId="5" borderId="5" xfId="0" applyFont="1" applyFill="1" applyBorder="1" applyAlignment="1" applyProtection="1">
      <alignment horizontal="left" wrapText="1" indent="1"/>
    </xf>
    <xf numFmtId="0" fontId="3" fillId="5" borderId="11" xfId="0" applyNumberFormat="1" applyFont="1" applyFill="1" applyBorder="1" applyAlignment="1" applyProtection="1">
      <alignment horizontal="left" indent="1"/>
    </xf>
    <xf numFmtId="44" fontId="3" fillId="5" borderId="16" xfId="0" applyNumberFormat="1" applyFont="1" applyFill="1" applyBorder="1" applyAlignment="1">
      <alignment shrinkToFit="1"/>
    </xf>
    <xf numFmtId="0" fontId="3" fillId="5" borderId="17" xfId="0" applyFont="1" applyFill="1" applyBorder="1" applyAlignment="1">
      <alignment shrinkToFit="1"/>
    </xf>
    <xf numFmtId="44" fontId="14" fillId="8" borderId="16" xfId="2" applyFont="1" applyFill="1" applyBorder="1" applyAlignment="1" applyProtection="1">
      <alignment horizontal="center" shrinkToFit="1"/>
      <protection locked="0"/>
    </xf>
    <xf numFmtId="44" fontId="14" fillId="8" borderId="17" xfId="2" applyFont="1" applyFill="1" applyBorder="1" applyAlignment="1" applyProtection="1">
      <alignment horizontal="center" shrinkToFit="1"/>
      <protection locked="0"/>
    </xf>
    <xf numFmtId="44" fontId="14" fillId="5" borderId="16" xfId="2" applyFont="1" applyFill="1" applyBorder="1" applyAlignment="1">
      <alignment horizontal="center" shrinkToFit="1"/>
    </xf>
    <xf numFmtId="44" fontId="14" fillId="5" borderId="17" xfId="2" applyFont="1" applyFill="1" applyBorder="1" applyAlignment="1">
      <alignment horizontal="center" shrinkToFit="1"/>
    </xf>
    <xf numFmtId="44" fontId="3" fillId="5" borderId="16" xfId="2" applyFont="1" applyFill="1" applyBorder="1" applyAlignment="1">
      <alignment shrinkToFit="1"/>
    </xf>
    <xf numFmtId="44" fontId="3" fillId="5" borderId="17" xfId="2" applyFont="1" applyFill="1" applyBorder="1" applyAlignment="1">
      <alignment shrinkToFit="1"/>
    </xf>
    <xf numFmtId="0" fontId="0" fillId="3" borderId="0" xfId="0" applyFill="1" applyAlignment="1">
      <alignment shrinkToFit="1"/>
    </xf>
    <xf numFmtId="44" fontId="14" fillId="8" borderId="16" xfId="2" applyFont="1" applyFill="1" applyBorder="1" applyAlignment="1" applyProtection="1">
      <alignment shrinkToFit="1"/>
      <protection locked="0"/>
    </xf>
    <xf numFmtId="44" fontId="14" fillId="8" borderId="17" xfId="2" applyFont="1" applyFill="1" applyBorder="1" applyAlignment="1" applyProtection="1">
      <alignment shrinkToFit="1"/>
      <protection locked="0"/>
    </xf>
    <xf numFmtId="44" fontId="14" fillId="5" borderId="16" xfId="2" applyFont="1" applyFill="1" applyBorder="1" applyAlignment="1">
      <alignment shrinkToFit="1"/>
    </xf>
    <xf numFmtId="44" fontId="14" fillId="5" borderId="17" xfId="2" applyFont="1" applyFill="1" applyBorder="1" applyAlignment="1">
      <alignment shrinkToFit="1"/>
    </xf>
    <xf numFmtId="0" fontId="2" fillId="0" borderId="0" xfId="0" applyFont="1" applyAlignment="1">
      <alignment horizontal="left" wrapText="1"/>
    </xf>
  </cellXfs>
  <cellStyles count="437">
    <cellStyle name="Euro" xfId="1"/>
    <cellStyle name="Euro 2" xfId="4"/>
    <cellStyle name="Euro 2 2" xfId="8"/>
    <cellStyle name="Prozent" xfId="6" builtinId="5"/>
    <cellStyle name="Prozent 2" xfId="12"/>
    <cellStyle name="Prozent 2 2" xfId="13"/>
    <cellStyle name="Prozent 3" xfId="14"/>
    <cellStyle name="Standard" xfId="0" builtinId="0"/>
    <cellStyle name="Standard 2" xfId="3"/>
    <cellStyle name="Standard 2 10" xfId="15"/>
    <cellStyle name="Standard 2 10 2" xfId="16"/>
    <cellStyle name="Standard 2 11" xfId="17"/>
    <cellStyle name="Standard 2 11 2" xfId="18"/>
    <cellStyle name="Standard 2 12" xfId="19"/>
    <cellStyle name="Standard 2 13" xfId="20"/>
    <cellStyle name="Standard 2 14" xfId="21"/>
    <cellStyle name="Standard 2 2" xfId="7"/>
    <cellStyle name="Standard 2 2 10" xfId="22"/>
    <cellStyle name="Standard 2 2 11" xfId="23"/>
    <cellStyle name="Standard 2 2 2" xfId="24"/>
    <cellStyle name="Standard 2 2 2 2" xfId="25"/>
    <cellStyle name="Standard 2 2 2 2 2" xfId="26"/>
    <cellStyle name="Standard 2 2 2 2 2 2" xfId="27"/>
    <cellStyle name="Standard 2 2 2 2 2 2 2" xfId="28"/>
    <cellStyle name="Standard 2 2 2 2 2 2 3" xfId="29"/>
    <cellStyle name="Standard 2 2 2 2 2 3" xfId="30"/>
    <cellStyle name="Standard 2 2 2 2 2 4" xfId="31"/>
    <cellStyle name="Standard 2 2 2 2 2 5" xfId="32"/>
    <cellStyle name="Standard 2 2 2 2 3" xfId="33"/>
    <cellStyle name="Standard 2 2 2 2 3 2" xfId="34"/>
    <cellStyle name="Standard 2 2 2 2 3 2 2" xfId="35"/>
    <cellStyle name="Standard 2 2 2 2 3 3" xfId="36"/>
    <cellStyle name="Standard 2 2 2 2 3 4" xfId="37"/>
    <cellStyle name="Standard 2 2 2 2 3 5" xfId="38"/>
    <cellStyle name="Standard 2 2 2 2 4" xfId="39"/>
    <cellStyle name="Standard 2 2 2 2 4 2" xfId="40"/>
    <cellStyle name="Standard 2 2 2 2 4 3" xfId="41"/>
    <cellStyle name="Standard 2 2 2 2 5" xfId="42"/>
    <cellStyle name="Standard 2 2 2 2 5 2" xfId="43"/>
    <cellStyle name="Standard 2 2 2 2 6" xfId="44"/>
    <cellStyle name="Standard 2 2 2 2 7" xfId="45"/>
    <cellStyle name="Standard 2 2 2 2 8" xfId="46"/>
    <cellStyle name="Standard 2 2 2 3" xfId="47"/>
    <cellStyle name="Standard 2 2 2 3 2" xfId="48"/>
    <cellStyle name="Standard 2 2 2 3 2 2" xfId="49"/>
    <cellStyle name="Standard 2 2 2 3 2 3" xfId="50"/>
    <cellStyle name="Standard 2 2 2 3 3" xfId="51"/>
    <cellStyle name="Standard 2 2 2 3 4" xfId="52"/>
    <cellStyle name="Standard 2 2 2 3 5" xfId="53"/>
    <cellStyle name="Standard 2 2 2 4" xfId="54"/>
    <cellStyle name="Standard 2 2 2 4 2" xfId="55"/>
    <cellStyle name="Standard 2 2 2 4 2 2" xfId="56"/>
    <cellStyle name="Standard 2 2 2 4 3" xfId="57"/>
    <cellStyle name="Standard 2 2 2 4 4" xfId="58"/>
    <cellStyle name="Standard 2 2 2 4 5" xfId="59"/>
    <cellStyle name="Standard 2 2 2 5" xfId="60"/>
    <cellStyle name="Standard 2 2 2 5 2" xfId="61"/>
    <cellStyle name="Standard 2 2 2 5 3" xfId="62"/>
    <cellStyle name="Standard 2 2 2 6" xfId="63"/>
    <cellStyle name="Standard 2 2 2 6 2" xfId="64"/>
    <cellStyle name="Standard 2 2 2 7" xfId="65"/>
    <cellStyle name="Standard 2 2 2 8" xfId="66"/>
    <cellStyle name="Standard 2 2 2 9" xfId="67"/>
    <cellStyle name="Standard 2 2 3" xfId="68"/>
    <cellStyle name="Standard 2 2 3 2" xfId="69"/>
    <cellStyle name="Standard 2 2 3 2 2" xfId="70"/>
    <cellStyle name="Standard 2 2 3 2 2 2" xfId="71"/>
    <cellStyle name="Standard 2 2 3 2 2 3" xfId="72"/>
    <cellStyle name="Standard 2 2 3 2 3" xfId="73"/>
    <cellStyle name="Standard 2 2 3 2 4" xfId="74"/>
    <cellStyle name="Standard 2 2 3 2 5" xfId="75"/>
    <cellStyle name="Standard 2 2 3 3" xfId="76"/>
    <cellStyle name="Standard 2 2 3 3 2" xfId="77"/>
    <cellStyle name="Standard 2 2 3 3 2 2" xfId="78"/>
    <cellStyle name="Standard 2 2 3 3 3" xfId="79"/>
    <cellStyle name="Standard 2 2 3 3 4" xfId="80"/>
    <cellStyle name="Standard 2 2 3 3 5" xfId="81"/>
    <cellStyle name="Standard 2 2 3 4" xfId="82"/>
    <cellStyle name="Standard 2 2 3 4 2" xfId="83"/>
    <cellStyle name="Standard 2 2 3 4 3" xfId="84"/>
    <cellStyle name="Standard 2 2 3 5" xfId="85"/>
    <cellStyle name="Standard 2 2 3 5 2" xfId="86"/>
    <cellStyle name="Standard 2 2 3 6" xfId="87"/>
    <cellStyle name="Standard 2 2 3 7" xfId="88"/>
    <cellStyle name="Standard 2 2 3 8" xfId="89"/>
    <cellStyle name="Standard 2 2 4" xfId="90"/>
    <cellStyle name="Standard 2 2 4 2" xfId="91"/>
    <cellStyle name="Standard 2 2 4 2 2" xfId="92"/>
    <cellStyle name="Standard 2 2 4 2 3" xfId="93"/>
    <cellStyle name="Standard 2 2 4 3" xfId="94"/>
    <cellStyle name="Standard 2 2 4 3 2" xfId="95"/>
    <cellStyle name="Standard 2 2 4 4" xfId="96"/>
    <cellStyle name="Standard 2 2 4 5" xfId="97"/>
    <cellStyle name="Standard 2 2 4 6" xfId="98"/>
    <cellStyle name="Standard 2 2 5" xfId="99"/>
    <cellStyle name="Standard 2 2 5 2" xfId="100"/>
    <cellStyle name="Standard 2 2 5 2 2" xfId="101"/>
    <cellStyle name="Standard 2 2 5 3" xfId="102"/>
    <cellStyle name="Standard 2 2 5 4" xfId="103"/>
    <cellStyle name="Standard 2 2 5 5" xfId="104"/>
    <cellStyle name="Standard 2 2 6" xfId="105"/>
    <cellStyle name="Standard 2 2 6 2" xfId="106"/>
    <cellStyle name="Standard 2 2 6 2 2" xfId="107"/>
    <cellStyle name="Standard 2 2 6 2 3" xfId="108"/>
    <cellStyle name="Standard 2 2 6 3" xfId="109"/>
    <cellStyle name="Standard 2 2 6 4" xfId="110"/>
    <cellStyle name="Standard 2 2 6 5" xfId="111"/>
    <cellStyle name="Standard 2 2 7" xfId="112"/>
    <cellStyle name="Standard 2 2 7 2" xfId="113"/>
    <cellStyle name="Standard 2 2 8" xfId="114"/>
    <cellStyle name="Standard 2 2 8 2" xfId="115"/>
    <cellStyle name="Standard 2 2 9" xfId="116"/>
    <cellStyle name="Standard 2 3" xfId="117"/>
    <cellStyle name="Standard 2 3 2" xfId="118"/>
    <cellStyle name="Standard 2 3 2 2" xfId="119"/>
    <cellStyle name="Standard 2 3 2 2 2" xfId="120"/>
    <cellStyle name="Standard 2 3 2 2 2 2" xfId="121"/>
    <cellStyle name="Standard 2 3 2 2 3" xfId="122"/>
    <cellStyle name="Standard 2 3 2 2 4" xfId="123"/>
    <cellStyle name="Standard 2 3 2 3" xfId="124"/>
    <cellStyle name="Standard 2 3 2 3 2" xfId="125"/>
    <cellStyle name="Standard 2 3 2 3 2 2" xfId="126"/>
    <cellStyle name="Standard 2 3 2 3 3" xfId="127"/>
    <cellStyle name="Standard 2 3 2 3 4" xfId="128"/>
    <cellStyle name="Standard 2 3 2 4" xfId="129"/>
    <cellStyle name="Standard 2 3 2 4 2" xfId="130"/>
    <cellStyle name="Standard 2 3 2 5" xfId="131"/>
    <cellStyle name="Standard 2 3 2 5 2" xfId="132"/>
    <cellStyle name="Standard 2 3 2 6" xfId="133"/>
    <cellStyle name="Standard 2 3 2 7" xfId="134"/>
    <cellStyle name="Standard 2 3 2 8" xfId="135"/>
    <cellStyle name="Standard 2 3 3" xfId="136"/>
    <cellStyle name="Standard 2 3 3 2" xfId="137"/>
    <cellStyle name="Standard 2 3 3 2 2" xfId="138"/>
    <cellStyle name="Standard 2 3 3 3" xfId="139"/>
    <cellStyle name="Standard 2 3 3 4" xfId="140"/>
    <cellStyle name="Standard 2 3 4" xfId="141"/>
    <cellStyle name="Standard 2 3 4 2" xfId="142"/>
    <cellStyle name="Standard 2 3 4 2 2" xfId="143"/>
    <cellStyle name="Standard 2 3 4 3" xfId="144"/>
    <cellStyle name="Standard 2 3 4 4" xfId="145"/>
    <cellStyle name="Standard 2 3 5" xfId="146"/>
    <cellStyle name="Standard 2 3 5 2" xfId="147"/>
    <cellStyle name="Standard 2 3 6" xfId="148"/>
    <cellStyle name="Standard 2 3 6 2" xfId="149"/>
    <cellStyle name="Standard 2 3 7" xfId="150"/>
    <cellStyle name="Standard 2 3 8" xfId="151"/>
    <cellStyle name="Standard 2 3 9" xfId="152"/>
    <cellStyle name="Standard 2 4" xfId="153"/>
    <cellStyle name="Standard 2 4 2" xfId="154"/>
    <cellStyle name="Standard 2 4 2 2" xfId="155"/>
    <cellStyle name="Standard 2 4 2 2 2" xfId="156"/>
    <cellStyle name="Standard 2 4 2 3" xfId="157"/>
    <cellStyle name="Standard 2 4 2 4" xfId="158"/>
    <cellStyle name="Standard 2 4 3" xfId="159"/>
    <cellStyle name="Standard 2 4 3 2" xfId="160"/>
    <cellStyle name="Standard 2 4 4" xfId="161"/>
    <cellStyle name="Standard 2 4 5" xfId="162"/>
    <cellStyle name="Standard 2 4 6" xfId="163"/>
    <cellStyle name="Standard 2 5" xfId="164"/>
    <cellStyle name="Standard 2 5 2" xfId="165"/>
    <cellStyle name="Standard 2 5 2 2" xfId="166"/>
    <cellStyle name="Standard 2 5 2 2 2" xfId="167"/>
    <cellStyle name="Standard 2 5 2 2 3" xfId="168"/>
    <cellStyle name="Standard 2 5 2 3" xfId="169"/>
    <cellStyle name="Standard 2 5 2 4" xfId="170"/>
    <cellStyle name="Standard 2 5 2 5" xfId="171"/>
    <cellStyle name="Standard 2 5 3" xfId="172"/>
    <cellStyle name="Standard 2 5 3 2" xfId="173"/>
    <cellStyle name="Standard 2 5 3 2 2" xfId="174"/>
    <cellStyle name="Standard 2 5 3 3" xfId="175"/>
    <cellStyle name="Standard 2 5 3 4" xfId="176"/>
    <cellStyle name="Standard 2 5 3 5" xfId="177"/>
    <cellStyle name="Standard 2 5 4" xfId="178"/>
    <cellStyle name="Standard 2 5 4 2" xfId="179"/>
    <cellStyle name="Standard 2 5 4 3" xfId="180"/>
    <cellStyle name="Standard 2 5 5" xfId="181"/>
    <cellStyle name="Standard 2 5 5 2" xfId="182"/>
    <cellStyle name="Standard 2 5 6" xfId="183"/>
    <cellStyle name="Standard 2 5 7" xfId="184"/>
    <cellStyle name="Standard 2 5 8" xfId="185"/>
    <cellStyle name="Standard 2 6" xfId="186"/>
    <cellStyle name="Standard 2 6 2" xfId="187"/>
    <cellStyle name="Standard 2 6 2 2" xfId="188"/>
    <cellStyle name="Standard 2 6 2 2 2" xfId="189"/>
    <cellStyle name="Standard 2 6 2 3" xfId="190"/>
    <cellStyle name="Standard 2 6 2 4" xfId="191"/>
    <cellStyle name="Standard 2 6 2 5" xfId="192"/>
    <cellStyle name="Standard 2 6 3" xfId="193"/>
    <cellStyle name="Standard 2 6 3 2" xfId="194"/>
    <cellStyle name="Standard 2 6 4" xfId="195"/>
    <cellStyle name="Standard 2 6 4 2" xfId="196"/>
    <cellStyle name="Standard 2 6 5" xfId="197"/>
    <cellStyle name="Standard 2 6 6" xfId="198"/>
    <cellStyle name="Standard 2 6 7" xfId="199"/>
    <cellStyle name="Standard 2 7" xfId="200"/>
    <cellStyle name="Standard 2 7 2" xfId="201"/>
    <cellStyle name="Standard 2 7 2 2" xfId="202"/>
    <cellStyle name="Standard 2 7 3" xfId="203"/>
    <cellStyle name="Standard 2 7 4" xfId="204"/>
    <cellStyle name="Standard 2 7 5" xfId="205"/>
    <cellStyle name="Standard 2 8" xfId="206"/>
    <cellStyle name="Standard 2 8 2" xfId="207"/>
    <cellStyle name="Standard 2 8 2 2" xfId="208"/>
    <cellStyle name="Standard 2 8 3" xfId="209"/>
    <cellStyle name="Standard 2 8 4" xfId="210"/>
    <cellStyle name="Standard 2 8 5" xfId="211"/>
    <cellStyle name="Standard 2 9" xfId="212"/>
    <cellStyle name="Standard 2 9 2" xfId="213"/>
    <cellStyle name="Standard 2 9 2 2" xfId="214"/>
    <cellStyle name="Standard 2 9 3" xfId="215"/>
    <cellStyle name="Standard 2 9 4" xfId="216"/>
    <cellStyle name="Standard 3" xfId="10"/>
    <cellStyle name="Standard 3 10" xfId="217"/>
    <cellStyle name="Standard 3 11" xfId="218"/>
    <cellStyle name="Standard 3 2" xfId="219"/>
    <cellStyle name="Standard 3 2 2" xfId="220"/>
    <cellStyle name="Standard 3 2 2 2" xfId="221"/>
    <cellStyle name="Standard 3 2 2 2 2" xfId="222"/>
    <cellStyle name="Standard 3 2 2 2 2 2" xfId="223"/>
    <cellStyle name="Standard 3 2 2 2 2 3" xfId="224"/>
    <cellStyle name="Standard 3 2 2 2 3" xfId="225"/>
    <cellStyle name="Standard 3 2 2 2 4" xfId="226"/>
    <cellStyle name="Standard 3 2 2 2 5" xfId="227"/>
    <cellStyle name="Standard 3 2 2 3" xfId="228"/>
    <cellStyle name="Standard 3 2 2 3 2" xfId="229"/>
    <cellStyle name="Standard 3 2 2 3 2 2" xfId="230"/>
    <cellStyle name="Standard 3 2 2 3 3" xfId="231"/>
    <cellStyle name="Standard 3 2 2 3 4" xfId="232"/>
    <cellStyle name="Standard 3 2 2 3 5" xfId="233"/>
    <cellStyle name="Standard 3 2 2 4" xfId="234"/>
    <cellStyle name="Standard 3 2 2 4 2" xfId="235"/>
    <cellStyle name="Standard 3 2 2 4 3" xfId="236"/>
    <cellStyle name="Standard 3 2 2 5" xfId="237"/>
    <cellStyle name="Standard 3 2 2 5 2" xfId="238"/>
    <cellStyle name="Standard 3 2 2 6" xfId="239"/>
    <cellStyle name="Standard 3 2 2 7" xfId="240"/>
    <cellStyle name="Standard 3 2 2 8" xfId="241"/>
    <cellStyle name="Standard 3 2 3" xfId="242"/>
    <cellStyle name="Standard 3 2 3 2" xfId="243"/>
    <cellStyle name="Standard 3 2 3 2 2" xfId="244"/>
    <cellStyle name="Standard 3 2 3 2 3" xfId="245"/>
    <cellStyle name="Standard 3 2 3 3" xfId="246"/>
    <cellStyle name="Standard 3 2 3 4" xfId="247"/>
    <cellStyle name="Standard 3 2 3 5" xfId="248"/>
    <cellStyle name="Standard 3 2 4" xfId="249"/>
    <cellStyle name="Standard 3 2 4 2" xfId="250"/>
    <cellStyle name="Standard 3 2 4 2 2" xfId="251"/>
    <cellStyle name="Standard 3 2 4 3" xfId="252"/>
    <cellStyle name="Standard 3 2 4 4" xfId="253"/>
    <cellStyle name="Standard 3 2 4 5" xfId="254"/>
    <cellStyle name="Standard 3 2 5" xfId="255"/>
    <cellStyle name="Standard 3 2 5 2" xfId="256"/>
    <cellStyle name="Standard 3 2 5 3" xfId="257"/>
    <cellStyle name="Standard 3 2 6" xfId="258"/>
    <cellStyle name="Standard 3 2 6 2" xfId="259"/>
    <cellStyle name="Standard 3 2 7" xfId="260"/>
    <cellStyle name="Standard 3 2 8" xfId="261"/>
    <cellStyle name="Standard 3 2 9" xfId="262"/>
    <cellStyle name="Standard 3 3" xfId="263"/>
    <cellStyle name="Standard 3 3 2" xfId="264"/>
    <cellStyle name="Standard 3 3 2 2" xfId="265"/>
    <cellStyle name="Standard 3 3 2 2 2" xfId="266"/>
    <cellStyle name="Standard 3 3 2 2 3" xfId="267"/>
    <cellStyle name="Standard 3 3 2 3" xfId="268"/>
    <cellStyle name="Standard 3 3 2 4" xfId="269"/>
    <cellStyle name="Standard 3 3 2 5" xfId="270"/>
    <cellStyle name="Standard 3 3 3" xfId="271"/>
    <cellStyle name="Standard 3 3 3 2" xfId="272"/>
    <cellStyle name="Standard 3 3 3 2 2" xfId="273"/>
    <cellStyle name="Standard 3 3 3 3" xfId="274"/>
    <cellStyle name="Standard 3 3 3 4" xfId="275"/>
    <cellStyle name="Standard 3 3 3 5" xfId="276"/>
    <cellStyle name="Standard 3 3 4" xfId="277"/>
    <cellStyle name="Standard 3 3 4 2" xfId="278"/>
    <cellStyle name="Standard 3 3 4 3" xfId="279"/>
    <cellStyle name="Standard 3 3 5" xfId="280"/>
    <cellStyle name="Standard 3 3 5 2" xfId="281"/>
    <cellStyle name="Standard 3 3 6" xfId="282"/>
    <cellStyle name="Standard 3 3 7" xfId="283"/>
    <cellStyle name="Standard 3 3 8" xfId="284"/>
    <cellStyle name="Standard 3 4" xfId="285"/>
    <cellStyle name="Standard 3 4 2" xfId="286"/>
    <cellStyle name="Standard 3 4 2 2" xfId="287"/>
    <cellStyle name="Standard 3 4 2 2 2" xfId="288"/>
    <cellStyle name="Standard 3 4 2 3" xfId="289"/>
    <cellStyle name="Standard 3 4 2 4" xfId="290"/>
    <cellStyle name="Standard 3 4 2 5" xfId="291"/>
    <cellStyle name="Standard 3 4 3" xfId="292"/>
    <cellStyle name="Standard 3 4 3 2" xfId="293"/>
    <cellStyle name="Standard 3 4 4" xfId="294"/>
    <cellStyle name="Standard 3 4 5" xfId="295"/>
    <cellStyle name="Standard 3 4 6" xfId="296"/>
    <cellStyle name="Standard 3 5" xfId="297"/>
    <cellStyle name="Standard 3 5 2" xfId="298"/>
    <cellStyle name="Standard 3 5 2 2" xfId="299"/>
    <cellStyle name="Standard 3 5 3" xfId="300"/>
    <cellStyle name="Standard 3 5 4" xfId="301"/>
    <cellStyle name="Standard 3 5 5" xfId="302"/>
    <cellStyle name="Standard 3 6" xfId="303"/>
    <cellStyle name="Standard 3 6 2" xfId="304"/>
    <cellStyle name="Standard 3 6 2 2" xfId="305"/>
    <cellStyle name="Standard 3 6 3" xfId="306"/>
    <cellStyle name="Standard 3 6 4" xfId="307"/>
    <cellStyle name="Standard 3 6 5" xfId="308"/>
    <cellStyle name="Standard 3 7" xfId="309"/>
    <cellStyle name="Standard 3 7 2" xfId="310"/>
    <cellStyle name="Standard 3 8" xfId="311"/>
    <cellStyle name="Standard 3 8 2" xfId="312"/>
    <cellStyle name="Standard 3 9" xfId="313"/>
    <cellStyle name="Standard 4" xfId="314"/>
    <cellStyle name="Standard 4 2" xfId="315"/>
    <cellStyle name="Standard 5" xfId="316"/>
    <cellStyle name="Standard 5 2" xfId="317"/>
    <cellStyle name="Standard 6" xfId="318"/>
    <cellStyle name="Standard 6 2" xfId="319"/>
    <cellStyle name="Standard 6 2 2" xfId="320"/>
    <cellStyle name="Standard 6 2 2 2" xfId="321"/>
    <cellStyle name="Standard 6 2 2 3" xfId="322"/>
    <cellStyle name="Standard 6 2 3" xfId="323"/>
    <cellStyle name="Standard 6 2 4" xfId="324"/>
    <cellStyle name="Standard 6 2 5" xfId="325"/>
    <cellStyle name="Standard 6 3" xfId="326"/>
    <cellStyle name="Standard 6 3 2" xfId="327"/>
    <cellStyle name="Standard 6 3 2 2" xfId="328"/>
    <cellStyle name="Standard 6 3 3" xfId="329"/>
    <cellStyle name="Standard 6 3 4" xfId="330"/>
    <cellStyle name="Standard 6 3 5" xfId="331"/>
    <cellStyle name="Standard 6 4" xfId="332"/>
    <cellStyle name="Standard 6 4 2" xfId="333"/>
    <cellStyle name="Standard 6 5" xfId="334"/>
    <cellStyle name="Standard 6 5 2" xfId="335"/>
    <cellStyle name="Standard 6 6" xfId="336"/>
    <cellStyle name="Standard 6 7" xfId="337"/>
    <cellStyle name="Standard 6 8" xfId="338"/>
    <cellStyle name="Standard 7" xfId="339"/>
    <cellStyle name="Standard 7 2" xfId="340"/>
    <cellStyle name="Standard 7 2 2" xfId="341"/>
    <cellStyle name="Standard 7 3" xfId="342"/>
    <cellStyle name="Standard 7 3 2" xfId="343"/>
    <cellStyle name="Standard 7 4" xfId="344"/>
    <cellStyle name="Standard 7 5" xfId="345"/>
    <cellStyle name="Standard 7 6" xfId="346"/>
    <cellStyle name="Währung" xfId="2" builtinId="4"/>
    <cellStyle name="Währung 2" xfId="5"/>
    <cellStyle name="Währung 2 10" xfId="347"/>
    <cellStyle name="Währung 2 2" xfId="9"/>
    <cellStyle name="Währung 2 2 2" xfId="348"/>
    <cellStyle name="Währung 2 2 2 2" xfId="349"/>
    <cellStyle name="Währung 2 2 2 2 2" xfId="350"/>
    <cellStyle name="Währung 2 2 2 2 2 2" xfId="351"/>
    <cellStyle name="Währung 2 2 2 2 3" xfId="352"/>
    <cellStyle name="Währung 2 2 2 2 4" xfId="353"/>
    <cellStyle name="Währung 2 2 2 3" xfId="354"/>
    <cellStyle name="Währung 2 2 2 3 2" xfId="355"/>
    <cellStyle name="Währung 2 2 2 3 2 2" xfId="356"/>
    <cellStyle name="Währung 2 2 2 3 3" xfId="357"/>
    <cellStyle name="Währung 2 2 2 3 4" xfId="358"/>
    <cellStyle name="Währung 2 2 2 4" xfId="359"/>
    <cellStyle name="Währung 2 2 2 4 2" xfId="360"/>
    <cellStyle name="Währung 2 2 2 5" xfId="361"/>
    <cellStyle name="Währung 2 2 2 5 2" xfId="362"/>
    <cellStyle name="Währung 2 2 2 6" xfId="363"/>
    <cellStyle name="Währung 2 2 2 7" xfId="364"/>
    <cellStyle name="Währung 2 2 2 8" xfId="365"/>
    <cellStyle name="Währung 2 2 3" xfId="366"/>
    <cellStyle name="Währung 2 2 3 2" xfId="367"/>
    <cellStyle name="Währung 2 2 3 2 2" xfId="368"/>
    <cellStyle name="Währung 2 2 3 3" xfId="369"/>
    <cellStyle name="Währung 2 2 3 4" xfId="370"/>
    <cellStyle name="Währung 2 2 4" xfId="371"/>
    <cellStyle name="Währung 2 2 4 2" xfId="372"/>
    <cellStyle name="Währung 2 2 4 2 2" xfId="373"/>
    <cellStyle name="Währung 2 2 4 3" xfId="374"/>
    <cellStyle name="Währung 2 2 4 4" xfId="375"/>
    <cellStyle name="Währung 2 2 5" xfId="376"/>
    <cellStyle name="Währung 2 2 5 2" xfId="377"/>
    <cellStyle name="Währung 2 2 6" xfId="378"/>
    <cellStyle name="Währung 2 2 6 2" xfId="379"/>
    <cellStyle name="Währung 2 2 7" xfId="380"/>
    <cellStyle name="Währung 2 2 8" xfId="381"/>
    <cellStyle name="Währung 2 2 9" xfId="382"/>
    <cellStyle name="Währung 2 3" xfId="383"/>
    <cellStyle name="Währung 2 3 2" xfId="384"/>
    <cellStyle name="Währung 2 3 2 2" xfId="385"/>
    <cellStyle name="Währung 2 3 2 2 2" xfId="386"/>
    <cellStyle name="Währung 2 3 2 2 2 2" xfId="387"/>
    <cellStyle name="Währung 2 3 2 2 3" xfId="388"/>
    <cellStyle name="Währung 2 3 2 3" xfId="389"/>
    <cellStyle name="Währung 2 3 2 3 2" xfId="390"/>
    <cellStyle name="Währung 2 3 2 4" xfId="391"/>
    <cellStyle name="Währung 2 3 2 4 2" xfId="392"/>
    <cellStyle name="Währung 2 3 2 5" xfId="393"/>
    <cellStyle name="Währung 2 3 3" xfId="394"/>
    <cellStyle name="Währung 2 3 3 2" xfId="395"/>
    <cellStyle name="Währung 2 3 3 2 2" xfId="396"/>
    <cellStyle name="Währung 2 3 3 2 3" xfId="397"/>
    <cellStyle name="Währung 2 3 3 3" xfId="398"/>
    <cellStyle name="Währung 2 3 3 4" xfId="399"/>
    <cellStyle name="Währung 2 3 3 5" xfId="400"/>
    <cellStyle name="Währung 2 3 4" xfId="401"/>
    <cellStyle name="Währung 2 3 4 2" xfId="402"/>
    <cellStyle name="Währung 2 3 4 3" xfId="403"/>
    <cellStyle name="Währung 2 3 5" xfId="404"/>
    <cellStyle name="Währung 2 3 5 2" xfId="405"/>
    <cellStyle name="Währung 2 3 5 3" xfId="406"/>
    <cellStyle name="Währung 2 3 6" xfId="407"/>
    <cellStyle name="Währung 2 3 7" xfId="408"/>
    <cellStyle name="Währung 2 3 8" xfId="409"/>
    <cellStyle name="Währung 2 4" xfId="410"/>
    <cellStyle name="Währung 2 4 2" xfId="411"/>
    <cellStyle name="Währung 2 4 2 2" xfId="412"/>
    <cellStyle name="Währung 2 4 2 2 2" xfId="413"/>
    <cellStyle name="Währung 2 4 2 3" xfId="414"/>
    <cellStyle name="Währung 2 4 3" xfId="415"/>
    <cellStyle name="Währung 2 4 3 2" xfId="416"/>
    <cellStyle name="Währung 2 4 4" xfId="417"/>
    <cellStyle name="Währung 2 4 4 2" xfId="418"/>
    <cellStyle name="Währung 2 4 5" xfId="419"/>
    <cellStyle name="Währung 2 5" xfId="420"/>
    <cellStyle name="Währung 2 5 2" xfId="421"/>
    <cellStyle name="Währung 2 5 2 2" xfId="422"/>
    <cellStyle name="Währung 2 5 2 3" xfId="423"/>
    <cellStyle name="Währung 2 5 3" xfId="424"/>
    <cellStyle name="Währung 2 5 4" xfId="425"/>
    <cellStyle name="Währung 2 5 5" xfId="426"/>
    <cellStyle name="Währung 2 6" xfId="427"/>
    <cellStyle name="Währung 2 6 2" xfId="428"/>
    <cellStyle name="Währung 2 6 3" xfId="429"/>
    <cellStyle name="Währung 2 7" xfId="430"/>
    <cellStyle name="Währung 2 7 2" xfId="431"/>
    <cellStyle name="Währung 2 7 3" xfId="432"/>
    <cellStyle name="Währung 2 8" xfId="433"/>
    <cellStyle name="Währung 2 9" xfId="434"/>
    <cellStyle name="Währung 3" xfId="11"/>
    <cellStyle name="Währung 3 2" xfId="435"/>
    <cellStyle name="Währung 4" xfId="436"/>
  </cellStyles>
  <dxfs count="55">
    <dxf>
      <fill>
        <patternFill>
          <bgColor theme="6" tint="0.39994506668294322"/>
        </patternFill>
      </fill>
    </dxf>
    <dxf>
      <fill>
        <patternFill>
          <bgColor theme="5" tint="0.79998168889431442"/>
        </patternFill>
      </fill>
    </dxf>
    <dxf>
      <fill>
        <patternFill>
          <bgColor theme="6" tint="0.39994506668294322"/>
        </patternFill>
      </fill>
    </dxf>
    <dxf>
      <fill>
        <patternFill>
          <bgColor theme="5" tint="0.79998168889431442"/>
        </patternFill>
      </fill>
    </dxf>
    <dxf>
      <fill>
        <patternFill>
          <bgColor theme="6" tint="0.39994506668294322"/>
        </patternFill>
      </fill>
    </dxf>
    <dxf>
      <fill>
        <patternFill>
          <bgColor theme="5" tint="0.79998168889431442"/>
        </patternFill>
      </fill>
    </dxf>
    <dxf>
      <fill>
        <patternFill>
          <bgColor theme="6" tint="0.3999450666829432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7" tint="0.79998168889431442"/>
        </patternFill>
      </fill>
    </dxf>
    <dxf>
      <font>
        <b/>
        <i val="0"/>
      </font>
      <fill>
        <patternFill>
          <bgColor rgb="FFFFCC00"/>
        </patternFill>
      </fill>
    </dxf>
    <dxf>
      <font>
        <b val="0"/>
        <i/>
        <color auto="1"/>
      </font>
      <fill>
        <patternFill>
          <bgColor rgb="FFFF4B4B"/>
        </patternFill>
      </fill>
    </dxf>
    <dxf>
      <fill>
        <patternFill>
          <bgColor theme="0" tint="-0.499984740745262"/>
        </patternFill>
      </fill>
    </dxf>
    <dxf>
      <fill>
        <patternFill>
          <bgColor theme="0" tint="-0.499984740745262"/>
        </patternFill>
      </fill>
    </dxf>
    <dxf>
      <font>
        <b/>
        <i val="0"/>
      </font>
      <fill>
        <patternFill patternType="solid">
          <fgColor auto="1"/>
          <bgColor rgb="FFFFCC00"/>
        </patternFill>
      </fill>
      <border>
        <left style="thin">
          <color auto="1"/>
        </left>
        <right style="thin">
          <color auto="1"/>
        </right>
        <top style="thin">
          <color auto="1"/>
        </top>
        <bottom style="thin">
          <color auto="1"/>
        </bottom>
      </border>
    </dxf>
    <dxf>
      <fill>
        <patternFill>
          <bgColor theme="6" tint="0.59996337778862885"/>
        </patternFill>
      </fill>
    </dxf>
    <dxf>
      <font>
        <b/>
        <i val="0"/>
      </font>
      <fill>
        <patternFill patternType="solid">
          <fgColor auto="1"/>
          <bgColor rgb="FFFFCC00"/>
        </patternFill>
      </fill>
      <border>
        <left style="thin">
          <color auto="1"/>
        </left>
        <right style="thin">
          <color auto="1"/>
        </right>
        <top style="thin">
          <color auto="1"/>
        </top>
        <bottom style="thin">
          <color auto="1"/>
        </bottom>
      </border>
    </dxf>
    <dxf>
      <fill>
        <patternFill>
          <bgColor theme="0" tint="-0.24994659260841701"/>
        </patternFill>
      </fill>
    </dxf>
    <dxf>
      <fill>
        <patternFill>
          <bgColor theme="6" tint="0.39994506668294322"/>
        </patternFill>
      </fill>
    </dxf>
    <dxf>
      <fill>
        <patternFill>
          <bgColor theme="7" tint="0.79998168889431442"/>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CC00"/>
      <color rgb="FFF2DCDB"/>
      <color rgb="FFFFFF99"/>
      <color rgb="FFFF9900"/>
      <color rgb="FFFF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495</xdr:row>
      <xdr:rowOff>0</xdr:rowOff>
    </xdr:from>
    <xdr:to>
      <xdr:col>8</xdr:col>
      <xdr:colOff>65784</xdr:colOff>
      <xdr:row>509</xdr:row>
      <xdr:rowOff>123526</xdr:rowOff>
    </xdr:to>
    <xdr:pic>
      <xdr:nvPicPr>
        <xdr:cNvPr id="2" name="Grafik 1"/>
        <xdr:cNvPicPr>
          <a:picLocks noChangeAspect="1"/>
        </xdr:cNvPicPr>
      </xdr:nvPicPr>
      <xdr:blipFill>
        <a:blip xmlns:r="http://schemas.openxmlformats.org/officeDocument/2006/relationships" r:embed="rId1"/>
        <a:stretch>
          <a:fillRect/>
        </a:stretch>
      </xdr:blipFill>
      <xdr:spPr>
        <a:xfrm>
          <a:off x="0" y="82134075"/>
          <a:ext cx="7133334" cy="2390476"/>
        </a:xfrm>
        <a:prstGeom prst="rect">
          <a:avLst/>
        </a:prstGeom>
      </xdr:spPr>
    </xdr:pic>
    <xdr:clientData/>
  </xdr:twoCellAnchor>
  <xdr:twoCellAnchor editAs="oneCell">
    <xdr:from>
      <xdr:col>1</xdr:col>
      <xdr:colOff>19050</xdr:colOff>
      <xdr:row>532</xdr:row>
      <xdr:rowOff>57150</xdr:rowOff>
    </xdr:from>
    <xdr:to>
      <xdr:col>8</xdr:col>
      <xdr:colOff>951618</xdr:colOff>
      <xdr:row>537</xdr:row>
      <xdr:rowOff>9430</xdr:rowOff>
    </xdr:to>
    <xdr:pic>
      <xdr:nvPicPr>
        <xdr:cNvPr id="3" name="Grafik 2"/>
        <xdr:cNvPicPr>
          <a:picLocks noChangeAspect="1"/>
        </xdr:cNvPicPr>
      </xdr:nvPicPr>
      <xdr:blipFill>
        <a:blip xmlns:r="http://schemas.openxmlformats.org/officeDocument/2006/relationships" r:embed="rId2"/>
        <a:stretch>
          <a:fillRect/>
        </a:stretch>
      </xdr:blipFill>
      <xdr:spPr>
        <a:xfrm>
          <a:off x="781050" y="89163525"/>
          <a:ext cx="7057143" cy="761905"/>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FFFFCC"/>
  </sheetPr>
  <dimension ref="A1:BM322"/>
  <sheetViews>
    <sheetView showGridLines="0" tabSelected="1" zoomScaleNormal="100" zoomScalePageLayoutView="90" workbookViewId="0">
      <selection activeCell="E3" sqref="E3:Q3"/>
    </sheetView>
  </sheetViews>
  <sheetFormatPr baseColWidth="10" defaultColWidth="11.44140625" defaultRowHeight="13.2" x14ac:dyDescent="0.25"/>
  <cols>
    <col min="1" max="1" width="3.6640625" style="31" customWidth="1"/>
    <col min="2" max="2" width="8.6640625" style="18" customWidth="1"/>
    <col min="3" max="3" width="12.33203125" style="372" customWidth="1"/>
    <col min="4" max="4" width="19.109375" style="7" customWidth="1"/>
    <col min="5" max="5" width="13.33203125" style="32" customWidth="1"/>
    <col min="6" max="6" width="9.6640625" style="33" customWidth="1"/>
    <col min="7" max="7" width="7.109375" style="35" customWidth="1"/>
    <col min="8" max="8" width="8.33203125" style="33" customWidth="1"/>
    <col min="9" max="9" width="6.6640625" style="33" customWidth="1"/>
    <col min="10" max="10" width="8.109375" style="33" bestFit="1" customWidth="1"/>
    <col min="11" max="11" width="4.6640625" style="136" customWidth="1"/>
    <col min="12" max="15" width="4.6640625" style="18" customWidth="1"/>
    <col min="16" max="16" width="5.5546875" style="18" customWidth="1"/>
    <col min="17" max="18" width="4.6640625" style="18" customWidth="1"/>
    <col min="19" max="19" width="8.5546875" style="18" customWidth="1"/>
    <col min="20" max="20" width="7.5546875" style="18" customWidth="1"/>
    <col min="21" max="21" width="7.6640625" style="18" customWidth="1"/>
    <col min="22" max="22" width="3.88671875" style="34" customWidth="1"/>
    <col min="23" max="23" width="12.33203125" style="34" customWidth="1"/>
    <col min="24" max="24" width="15.109375" style="35" customWidth="1"/>
    <col min="25" max="25" width="3.5546875" style="35" customWidth="1"/>
    <col min="26" max="30" width="3.88671875" style="35" customWidth="1"/>
    <col min="31" max="31" width="3.88671875" style="36" customWidth="1"/>
    <col min="32" max="33" width="3.88671875" style="37" customWidth="1"/>
    <col min="34" max="34" width="3.88671875" style="38" customWidth="1"/>
    <col min="35" max="36" width="3.88671875" style="39" customWidth="1"/>
    <col min="37" max="55" width="3.88671875" style="40" customWidth="1"/>
    <col min="56" max="58" width="3.5546875" style="13" customWidth="1"/>
    <col min="59" max="61" width="11.44140625" style="139"/>
    <col min="62" max="63" width="11.44140625" style="7"/>
    <col min="64" max="64" width="12.44140625" style="7" bestFit="1" customWidth="1"/>
    <col min="65" max="65" width="12.88671875" style="7" customWidth="1"/>
    <col min="66" max="16384" width="11.44140625" style="7"/>
  </cols>
  <sheetData>
    <row r="1" spans="1:65" s="2" customFormat="1" ht="13.8" x14ac:dyDescent="0.25">
      <c r="A1" s="821" t="s">
        <v>31</v>
      </c>
      <c r="B1" s="821"/>
      <c r="C1" s="821"/>
      <c r="D1" s="821"/>
      <c r="E1" s="821"/>
      <c r="F1" s="821"/>
      <c r="G1" s="821"/>
      <c r="H1" s="821"/>
      <c r="I1" s="821"/>
      <c r="J1" s="821"/>
      <c r="K1" s="821"/>
      <c r="L1" s="821"/>
      <c r="M1" s="821"/>
      <c r="N1" s="821"/>
      <c r="O1" s="821"/>
      <c r="P1" s="821"/>
      <c r="Q1" s="821"/>
      <c r="R1" s="821"/>
      <c r="V1" s="10"/>
      <c r="W1" s="10"/>
      <c r="X1" s="11"/>
      <c r="Y1" s="11"/>
      <c r="Z1" s="11"/>
      <c r="AA1" s="11"/>
      <c r="AB1" s="11"/>
      <c r="AC1" s="11"/>
      <c r="AD1" s="11"/>
      <c r="AE1" s="12"/>
      <c r="AF1" s="4"/>
      <c r="AG1" s="14" t="s">
        <v>34</v>
      </c>
      <c r="AH1" s="5"/>
      <c r="AJ1" s="717"/>
      <c r="AK1" s="717" t="s">
        <v>751</v>
      </c>
      <c r="AL1" s="19"/>
      <c r="AM1" s="19"/>
      <c r="AN1" s="19"/>
      <c r="AO1" s="19"/>
      <c r="AP1" s="19"/>
      <c r="AQ1" s="19"/>
      <c r="AR1" s="16"/>
      <c r="AS1" s="16"/>
      <c r="AT1" s="16"/>
      <c r="AU1" s="16"/>
      <c r="AV1" s="16"/>
      <c r="AW1" s="16"/>
      <c r="AX1" s="16"/>
      <c r="AY1" s="16"/>
      <c r="AZ1" s="16"/>
      <c r="BA1" s="16"/>
      <c r="BB1" s="16"/>
      <c r="BC1" s="16"/>
      <c r="BD1" s="13"/>
      <c r="BE1" s="13"/>
      <c r="BF1" s="13"/>
      <c r="BG1" s="138"/>
      <c r="BH1" s="138"/>
      <c r="BI1" s="138"/>
    </row>
    <row r="2" spans="1:65" s="2" customFormat="1" ht="15.75" customHeight="1" x14ac:dyDescent="0.25">
      <c r="A2" s="822" t="s">
        <v>28</v>
      </c>
      <c r="B2" s="822"/>
      <c r="C2" s="822"/>
      <c r="D2" s="822"/>
      <c r="E2" s="822"/>
      <c r="F2" s="822"/>
      <c r="G2" s="822"/>
      <c r="H2" s="822"/>
      <c r="I2" s="822"/>
      <c r="J2" s="822"/>
      <c r="K2" s="822"/>
      <c r="L2" s="822"/>
      <c r="M2" s="822"/>
      <c r="N2" s="822"/>
      <c r="O2" s="822"/>
      <c r="P2" s="822"/>
      <c r="Q2" s="822"/>
      <c r="R2" s="822"/>
      <c r="S2" s="830" t="s">
        <v>335</v>
      </c>
      <c r="T2" s="831"/>
      <c r="U2" s="832"/>
      <c r="V2" s="15"/>
      <c r="W2" s="15"/>
      <c r="X2" s="1"/>
      <c r="Y2" s="1"/>
      <c r="Z2" s="1"/>
      <c r="AA2" s="1"/>
      <c r="AB2" s="1"/>
      <c r="AC2" s="1"/>
      <c r="AJ2" s="680" t="s">
        <v>470</v>
      </c>
      <c r="AK2" s="718" t="s">
        <v>752</v>
      </c>
      <c r="AL2" s="19"/>
      <c r="AM2" s="19"/>
      <c r="AN2" s="19"/>
      <c r="AO2" s="19"/>
      <c r="AP2" s="19"/>
      <c r="AQ2" s="19"/>
      <c r="AR2" s="19"/>
      <c r="AS2" s="207"/>
      <c r="AT2" s="207"/>
      <c r="AU2" s="207"/>
      <c r="AV2" s="417"/>
      <c r="AW2" s="19"/>
      <c r="AX2" s="19"/>
      <c r="AY2" s="19"/>
      <c r="AZ2" s="19"/>
      <c r="BA2" s="19"/>
      <c r="BB2" s="19"/>
      <c r="BC2" s="19"/>
      <c r="BE2" s="16"/>
      <c r="BF2" s="16"/>
      <c r="BG2" s="139"/>
      <c r="BH2" s="139"/>
      <c r="BI2" s="139"/>
      <c r="BJ2" s="7"/>
    </row>
    <row r="3" spans="1:65" s="2" customFormat="1" ht="15.6" customHeight="1" x14ac:dyDescent="0.25">
      <c r="A3" s="823" t="s">
        <v>655</v>
      </c>
      <c r="B3" s="824"/>
      <c r="C3" s="824"/>
      <c r="D3" s="824"/>
      <c r="E3" s="827"/>
      <c r="F3" s="827"/>
      <c r="G3" s="827"/>
      <c r="H3" s="827"/>
      <c r="I3" s="827"/>
      <c r="J3" s="827"/>
      <c r="K3" s="827"/>
      <c r="L3" s="827"/>
      <c r="M3" s="827"/>
      <c r="N3" s="827"/>
      <c r="O3" s="827"/>
      <c r="P3" s="827"/>
      <c r="Q3" s="827"/>
      <c r="R3" s="62"/>
      <c r="S3" s="235"/>
      <c r="T3" s="234" t="s">
        <v>338</v>
      </c>
      <c r="U3" s="236" t="s">
        <v>337</v>
      </c>
      <c r="V3" s="81"/>
      <c r="W3" s="817">
        <f>E3</f>
        <v>0</v>
      </c>
      <c r="X3" s="817"/>
      <c r="Y3" s="817"/>
      <c r="Z3" s="817"/>
      <c r="AA3" s="817"/>
      <c r="AB3" s="817"/>
      <c r="AC3" s="817"/>
      <c r="AD3" s="817"/>
      <c r="AE3" s="817"/>
      <c r="AI3" s="4"/>
      <c r="AJ3" s="681" t="s">
        <v>667</v>
      </c>
      <c r="AK3" s="719" t="s">
        <v>668</v>
      </c>
      <c r="AL3" s="164"/>
      <c r="AM3" s="164"/>
      <c r="AN3" s="164"/>
      <c r="AO3" s="164"/>
      <c r="AP3" s="164"/>
      <c r="AQ3" s="164"/>
      <c r="AR3" s="655"/>
      <c r="AS3" s="13"/>
      <c r="AT3" s="13"/>
      <c r="AU3" s="13"/>
      <c r="AV3" s="417"/>
      <c r="AW3" s="19"/>
      <c r="AX3" s="19"/>
      <c r="AY3" s="19"/>
      <c r="AZ3" s="19"/>
      <c r="BA3" s="19"/>
      <c r="BB3" s="19"/>
      <c r="BC3" s="19"/>
      <c r="BE3" s="16"/>
      <c r="BF3" s="16"/>
      <c r="BG3" s="139"/>
      <c r="BH3" s="139"/>
      <c r="BI3" s="139"/>
      <c r="BJ3" s="7"/>
    </row>
    <row r="4" spans="1:65" s="2" customFormat="1" ht="15.6" customHeight="1" x14ac:dyDescent="0.25">
      <c r="A4" s="823" t="s">
        <v>654</v>
      </c>
      <c r="B4" s="824"/>
      <c r="C4" s="824"/>
      <c r="D4" s="824"/>
      <c r="E4" s="826"/>
      <c r="F4" s="826"/>
      <c r="G4" s="826"/>
      <c r="H4" s="826"/>
      <c r="I4" s="826"/>
      <c r="J4" s="826"/>
      <c r="K4" s="826"/>
      <c r="L4" s="826"/>
      <c r="M4" s="826"/>
      <c r="N4" s="826"/>
      <c r="O4" s="826"/>
      <c r="P4" s="826"/>
      <c r="Q4" s="826"/>
      <c r="R4" s="101"/>
      <c r="S4" s="237" t="s">
        <v>468</v>
      </c>
      <c r="T4" s="188" t="str">
        <f>IFERROR(VLOOKUP(K5,Matrix,6,FALSE),"kV")</f>
        <v>kV</v>
      </c>
      <c r="U4" s="277" t="s">
        <v>333</v>
      </c>
      <c r="W4" s="818">
        <f>E4</f>
        <v>0</v>
      </c>
      <c r="X4" s="818"/>
      <c r="Y4" s="818"/>
      <c r="Z4" s="818"/>
      <c r="AA4" s="818"/>
      <c r="AB4" s="818"/>
      <c r="AC4" s="818"/>
      <c r="AD4" s="818"/>
      <c r="AE4" s="818"/>
      <c r="AI4" s="17"/>
      <c r="AK4" s="720" t="s">
        <v>753</v>
      </c>
      <c r="AL4" s="717"/>
      <c r="AM4" s="717"/>
      <c r="AN4" s="717"/>
      <c r="AO4" s="717"/>
      <c r="AP4" s="717"/>
      <c r="AQ4" s="717"/>
      <c r="AR4" s="19"/>
      <c r="AS4" s="19"/>
      <c r="AT4" s="19"/>
      <c r="AU4" s="19"/>
      <c r="AV4" s="19"/>
      <c r="AW4" s="19"/>
      <c r="AX4" s="19"/>
      <c r="AY4" s="19"/>
      <c r="AZ4" s="19"/>
      <c r="BA4" s="19"/>
      <c r="BB4" s="19"/>
      <c r="BC4" s="19"/>
      <c r="BE4" s="16"/>
      <c r="BF4" s="16"/>
      <c r="BG4" s="139"/>
      <c r="BH4" s="139"/>
      <c r="BI4" s="139"/>
      <c r="BJ4" s="7"/>
    </row>
    <row r="5" spans="1:65" s="2" customFormat="1" ht="15.6" customHeight="1" x14ac:dyDescent="0.25">
      <c r="A5" s="825" t="s">
        <v>653</v>
      </c>
      <c r="B5" s="824"/>
      <c r="C5" s="824"/>
      <c r="D5" s="824"/>
      <c r="E5" s="833"/>
      <c r="F5" s="833"/>
      <c r="H5" s="2" t="s">
        <v>32</v>
      </c>
      <c r="K5" s="829" t="s">
        <v>401</v>
      </c>
      <c r="L5" s="829"/>
      <c r="M5" s="829"/>
      <c r="N5" s="829"/>
      <c r="O5" s="829"/>
      <c r="P5" s="829"/>
      <c r="Q5" s="829"/>
      <c r="R5" s="691" t="str">
        <f>VLOOKUP(K5,'Drop Down'!A2:J11,10,FALSE)</f>
        <v>?</v>
      </c>
      <c r="S5" s="238" t="s">
        <v>278</v>
      </c>
      <c r="T5" s="188" t="str">
        <f>IFERROR(VLOOKUP(K5,Matrix,5,FALSE),"kV")</f>
        <v>kV</v>
      </c>
      <c r="U5" s="188" t="s">
        <v>333</v>
      </c>
      <c r="W5" s="828">
        <f>E5</f>
        <v>0</v>
      </c>
      <c r="X5" s="828"/>
      <c r="Y5" s="828"/>
      <c r="Z5" s="828"/>
      <c r="AA5" s="828"/>
      <c r="AB5" s="828"/>
      <c r="AC5" s="828"/>
      <c r="AD5" s="828"/>
      <c r="AE5" s="828"/>
      <c r="AI5" s="20"/>
      <c r="AJ5" s="414" t="s">
        <v>18</v>
      </c>
      <c r="AK5" s="721" t="s">
        <v>670</v>
      </c>
      <c r="AL5" s="164"/>
      <c r="AM5" s="164"/>
      <c r="AN5" s="164"/>
      <c r="AO5" s="164"/>
      <c r="AP5" s="164"/>
      <c r="AQ5" s="655"/>
      <c r="AR5" s="19"/>
      <c r="AS5" s="19"/>
      <c r="AT5" s="19"/>
      <c r="AU5" s="19"/>
      <c r="AV5" s="19"/>
      <c r="AW5" s="19"/>
      <c r="AX5" s="19"/>
      <c r="AY5" s="19"/>
      <c r="AZ5" s="19"/>
      <c r="BA5" s="13"/>
      <c r="BB5" s="13"/>
      <c r="BC5" s="19"/>
      <c r="BE5" s="16"/>
      <c r="BF5" s="16"/>
      <c r="BG5" s="139"/>
      <c r="BH5" s="139"/>
      <c r="BI5" s="139"/>
      <c r="BJ5" s="7"/>
    </row>
    <row r="6" spans="1:65" s="2" customFormat="1" ht="15.6" customHeight="1" x14ac:dyDescent="0.25">
      <c r="A6" s="823" t="s">
        <v>652</v>
      </c>
      <c r="B6" s="824"/>
      <c r="C6" s="824"/>
      <c r="D6" s="824"/>
      <c r="E6" s="275"/>
      <c r="F6" s="619"/>
      <c r="G6" s="648" t="str">
        <f>VLOOKUP(K5,Matrix,8,FALSE)</f>
        <v>?</v>
      </c>
      <c r="H6" s="612" t="s">
        <v>633</v>
      </c>
      <c r="K6" s="133"/>
      <c r="M6" s="1"/>
      <c r="N6" s="613"/>
      <c r="O6" s="622" t="str">
        <f>VLOOKUP(K5,Matrix,2,FALSE)</f>
        <v>?</v>
      </c>
      <c r="P6" s="820" t="s">
        <v>80</v>
      </c>
      <c r="Q6" s="820"/>
      <c r="R6" s="691" t="e">
        <f>VLOOKUP(O6,'Drop Down'!A25:D28,2,FALSE)</f>
        <v>#N/A</v>
      </c>
      <c r="S6" s="238" t="s">
        <v>306</v>
      </c>
      <c r="T6" s="188" t="str">
        <f>IFERROR(VLOOKUP(K5,Matrix,7,FALSE),"kV")</f>
        <v>kV</v>
      </c>
      <c r="U6" s="277" t="s">
        <v>333</v>
      </c>
      <c r="V6" s="82"/>
      <c r="W6" s="82"/>
      <c r="X6" s="82"/>
      <c r="Y6" s="82"/>
      <c r="Z6" s="82"/>
      <c r="AA6" s="6"/>
      <c r="AB6" s="6"/>
      <c r="AC6" s="6"/>
      <c r="AD6" s="6"/>
      <c r="AE6" s="6"/>
      <c r="AI6" s="17"/>
      <c r="AJ6" s="418" t="s">
        <v>5</v>
      </c>
      <c r="AK6" s="718" t="s">
        <v>669</v>
      </c>
      <c r="AL6" s="655"/>
      <c r="AM6" s="655"/>
      <c r="AN6" s="655"/>
      <c r="AO6" s="655"/>
      <c r="AP6" s="655"/>
      <c r="AQ6" s="19"/>
      <c r="AR6" s="19"/>
      <c r="AS6" s="16"/>
      <c r="AT6" s="16"/>
      <c r="AU6" s="16"/>
      <c r="AV6" s="16"/>
      <c r="AW6" s="16"/>
      <c r="AX6" s="16"/>
      <c r="AY6" s="16"/>
      <c r="AZ6" s="16"/>
      <c r="BA6" s="19"/>
      <c r="BB6" s="19"/>
      <c r="BC6" s="19"/>
      <c r="BE6" s="16"/>
      <c r="BF6" s="16"/>
      <c r="BG6" s="139"/>
      <c r="BH6" s="139"/>
      <c r="BI6" s="139"/>
      <c r="BJ6" s="7"/>
    </row>
    <row r="7" spans="1:65" s="2" customFormat="1" ht="15" customHeight="1" x14ac:dyDescent="0.25">
      <c r="A7" s="630" t="s">
        <v>651</v>
      </c>
      <c r="B7" s="250"/>
      <c r="C7" s="628"/>
      <c r="D7" s="629">
        <f>VLOOKUP(E7,'Drop Down'!N2:O13,2,FALSE)</f>
        <v>1</v>
      </c>
      <c r="E7" s="803" t="s">
        <v>41</v>
      </c>
      <c r="F7" s="276">
        <v>2021</v>
      </c>
      <c r="G7" s="551"/>
      <c r="H7" s="47" t="s">
        <v>29</v>
      </c>
      <c r="I7" s="47"/>
      <c r="K7" s="133"/>
      <c r="L7" s="6"/>
      <c r="M7" s="835">
        <f>IFERROR(DATE(F7,D7,1),"-")</f>
        <v>44197</v>
      </c>
      <c r="N7" s="835"/>
      <c r="O7" s="74" t="s">
        <v>0</v>
      </c>
      <c r="P7" s="835">
        <f>IFERROR(EOMONTH(M7,0),"-")</f>
        <v>44227</v>
      </c>
      <c r="Q7" s="835"/>
      <c r="S7" s="843" t="s">
        <v>336</v>
      </c>
      <c r="T7" s="844"/>
      <c r="U7" s="845"/>
      <c r="V7" s="6"/>
      <c r="W7" s="3" t="s">
        <v>20</v>
      </c>
      <c r="X7" s="84">
        <f>M7</f>
        <v>44197</v>
      </c>
      <c r="Y7" s="83"/>
      <c r="Z7" s="6" t="str">
        <f>O7</f>
        <v>bis</v>
      </c>
      <c r="AB7" s="819">
        <f>P7</f>
        <v>44227</v>
      </c>
      <c r="AC7" s="819"/>
      <c r="AD7" s="819"/>
      <c r="AE7" s="6"/>
      <c r="AG7" s="692">
        <f>(AB7-X7)+1</f>
        <v>31</v>
      </c>
      <c r="AH7" s="691" t="s">
        <v>10</v>
      </c>
      <c r="AJ7" s="418" t="s">
        <v>4</v>
      </c>
      <c r="AK7" s="718" t="s">
        <v>15</v>
      </c>
      <c r="AL7" s="19"/>
      <c r="AM7" s="19"/>
      <c r="AN7" s="19"/>
      <c r="AO7" s="19"/>
      <c r="AP7" s="19"/>
      <c r="AQ7" s="19"/>
      <c r="AR7" s="164"/>
      <c r="AY7" s="16"/>
      <c r="AZ7" s="16"/>
      <c r="BA7" s="16"/>
      <c r="BB7" s="16"/>
      <c r="BC7" s="16"/>
      <c r="BE7" s="16"/>
      <c r="BF7" s="16"/>
      <c r="BG7" s="139"/>
      <c r="BH7" s="139"/>
      <c r="BI7" s="139"/>
      <c r="BJ7" s="7"/>
    </row>
    <row r="8" spans="1:65" s="49" customFormat="1" ht="15.6" customHeight="1" thickBot="1" x14ac:dyDescent="0.3">
      <c r="A8" s="625"/>
      <c r="B8" s="626"/>
      <c r="C8" s="627"/>
      <c r="D8" s="626"/>
      <c r="M8" s="850">
        <f>M7+3</f>
        <v>44200</v>
      </c>
      <c r="N8" s="851"/>
      <c r="O8" s="210"/>
      <c r="P8" s="850">
        <f>M7+15</f>
        <v>44212</v>
      </c>
      <c r="Q8" s="851"/>
      <c r="AJ8" s="418" t="s">
        <v>6</v>
      </c>
      <c r="AK8" s="718" t="s">
        <v>16</v>
      </c>
      <c r="AL8" s="19"/>
      <c r="AM8" s="19"/>
      <c r="AN8" s="19"/>
      <c r="AO8" s="19"/>
      <c r="AP8" s="19"/>
      <c r="AQ8" s="19"/>
      <c r="AR8" s="164"/>
      <c r="AY8" s="207"/>
      <c r="AZ8" s="207"/>
      <c r="BA8" s="207"/>
      <c r="BB8" s="207"/>
      <c r="BC8" s="207"/>
      <c r="BE8" s="207"/>
      <c r="BF8" s="207"/>
      <c r="BG8" s="208"/>
      <c r="BH8" s="208"/>
      <c r="BI8" s="208"/>
      <c r="BJ8" s="209"/>
    </row>
    <row r="9" spans="1:65" s="164" customFormat="1" ht="23.25" customHeight="1" thickBot="1" x14ac:dyDescent="0.3">
      <c r="A9" s="804" t="s">
        <v>774</v>
      </c>
      <c r="B9" s="805"/>
      <c r="C9" s="806"/>
      <c r="D9" s="807"/>
      <c r="E9" s="808" t="s">
        <v>80</v>
      </c>
      <c r="F9" s="807" t="s">
        <v>775</v>
      </c>
      <c r="G9" s="809"/>
      <c r="H9" s="809"/>
      <c r="I9" s="813" t="s">
        <v>644</v>
      </c>
      <c r="J9" s="812" t="str">
        <f>IFERROR(VLOOKUP(Monatsverwendungsnachweis!K5,Matrix,4,FALSE),0)</f>
        <v>?</v>
      </c>
      <c r="K9" s="855" t="s">
        <v>773</v>
      </c>
      <c r="L9" s="855"/>
      <c r="M9" s="852">
        <v>2020</v>
      </c>
      <c r="N9" s="852"/>
      <c r="O9" s="810"/>
      <c r="P9" s="853" t="s">
        <v>776</v>
      </c>
      <c r="Q9" s="853"/>
      <c r="R9" s="853"/>
      <c r="S9" s="853"/>
      <c r="T9" s="853"/>
      <c r="U9" s="853"/>
      <c r="V9" s="809"/>
      <c r="W9" s="813" t="s">
        <v>679</v>
      </c>
      <c r="X9" s="812">
        <f>IF(P6="ja",VLOOKUP(Monatsverwendungsnachweis!O6,TN_UHG_Jahr_Tag,VLOOKUP(Monatsverwendungsnachweis!$M$9,Jahr_Spalte_Matrix,2,FALSE),FALSE),0)</f>
        <v>0</v>
      </c>
      <c r="Y9" s="811"/>
      <c r="Z9" s="813" t="s">
        <v>680</v>
      </c>
      <c r="AA9" s="811"/>
      <c r="AB9" s="854">
        <f>IF(P6="ja",VLOOKUP(Monatsverwendungsnachweis!O6,TN_UHG_Jahr_Monat,VLOOKUP(Monatsverwendungsnachweis!$M$9,Jahr_Spalte_Matrix,2,FALSE),FALSE),0)</f>
        <v>0</v>
      </c>
      <c r="AC9" s="854"/>
      <c r="AD9" s="854"/>
      <c r="AE9" s="814"/>
      <c r="AJ9" s="414" t="s">
        <v>13</v>
      </c>
      <c r="AK9" s="722" t="s">
        <v>480</v>
      </c>
      <c r="AL9" s="19"/>
      <c r="AM9" s="19"/>
      <c r="AN9" s="19"/>
      <c r="AO9" s="19"/>
      <c r="AP9" s="19"/>
      <c r="AY9" s="19"/>
      <c r="AZ9" s="19"/>
      <c r="BA9" s="19"/>
      <c r="BB9" s="19"/>
      <c r="BC9" s="19"/>
      <c r="BE9" s="19"/>
      <c r="BF9" s="19"/>
      <c r="BG9" s="682"/>
      <c r="BH9" s="682"/>
      <c r="BI9" s="682"/>
      <c r="BJ9" s="683"/>
    </row>
    <row r="10" spans="1:65" s="2" customFormat="1" ht="22.5" customHeight="1" x14ac:dyDescent="0.25">
      <c r="A10" s="802" t="s">
        <v>187</v>
      </c>
      <c r="B10" s="802"/>
      <c r="C10" s="802"/>
      <c r="D10" s="802"/>
      <c r="E10" s="686" t="str">
        <f>VLOOKUP(E9,Jahr_Spalte_Matrix,2)</f>
        <v>?</v>
      </c>
      <c r="F10" s="802"/>
      <c r="G10" s="1"/>
      <c r="I10" s="1"/>
      <c r="J10" s="1"/>
      <c r="K10" s="134"/>
      <c r="L10" s="1"/>
      <c r="M10" s="838">
        <f>VLOOKUP(M9,Jahr_Spalte_Matrix,2)</f>
        <v>5</v>
      </c>
      <c r="N10" s="838"/>
      <c r="O10" s="1"/>
      <c r="P10" s="17"/>
      <c r="Q10" s="17"/>
      <c r="R10" s="240"/>
      <c r="S10" s="240"/>
      <c r="T10" s="240"/>
      <c r="U10" s="240"/>
      <c r="V10" s="834" t="s">
        <v>52</v>
      </c>
      <c r="W10" s="834"/>
      <c r="X10" s="834"/>
      <c r="Y10" s="834"/>
      <c r="Z10" s="834"/>
      <c r="AA10" s="834"/>
      <c r="AB10" s="834"/>
      <c r="AC10" s="834"/>
      <c r="AD10" s="834"/>
      <c r="AE10" s="834"/>
      <c r="AF10" s="834"/>
      <c r="AG10" s="834"/>
      <c r="AH10" s="834"/>
      <c r="AI10" s="834"/>
      <c r="AJ10" s="834"/>
      <c r="AK10" s="834"/>
      <c r="AL10" s="834"/>
      <c r="AM10" s="834"/>
      <c r="AN10" s="834"/>
      <c r="AO10" s="834"/>
      <c r="AP10" s="834"/>
      <c r="AQ10" s="834"/>
      <c r="AR10" s="834"/>
      <c r="AS10" s="834"/>
      <c r="AT10" s="834"/>
      <c r="AU10" s="834"/>
      <c r="AV10" s="834"/>
      <c r="AW10" s="834"/>
      <c r="AX10" s="834"/>
      <c r="AY10" s="834"/>
      <c r="AZ10" s="834"/>
      <c r="BA10" s="834"/>
      <c r="BB10" s="834"/>
      <c r="BC10" s="834"/>
      <c r="BD10" s="12"/>
      <c r="BE10" s="12"/>
      <c r="BF10" s="12"/>
      <c r="BG10" s="139"/>
      <c r="BH10" s="139"/>
      <c r="BI10" s="139"/>
      <c r="BJ10" s="7"/>
    </row>
    <row r="11" spans="1:65" s="22" customFormat="1" ht="17.25" customHeight="1" x14ac:dyDescent="0.25">
      <c r="A11" s="21"/>
      <c r="B11" s="367"/>
      <c r="C11" s="370"/>
      <c r="D11" s="8"/>
      <c r="E11" s="8"/>
      <c r="F11" s="8"/>
      <c r="G11" s="367"/>
      <c r="H11" s="841" t="s">
        <v>9</v>
      </c>
      <c r="I11" s="836" t="s">
        <v>675</v>
      </c>
      <c r="J11" s="135"/>
      <c r="K11" s="8"/>
      <c r="L11" s="8"/>
      <c r="M11" s="8"/>
      <c r="N11" s="8"/>
      <c r="O11" s="8"/>
      <c r="P11" s="839" t="s">
        <v>472</v>
      </c>
      <c r="Q11" s="839" t="s">
        <v>485</v>
      </c>
      <c r="R11" s="839" t="s">
        <v>678</v>
      </c>
      <c r="S11" s="846" t="s">
        <v>12</v>
      </c>
      <c r="T11" s="847"/>
      <c r="U11" s="847"/>
      <c r="V11" s="239"/>
      <c r="W11" s="77"/>
      <c r="X11" s="77"/>
      <c r="Y11" s="80">
        <f>WEEKDAY(Y12)</f>
        <v>6</v>
      </c>
      <c r="Z11" s="80">
        <f t="shared" ref="Z11:BC11" si="0">WEEKDAY(Z12)</f>
        <v>7</v>
      </c>
      <c r="AA11" s="80">
        <f t="shared" si="0"/>
        <v>1</v>
      </c>
      <c r="AB11" s="80">
        <f t="shared" si="0"/>
        <v>2</v>
      </c>
      <c r="AC11" s="80">
        <f t="shared" si="0"/>
        <v>3</v>
      </c>
      <c r="AD11" s="80">
        <f t="shared" si="0"/>
        <v>4</v>
      </c>
      <c r="AE11" s="80">
        <f t="shared" si="0"/>
        <v>5</v>
      </c>
      <c r="AF11" s="80">
        <f t="shared" si="0"/>
        <v>6</v>
      </c>
      <c r="AG11" s="80">
        <f t="shared" si="0"/>
        <v>7</v>
      </c>
      <c r="AH11" s="80">
        <f t="shared" si="0"/>
        <v>1</v>
      </c>
      <c r="AI11" s="80">
        <f t="shared" si="0"/>
        <v>2</v>
      </c>
      <c r="AJ11" s="80">
        <f t="shared" si="0"/>
        <v>3</v>
      </c>
      <c r="AK11" s="80">
        <f t="shared" si="0"/>
        <v>4</v>
      </c>
      <c r="AL11" s="80">
        <f t="shared" si="0"/>
        <v>5</v>
      </c>
      <c r="AM11" s="80">
        <f t="shared" si="0"/>
        <v>6</v>
      </c>
      <c r="AN11" s="80">
        <f t="shared" si="0"/>
        <v>7</v>
      </c>
      <c r="AO11" s="80">
        <f t="shared" si="0"/>
        <v>1</v>
      </c>
      <c r="AP11" s="80">
        <f t="shared" si="0"/>
        <v>2</v>
      </c>
      <c r="AQ11" s="80">
        <f t="shared" si="0"/>
        <v>3</v>
      </c>
      <c r="AR11" s="80">
        <f t="shared" si="0"/>
        <v>4</v>
      </c>
      <c r="AS11" s="80">
        <f t="shared" si="0"/>
        <v>5</v>
      </c>
      <c r="AT11" s="80">
        <f t="shared" si="0"/>
        <v>6</v>
      </c>
      <c r="AU11" s="80">
        <f t="shared" si="0"/>
        <v>7</v>
      </c>
      <c r="AV11" s="80">
        <f t="shared" si="0"/>
        <v>1</v>
      </c>
      <c r="AW11" s="80">
        <f t="shared" si="0"/>
        <v>2</v>
      </c>
      <c r="AX11" s="80">
        <f t="shared" si="0"/>
        <v>3</v>
      </c>
      <c r="AY11" s="80">
        <f t="shared" si="0"/>
        <v>4</v>
      </c>
      <c r="AZ11" s="80">
        <f t="shared" si="0"/>
        <v>5</v>
      </c>
      <c r="BA11" s="80">
        <f t="shared" si="0"/>
        <v>6</v>
      </c>
      <c r="BB11" s="80">
        <f t="shared" si="0"/>
        <v>7</v>
      </c>
      <c r="BC11" s="80">
        <f t="shared" si="0"/>
        <v>1</v>
      </c>
      <c r="BG11" s="140"/>
      <c r="BH11" s="140"/>
      <c r="BI11" s="140"/>
    </row>
    <row r="12" spans="1:65" s="26" customFormat="1" ht="51.75" customHeight="1" x14ac:dyDescent="0.2">
      <c r="A12" s="23" t="s">
        <v>1</v>
      </c>
      <c r="B12" s="24" t="s">
        <v>446</v>
      </c>
      <c r="C12" s="369" t="s">
        <v>438</v>
      </c>
      <c r="D12" s="24" t="s">
        <v>2</v>
      </c>
      <c r="E12" s="25" t="s">
        <v>3</v>
      </c>
      <c r="F12" s="24" t="s">
        <v>8</v>
      </c>
      <c r="G12" s="24" t="s">
        <v>93</v>
      </c>
      <c r="H12" s="842"/>
      <c r="I12" s="837"/>
      <c r="J12" s="137" t="s">
        <v>196</v>
      </c>
      <c r="K12" s="286" t="s">
        <v>195</v>
      </c>
      <c r="L12" s="286" t="s">
        <v>17</v>
      </c>
      <c r="M12" s="132" t="s">
        <v>186</v>
      </c>
      <c r="N12" s="286" t="s">
        <v>11</v>
      </c>
      <c r="O12" s="286" t="s">
        <v>681</v>
      </c>
      <c r="P12" s="840"/>
      <c r="Q12" s="840"/>
      <c r="R12" s="840"/>
      <c r="S12" s="848"/>
      <c r="T12" s="849"/>
      <c r="U12" s="849"/>
      <c r="V12" s="48" t="str">
        <f>A12</f>
        <v>lfd. Nr</v>
      </c>
      <c r="W12" s="24" t="str">
        <f>B12</f>
        <v>Kofi
durch</v>
      </c>
      <c r="X12" s="24" t="str">
        <f>D12</f>
        <v>Name</v>
      </c>
      <c r="Y12" s="569">
        <f>DATE($F$7,$D$7,COLUMN()-24)</f>
        <v>44197</v>
      </c>
      <c r="Z12" s="569">
        <f t="shared" ref="Z12:BC12" si="1">DATE($F$7,$D$7,COLUMN()-24)</f>
        <v>44198</v>
      </c>
      <c r="AA12" s="570">
        <f t="shared" si="1"/>
        <v>44199</v>
      </c>
      <c r="AB12" s="568">
        <f t="shared" si="1"/>
        <v>44200</v>
      </c>
      <c r="AC12" s="79">
        <f t="shared" si="1"/>
        <v>44201</v>
      </c>
      <c r="AD12" s="79">
        <f t="shared" si="1"/>
        <v>44202</v>
      </c>
      <c r="AE12" s="79">
        <f t="shared" si="1"/>
        <v>44203</v>
      </c>
      <c r="AF12" s="79">
        <f t="shared" si="1"/>
        <v>44204</v>
      </c>
      <c r="AG12" s="79">
        <f t="shared" si="1"/>
        <v>44205</v>
      </c>
      <c r="AH12" s="79">
        <f t="shared" si="1"/>
        <v>44206</v>
      </c>
      <c r="AI12" s="79">
        <f t="shared" si="1"/>
        <v>44207</v>
      </c>
      <c r="AJ12" s="79">
        <f t="shared" si="1"/>
        <v>44208</v>
      </c>
      <c r="AK12" s="79">
        <f t="shared" si="1"/>
        <v>44209</v>
      </c>
      <c r="AL12" s="79">
        <f t="shared" si="1"/>
        <v>44210</v>
      </c>
      <c r="AM12" s="79">
        <f t="shared" si="1"/>
        <v>44211</v>
      </c>
      <c r="AN12" s="570">
        <f t="shared" si="1"/>
        <v>44212</v>
      </c>
      <c r="AO12" s="568">
        <f t="shared" si="1"/>
        <v>44213</v>
      </c>
      <c r="AP12" s="79">
        <f t="shared" si="1"/>
        <v>44214</v>
      </c>
      <c r="AQ12" s="79">
        <f t="shared" si="1"/>
        <v>44215</v>
      </c>
      <c r="AR12" s="79">
        <f t="shared" si="1"/>
        <v>44216</v>
      </c>
      <c r="AS12" s="79">
        <f t="shared" si="1"/>
        <v>44217</v>
      </c>
      <c r="AT12" s="79">
        <f t="shared" si="1"/>
        <v>44218</v>
      </c>
      <c r="AU12" s="79">
        <f t="shared" si="1"/>
        <v>44219</v>
      </c>
      <c r="AV12" s="79">
        <f t="shared" si="1"/>
        <v>44220</v>
      </c>
      <c r="AW12" s="79">
        <f t="shared" si="1"/>
        <v>44221</v>
      </c>
      <c r="AX12" s="79">
        <f t="shared" si="1"/>
        <v>44222</v>
      </c>
      <c r="AY12" s="79">
        <f t="shared" si="1"/>
        <v>44223</v>
      </c>
      <c r="AZ12" s="79">
        <f t="shared" si="1"/>
        <v>44224</v>
      </c>
      <c r="BA12" s="79">
        <f>DATE($F$7,$D$7,COLUMN()-24)</f>
        <v>44225</v>
      </c>
      <c r="BB12" s="79">
        <f t="shared" si="1"/>
        <v>44226</v>
      </c>
      <c r="BC12" s="79">
        <f t="shared" si="1"/>
        <v>44227</v>
      </c>
      <c r="BG12" s="141" t="s">
        <v>192</v>
      </c>
      <c r="BH12" s="141" t="s">
        <v>193</v>
      </c>
      <c r="BI12" s="141" t="s">
        <v>194</v>
      </c>
      <c r="BK12" s="141" t="s">
        <v>579</v>
      </c>
      <c r="BL12" s="141" t="s">
        <v>578</v>
      </c>
      <c r="BM12" s="574" t="s">
        <v>587</v>
      </c>
    </row>
    <row r="13" spans="1:65" s="27" customFormat="1" ht="12" customHeight="1" x14ac:dyDescent="0.25">
      <c r="A13" s="58">
        <v>1</v>
      </c>
      <c r="B13" s="368"/>
      <c r="C13" s="371"/>
      <c r="D13" s="679"/>
      <c r="E13" s="679"/>
      <c r="F13" s="278"/>
      <c r="G13" s="278"/>
      <c r="H13" s="278"/>
      <c r="I13" s="656"/>
      <c r="J13" s="59">
        <f t="shared" ref="J13:J76" si="2">IF(D13="",0,BI13)</f>
        <v>0</v>
      </c>
      <c r="K13" s="59">
        <f>SUM(L13:P13)+ R13</f>
        <v>0</v>
      </c>
      <c r="L13" s="59">
        <f>COUNTIF($Y13:$BC13,"U")</f>
        <v>0</v>
      </c>
      <c r="M13" s="59">
        <f>COUNTIF(Y13:BC13,"E")</f>
        <v>0</v>
      </c>
      <c r="N13" s="59">
        <f>COUNTIF(Y13:BC13,"F")</f>
        <v>0</v>
      </c>
      <c r="O13" s="59">
        <f>COUNTIF(Y13:BC13,"W")</f>
        <v>0</v>
      </c>
      <c r="P13" s="59">
        <f>COUNTIF(Y13:BC13,"A")+COUNTIF(Y13:BC13,"I")</f>
        <v>0</v>
      </c>
      <c r="Q13" s="59">
        <f>COUNTIF(Y13:BC13,"I")</f>
        <v>0</v>
      </c>
      <c r="R13" s="59">
        <f>COUNTIF(Y13:BC13,"C")</f>
        <v>0</v>
      </c>
      <c r="S13" s="816"/>
      <c r="T13" s="816"/>
      <c r="U13" s="816"/>
      <c r="V13" s="60">
        <f t="shared" ref="V13:V76" si="3">A13</f>
        <v>1</v>
      </c>
      <c r="W13" s="409" t="str">
        <f t="shared" ref="W13:W76" si="4">IF(B13&lt;&gt;"",B13,"")</f>
        <v/>
      </c>
      <c r="X13" s="61" t="str">
        <f t="shared" ref="X13:X76" si="5">IF(D13&lt;&gt;"",D13,"")</f>
        <v/>
      </c>
      <c r="Y13" s="279"/>
      <c r="Z13" s="279"/>
      <c r="AA13" s="609"/>
      <c r="AB13" s="610"/>
      <c r="AC13" s="279"/>
      <c r="AD13" s="279"/>
      <c r="AE13" s="279"/>
      <c r="AF13" s="279"/>
      <c r="AG13" s="279"/>
      <c r="AH13" s="279"/>
      <c r="AI13" s="279"/>
      <c r="AJ13" s="279"/>
      <c r="AK13" s="279"/>
      <c r="AL13" s="279"/>
      <c r="AM13" s="279"/>
      <c r="AN13" s="567"/>
      <c r="AO13" s="566"/>
      <c r="AP13" s="279"/>
      <c r="AQ13" s="279"/>
      <c r="AR13" s="796"/>
      <c r="AS13" s="796"/>
      <c r="AT13" s="279"/>
      <c r="AU13" s="279"/>
      <c r="AV13" s="279"/>
      <c r="AW13" s="279"/>
      <c r="AX13" s="279"/>
      <c r="AY13" s="279"/>
      <c r="AZ13" s="279"/>
      <c r="BA13" s="279"/>
      <c r="BB13" s="279"/>
      <c r="BC13" s="279"/>
      <c r="BG13" s="142">
        <f t="shared" ref="BG13:BG76" si="6">IF(F13&gt;=$M$7,F13,$M$7)</f>
        <v>44197</v>
      </c>
      <c r="BH13" s="142">
        <f t="shared" ref="BH13:BH76" si="7">IF(H13="",$P$7,IF(H13&gt;$P$7,$P$7,IF(H13=$P$7,$P$7,H13)))</f>
        <v>44227</v>
      </c>
      <c r="BI13" s="143">
        <f>BH13-BG13+1</f>
        <v>31</v>
      </c>
      <c r="BK13" s="565">
        <f t="shared" ref="BK13:BK76" si="8">IF(F13&gt;$P$8,0,1)</f>
        <v>1</v>
      </c>
      <c r="BL13" s="565">
        <f>IF(BH13&lt;$M$8,0,1)</f>
        <v>1</v>
      </c>
      <c r="BM13" s="565">
        <f>BK13*BL13</f>
        <v>1</v>
      </c>
    </row>
    <row r="14" spans="1:65" s="27" customFormat="1" ht="12" x14ac:dyDescent="0.25">
      <c r="A14" s="58" t="str">
        <f>IF(AND(A13&lt;&gt;"",D14&lt;&gt;""),A13+1,"")</f>
        <v/>
      </c>
      <c r="B14" s="368"/>
      <c r="C14" s="371"/>
      <c r="D14" s="679"/>
      <c r="E14" s="679"/>
      <c r="F14" s="278"/>
      <c r="G14" s="278"/>
      <c r="H14" s="278"/>
      <c r="I14" s="656"/>
      <c r="J14" s="59">
        <f t="shared" si="2"/>
        <v>0</v>
      </c>
      <c r="K14" s="59">
        <f t="shared" ref="K14:K77" si="9">SUM(L14:P14)+ R14</f>
        <v>0</v>
      </c>
      <c r="L14" s="59">
        <f t="shared" ref="L14:L42" si="10">COUNTIF(Y14:BC14,"U")</f>
        <v>0</v>
      </c>
      <c r="M14" s="59">
        <f t="shared" ref="M14:M42" si="11">COUNTIF(Y14:BC14,"E")</f>
        <v>0</v>
      </c>
      <c r="N14" s="59">
        <f t="shared" ref="N14:N42" si="12">COUNTIF(Y14:BC14,"F")</f>
        <v>0</v>
      </c>
      <c r="O14" s="59">
        <f t="shared" ref="O14:O42" si="13">COUNTIF(Y14:BC14,"W")</f>
        <v>0</v>
      </c>
      <c r="P14" s="59">
        <f t="shared" ref="P14:P77" si="14">COUNTIF(Y14:BC14,"A")+COUNTIF(Y14:BC14,"I")</f>
        <v>0</v>
      </c>
      <c r="Q14" s="59">
        <f t="shared" ref="Q14:Q77" si="15">COUNTIF(Y14:BC14,"I")</f>
        <v>0</v>
      </c>
      <c r="R14" s="59">
        <f t="shared" ref="R14:R77" si="16">COUNTIF(Y14:BC14,"C")</f>
        <v>0</v>
      </c>
      <c r="S14" s="816"/>
      <c r="T14" s="816"/>
      <c r="U14" s="816"/>
      <c r="V14" s="60" t="str">
        <f t="shared" si="3"/>
        <v/>
      </c>
      <c r="W14" s="409" t="str">
        <f t="shared" si="4"/>
        <v/>
      </c>
      <c r="X14" s="61" t="str">
        <f t="shared" si="5"/>
        <v/>
      </c>
      <c r="Y14" s="279"/>
      <c r="Z14" s="279"/>
      <c r="AA14" s="609"/>
      <c r="AB14" s="610"/>
      <c r="AC14" s="279"/>
      <c r="AD14" s="279"/>
      <c r="AE14" s="279"/>
      <c r="AF14" s="279"/>
      <c r="AG14" s="279"/>
      <c r="AH14" s="279"/>
      <c r="AI14" s="279"/>
      <c r="AJ14" s="279"/>
      <c r="AK14" s="279"/>
      <c r="AL14" s="279"/>
      <c r="AM14" s="279"/>
      <c r="AN14" s="567"/>
      <c r="AO14" s="566"/>
      <c r="AP14" s="279"/>
      <c r="AQ14" s="279"/>
      <c r="AR14" s="796"/>
      <c r="AS14" s="796"/>
      <c r="AT14" s="279"/>
      <c r="AU14" s="279"/>
      <c r="AV14" s="279"/>
      <c r="AW14" s="279"/>
      <c r="AX14" s="279"/>
      <c r="AY14" s="279"/>
      <c r="AZ14" s="279"/>
      <c r="BA14" s="279"/>
      <c r="BB14" s="279"/>
      <c r="BC14" s="279"/>
      <c r="BG14" s="142">
        <f t="shared" si="6"/>
        <v>44197</v>
      </c>
      <c r="BH14" s="256">
        <f t="shared" si="7"/>
        <v>44227</v>
      </c>
      <c r="BI14" s="143">
        <f t="shared" ref="BI14:BI77" si="17">BH14-BG14+1</f>
        <v>31</v>
      </c>
      <c r="BK14" s="565">
        <f t="shared" si="8"/>
        <v>1</v>
      </c>
      <c r="BL14" s="565">
        <f t="shared" ref="BL14:BL77" si="18">IF(BH14&lt;$M$8,0,1)</f>
        <v>1</v>
      </c>
      <c r="BM14" s="565">
        <f t="shared" ref="BM14:BM77" si="19">BK14*BL14</f>
        <v>1</v>
      </c>
    </row>
    <row r="15" spans="1:65" s="27" customFormat="1" ht="12" x14ac:dyDescent="0.25">
      <c r="A15" s="58" t="str">
        <f t="shared" ref="A15:A78" si="20">IF(AND(A14&lt;&gt;"",D15&lt;&gt;""),A14+1,"")</f>
        <v/>
      </c>
      <c r="B15" s="368"/>
      <c r="C15" s="371"/>
      <c r="D15" s="679"/>
      <c r="E15" s="679"/>
      <c r="F15" s="278"/>
      <c r="G15" s="278"/>
      <c r="H15" s="278"/>
      <c r="I15" s="656"/>
      <c r="J15" s="59">
        <f t="shared" si="2"/>
        <v>0</v>
      </c>
      <c r="K15" s="59">
        <f t="shared" si="9"/>
        <v>0</v>
      </c>
      <c r="L15" s="59">
        <f t="shared" si="10"/>
        <v>0</v>
      </c>
      <c r="M15" s="59">
        <f t="shared" si="11"/>
        <v>0</v>
      </c>
      <c r="N15" s="59">
        <f t="shared" si="12"/>
        <v>0</v>
      </c>
      <c r="O15" s="59">
        <f t="shared" si="13"/>
        <v>0</v>
      </c>
      <c r="P15" s="59">
        <f t="shared" si="14"/>
        <v>0</v>
      </c>
      <c r="Q15" s="59">
        <f t="shared" si="15"/>
        <v>0</v>
      </c>
      <c r="R15" s="59">
        <f t="shared" si="16"/>
        <v>0</v>
      </c>
      <c r="S15" s="816"/>
      <c r="T15" s="816"/>
      <c r="U15" s="816"/>
      <c r="V15" s="60" t="str">
        <f t="shared" si="3"/>
        <v/>
      </c>
      <c r="W15" s="409" t="str">
        <f t="shared" si="4"/>
        <v/>
      </c>
      <c r="X15" s="61" t="str">
        <f t="shared" si="5"/>
        <v/>
      </c>
      <c r="Y15" s="279"/>
      <c r="Z15" s="279"/>
      <c r="AA15" s="609"/>
      <c r="AB15" s="610"/>
      <c r="AC15" s="279"/>
      <c r="AD15" s="279"/>
      <c r="AE15" s="279"/>
      <c r="AF15" s="279"/>
      <c r="AG15" s="279"/>
      <c r="AH15" s="279"/>
      <c r="AI15" s="279"/>
      <c r="AJ15" s="279"/>
      <c r="AK15" s="279"/>
      <c r="AL15" s="279"/>
      <c r="AM15" s="279"/>
      <c r="AN15" s="567"/>
      <c r="AO15" s="566"/>
      <c r="AP15" s="279"/>
      <c r="AQ15" s="279"/>
      <c r="AR15" s="796"/>
      <c r="AS15" s="796"/>
      <c r="AT15" s="279"/>
      <c r="AU15" s="279"/>
      <c r="AV15" s="279"/>
      <c r="AW15" s="279"/>
      <c r="AX15" s="279"/>
      <c r="AY15" s="279"/>
      <c r="AZ15" s="279"/>
      <c r="BA15" s="279"/>
      <c r="BB15" s="279"/>
      <c r="BC15" s="279"/>
      <c r="BG15" s="142">
        <f t="shared" si="6"/>
        <v>44197</v>
      </c>
      <c r="BH15" s="256">
        <f t="shared" si="7"/>
        <v>44227</v>
      </c>
      <c r="BI15" s="143">
        <f t="shared" si="17"/>
        <v>31</v>
      </c>
      <c r="BK15" s="565">
        <f t="shared" si="8"/>
        <v>1</v>
      </c>
      <c r="BL15" s="565">
        <f t="shared" si="18"/>
        <v>1</v>
      </c>
      <c r="BM15" s="565">
        <f t="shared" si="19"/>
        <v>1</v>
      </c>
    </row>
    <row r="16" spans="1:65" s="27" customFormat="1" ht="12" x14ac:dyDescent="0.25">
      <c r="A16" s="58" t="str">
        <f t="shared" si="20"/>
        <v/>
      </c>
      <c r="B16" s="368"/>
      <c r="C16" s="371"/>
      <c r="D16" s="679"/>
      <c r="E16" s="679"/>
      <c r="F16" s="278"/>
      <c r="G16" s="278"/>
      <c r="H16" s="278"/>
      <c r="I16" s="656"/>
      <c r="J16" s="59">
        <f t="shared" si="2"/>
        <v>0</v>
      </c>
      <c r="K16" s="59">
        <f t="shared" si="9"/>
        <v>0</v>
      </c>
      <c r="L16" s="59">
        <f t="shared" si="10"/>
        <v>0</v>
      </c>
      <c r="M16" s="59">
        <f t="shared" si="11"/>
        <v>0</v>
      </c>
      <c r="N16" s="59">
        <f t="shared" si="12"/>
        <v>0</v>
      </c>
      <c r="O16" s="59">
        <f t="shared" si="13"/>
        <v>0</v>
      </c>
      <c r="P16" s="59">
        <f t="shared" si="14"/>
        <v>0</v>
      </c>
      <c r="Q16" s="59">
        <f t="shared" si="15"/>
        <v>0</v>
      </c>
      <c r="R16" s="59">
        <f t="shared" si="16"/>
        <v>0</v>
      </c>
      <c r="S16" s="816"/>
      <c r="T16" s="816"/>
      <c r="U16" s="816"/>
      <c r="V16" s="60" t="str">
        <f t="shared" si="3"/>
        <v/>
      </c>
      <c r="W16" s="409" t="str">
        <f t="shared" si="4"/>
        <v/>
      </c>
      <c r="X16" s="61" t="str">
        <f t="shared" si="5"/>
        <v/>
      </c>
      <c r="Y16" s="279"/>
      <c r="Z16" s="279"/>
      <c r="AA16" s="609"/>
      <c r="AB16" s="610"/>
      <c r="AC16" s="279"/>
      <c r="AD16" s="279"/>
      <c r="AE16" s="279"/>
      <c r="AF16" s="279"/>
      <c r="AG16" s="279"/>
      <c r="AH16" s="279"/>
      <c r="AI16" s="279"/>
      <c r="AJ16" s="279"/>
      <c r="AK16" s="279"/>
      <c r="AL16" s="279"/>
      <c r="AM16" s="279"/>
      <c r="AN16" s="567"/>
      <c r="AO16" s="566"/>
      <c r="AP16" s="279"/>
      <c r="AQ16" s="279"/>
      <c r="AR16" s="796"/>
      <c r="AS16" s="796"/>
      <c r="AT16" s="279"/>
      <c r="AU16" s="279"/>
      <c r="AV16" s="279"/>
      <c r="AW16" s="279"/>
      <c r="AX16" s="279"/>
      <c r="AY16" s="279"/>
      <c r="AZ16" s="279"/>
      <c r="BA16" s="279"/>
      <c r="BB16" s="279"/>
      <c r="BC16" s="279"/>
      <c r="BG16" s="142">
        <f t="shared" si="6"/>
        <v>44197</v>
      </c>
      <c r="BH16" s="256">
        <f t="shared" si="7"/>
        <v>44227</v>
      </c>
      <c r="BI16" s="143">
        <f t="shared" si="17"/>
        <v>31</v>
      </c>
      <c r="BK16" s="565">
        <f t="shared" si="8"/>
        <v>1</v>
      </c>
      <c r="BL16" s="565">
        <f t="shared" si="18"/>
        <v>1</v>
      </c>
      <c r="BM16" s="565">
        <f t="shared" si="19"/>
        <v>1</v>
      </c>
    </row>
    <row r="17" spans="1:65" s="27" customFormat="1" ht="12" x14ac:dyDescent="0.25">
      <c r="A17" s="58" t="str">
        <f t="shared" si="20"/>
        <v/>
      </c>
      <c r="B17" s="368"/>
      <c r="C17" s="371"/>
      <c r="D17" s="679"/>
      <c r="E17" s="679"/>
      <c r="F17" s="278"/>
      <c r="G17" s="278"/>
      <c r="H17" s="278"/>
      <c r="I17" s="656"/>
      <c r="J17" s="59">
        <f t="shared" si="2"/>
        <v>0</v>
      </c>
      <c r="K17" s="59">
        <f t="shared" si="9"/>
        <v>0</v>
      </c>
      <c r="L17" s="59">
        <f t="shared" si="10"/>
        <v>0</v>
      </c>
      <c r="M17" s="59">
        <f t="shared" si="11"/>
        <v>0</v>
      </c>
      <c r="N17" s="59">
        <f t="shared" si="12"/>
        <v>0</v>
      </c>
      <c r="O17" s="59">
        <f t="shared" si="13"/>
        <v>0</v>
      </c>
      <c r="P17" s="59">
        <f t="shared" si="14"/>
        <v>0</v>
      </c>
      <c r="Q17" s="59">
        <f t="shared" si="15"/>
        <v>0</v>
      </c>
      <c r="R17" s="59">
        <f t="shared" si="16"/>
        <v>0</v>
      </c>
      <c r="S17" s="816"/>
      <c r="T17" s="816"/>
      <c r="U17" s="816"/>
      <c r="V17" s="60" t="str">
        <f t="shared" si="3"/>
        <v/>
      </c>
      <c r="W17" s="409" t="str">
        <f t="shared" si="4"/>
        <v/>
      </c>
      <c r="X17" s="61" t="str">
        <f t="shared" si="5"/>
        <v/>
      </c>
      <c r="Y17" s="279"/>
      <c r="Z17" s="279"/>
      <c r="AA17" s="609"/>
      <c r="AB17" s="610"/>
      <c r="AC17" s="279"/>
      <c r="AD17" s="279"/>
      <c r="AE17" s="279"/>
      <c r="AF17" s="279"/>
      <c r="AG17" s="279"/>
      <c r="AH17" s="279"/>
      <c r="AI17" s="279"/>
      <c r="AJ17" s="279"/>
      <c r="AK17" s="279"/>
      <c r="AL17" s="279"/>
      <c r="AM17" s="279"/>
      <c r="AN17" s="567"/>
      <c r="AO17" s="566"/>
      <c r="AP17" s="279"/>
      <c r="AQ17" s="279"/>
      <c r="AR17" s="796"/>
      <c r="AS17" s="796"/>
      <c r="AT17" s="279"/>
      <c r="AU17" s="279"/>
      <c r="AV17" s="279"/>
      <c r="AW17" s="279"/>
      <c r="AX17" s="279"/>
      <c r="AY17" s="279"/>
      <c r="AZ17" s="279"/>
      <c r="BA17" s="279"/>
      <c r="BB17" s="279"/>
      <c r="BC17" s="279"/>
      <c r="BG17" s="142">
        <f t="shared" si="6"/>
        <v>44197</v>
      </c>
      <c r="BH17" s="256">
        <f t="shared" si="7"/>
        <v>44227</v>
      </c>
      <c r="BI17" s="143">
        <f t="shared" si="17"/>
        <v>31</v>
      </c>
      <c r="BK17" s="565">
        <f t="shared" si="8"/>
        <v>1</v>
      </c>
      <c r="BL17" s="565">
        <f t="shared" si="18"/>
        <v>1</v>
      </c>
      <c r="BM17" s="565">
        <f t="shared" si="19"/>
        <v>1</v>
      </c>
    </row>
    <row r="18" spans="1:65" s="27" customFormat="1" ht="12" x14ac:dyDescent="0.25">
      <c r="A18" s="58" t="str">
        <f t="shared" si="20"/>
        <v/>
      </c>
      <c r="B18" s="368"/>
      <c r="C18" s="371"/>
      <c r="D18" s="679"/>
      <c r="E18" s="679"/>
      <c r="F18" s="278"/>
      <c r="G18" s="278"/>
      <c r="H18" s="278"/>
      <c r="I18" s="656"/>
      <c r="J18" s="59">
        <f t="shared" si="2"/>
        <v>0</v>
      </c>
      <c r="K18" s="59">
        <f t="shared" si="9"/>
        <v>0</v>
      </c>
      <c r="L18" s="59">
        <f t="shared" si="10"/>
        <v>0</v>
      </c>
      <c r="M18" s="59">
        <f t="shared" si="11"/>
        <v>0</v>
      </c>
      <c r="N18" s="59">
        <f t="shared" si="12"/>
        <v>0</v>
      </c>
      <c r="O18" s="59">
        <f t="shared" si="13"/>
        <v>0</v>
      </c>
      <c r="P18" s="59">
        <f t="shared" si="14"/>
        <v>0</v>
      </c>
      <c r="Q18" s="59">
        <f t="shared" si="15"/>
        <v>0</v>
      </c>
      <c r="R18" s="59">
        <f t="shared" si="16"/>
        <v>0</v>
      </c>
      <c r="S18" s="816"/>
      <c r="T18" s="816"/>
      <c r="U18" s="816"/>
      <c r="V18" s="60" t="str">
        <f t="shared" si="3"/>
        <v/>
      </c>
      <c r="W18" s="409" t="str">
        <f t="shared" si="4"/>
        <v/>
      </c>
      <c r="X18" s="61" t="str">
        <f t="shared" si="5"/>
        <v/>
      </c>
      <c r="Y18" s="279"/>
      <c r="Z18" s="279"/>
      <c r="AA18" s="609"/>
      <c r="AB18" s="610"/>
      <c r="AC18" s="279"/>
      <c r="AD18" s="279"/>
      <c r="AE18" s="279"/>
      <c r="AF18" s="279"/>
      <c r="AG18" s="279"/>
      <c r="AH18" s="279"/>
      <c r="AI18" s="279"/>
      <c r="AJ18" s="279"/>
      <c r="AK18" s="279"/>
      <c r="AL18" s="279"/>
      <c r="AM18" s="279"/>
      <c r="AN18" s="567"/>
      <c r="AO18" s="566"/>
      <c r="AP18" s="279"/>
      <c r="AQ18" s="279"/>
      <c r="AR18" s="796"/>
      <c r="AS18" s="796"/>
      <c r="AT18" s="279"/>
      <c r="AU18" s="279"/>
      <c r="AV18" s="279"/>
      <c r="AW18" s="279"/>
      <c r="AX18" s="279"/>
      <c r="AY18" s="279"/>
      <c r="AZ18" s="279"/>
      <c r="BA18" s="279"/>
      <c r="BB18" s="279"/>
      <c r="BC18" s="279"/>
      <c r="BG18" s="142">
        <f t="shared" si="6"/>
        <v>44197</v>
      </c>
      <c r="BH18" s="256">
        <f t="shared" si="7"/>
        <v>44227</v>
      </c>
      <c r="BI18" s="143">
        <f t="shared" si="17"/>
        <v>31</v>
      </c>
      <c r="BK18" s="565">
        <f t="shared" si="8"/>
        <v>1</v>
      </c>
      <c r="BL18" s="565">
        <f t="shared" si="18"/>
        <v>1</v>
      </c>
      <c r="BM18" s="565">
        <f t="shared" si="19"/>
        <v>1</v>
      </c>
    </row>
    <row r="19" spans="1:65" s="27" customFormat="1" ht="12" x14ac:dyDescent="0.25">
      <c r="A19" s="58" t="str">
        <f t="shared" si="20"/>
        <v/>
      </c>
      <c r="B19" s="368"/>
      <c r="C19" s="371"/>
      <c r="D19" s="679"/>
      <c r="E19" s="679"/>
      <c r="F19" s="278"/>
      <c r="G19" s="278"/>
      <c r="H19" s="278"/>
      <c r="I19" s="656"/>
      <c r="J19" s="59">
        <f t="shared" si="2"/>
        <v>0</v>
      </c>
      <c r="K19" s="59">
        <f t="shared" si="9"/>
        <v>0</v>
      </c>
      <c r="L19" s="59">
        <f t="shared" si="10"/>
        <v>0</v>
      </c>
      <c r="M19" s="59">
        <f t="shared" si="11"/>
        <v>0</v>
      </c>
      <c r="N19" s="59">
        <f t="shared" si="12"/>
        <v>0</v>
      </c>
      <c r="O19" s="59">
        <f t="shared" si="13"/>
        <v>0</v>
      </c>
      <c r="P19" s="59">
        <f t="shared" si="14"/>
        <v>0</v>
      </c>
      <c r="Q19" s="59">
        <f t="shared" si="15"/>
        <v>0</v>
      </c>
      <c r="R19" s="59">
        <f t="shared" si="16"/>
        <v>0</v>
      </c>
      <c r="S19" s="816"/>
      <c r="T19" s="816"/>
      <c r="U19" s="816"/>
      <c r="V19" s="60" t="str">
        <f t="shared" si="3"/>
        <v/>
      </c>
      <c r="W19" s="409" t="str">
        <f t="shared" si="4"/>
        <v/>
      </c>
      <c r="X19" s="61" t="str">
        <f t="shared" si="5"/>
        <v/>
      </c>
      <c r="Y19" s="279"/>
      <c r="Z19" s="279"/>
      <c r="AA19" s="609"/>
      <c r="AB19" s="610"/>
      <c r="AC19" s="279"/>
      <c r="AD19" s="279"/>
      <c r="AE19" s="279"/>
      <c r="AF19" s="279"/>
      <c r="AG19" s="279"/>
      <c r="AH19" s="279"/>
      <c r="AI19" s="279"/>
      <c r="AJ19" s="279"/>
      <c r="AK19" s="279"/>
      <c r="AL19" s="279"/>
      <c r="AM19" s="279"/>
      <c r="AN19" s="567"/>
      <c r="AO19" s="566"/>
      <c r="AP19" s="279"/>
      <c r="AQ19" s="279"/>
      <c r="AR19" s="796"/>
      <c r="AS19" s="796"/>
      <c r="AT19" s="279"/>
      <c r="AU19" s="279"/>
      <c r="AV19" s="279"/>
      <c r="AW19" s="279"/>
      <c r="AX19" s="279"/>
      <c r="AY19" s="279"/>
      <c r="AZ19" s="279"/>
      <c r="BA19" s="279"/>
      <c r="BB19" s="279"/>
      <c r="BC19" s="279"/>
      <c r="BG19" s="142">
        <f t="shared" si="6"/>
        <v>44197</v>
      </c>
      <c r="BH19" s="256">
        <f t="shared" si="7"/>
        <v>44227</v>
      </c>
      <c r="BI19" s="143">
        <f t="shared" si="17"/>
        <v>31</v>
      </c>
      <c r="BK19" s="565">
        <f t="shared" si="8"/>
        <v>1</v>
      </c>
      <c r="BL19" s="565">
        <f t="shared" si="18"/>
        <v>1</v>
      </c>
      <c r="BM19" s="565">
        <f t="shared" si="19"/>
        <v>1</v>
      </c>
    </row>
    <row r="20" spans="1:65" s="27" customFormat="1" ht="12" x14ac:dyDescent="0.25">
      <c r="A20" s="58" t="str">
        <f t="shared" si="20"/>
        <v/>
      </c>
      <c r="B20" s="368"/>
      <c r="C20" s="371"/>
      <c r="D20" s="679"/>
      <c r="E20" s="679"/>
      <c r="F20" s="278"/>
      <c r="G20" s="278"/>
      <c r="H20" s="278"/>
      <c r="I20" s="656"/>
      <c r="J20" s="59">
        <f t="shared" si="2"/>
        <v>0</v>
      </c>
      <c r="K20" s="59">
        <f t="shared" si="9"/>
        <v>0</v>
      </c>
      <c r="L20" s="59">
        <f t="shared" si="10"/>
        <v>0</v>
      </c>
      <c r="M20" s="59">
        <f t="shared" si="11"/>
        <v>0</v>
      </c>
      <c r="N20" s="59">
        <f t="shared" si="12"/>
        <v>0</v>
      </c>
      <c r="O20" s="59">
        <f t="shared" si="13"/>
        <v>0</v>
      </c>
      <c r="P20" s="59">
        <f t="shared" si="14"/>
        <v>0</v>
      </c>
      <c r="Q20" s="59">
        <f t="shared" si="15"/>
        <v>0</v>
      </c>
      <c r="R20" s="59">
        <f t="shared" si="16"/>
        <v>0</v>
      </c>
      <c r="S20" s="816"/>
      <c r="T20" s="816"/>
      <c r="U20" s="816"/>
      <c r="V20" s="60" t="str">
        <f t="shared" si="3"/>
        <v/>
      </c>
      <c r="W20" s="409" t="str">
        <f t="shared" si="4"/>
        <v/>
      </c>
      <c r="X20" s="61" t="str">
        <f t="shared" si="5"/>
        <v/>
      </c>
      <c r="Y20" s="279"/>
      <c r="Z20" s="279"/>
      <c r="AA20" s="609"/>
      <c r="AB20" s="610"/>
      <c r="AC20" s="279"/>
      <c r="AD20" s="279"/>
      <c r="AE20" s="279"/>
      <c r="AF20" s="279"/>
      <c r="AG20" s="279"/>
      <c r="AH20" s="279"/>
      <c r="AI20" s="279"/>
      <c r="AJ20" s="279"/>
      <c r="AK20" s="279"/>
      <c r="AL20" s="279"/>
      <c r="AM20" s="279"/>
      <c r="AN20" s="567"/>
      <c r="AO20" s="566"/>
      <c r="AP20" s="279"/>
      <c r="AQ20" s="279"/>
      <c r="AR20" s="796"/>
      <c r="AS20" s="796"/>
      <c r="AT20" s="279"/>
      <c r="AU20" s="279"/>
      <c r="AV20" s="279"/>
      <c r="AW20" s="279"/>
      <c r="AX20" s="279"/>
      <c r="AY20" s="279"/>
      <c r="AZ20" s="279"/>
      <c r="BA20" s="279"/>
      <c r="BB20" s="279"/>
      <c r="BC20" s="279"/>
      <c r="BG20" s="142">
        <f t="shared" si="6"/>
        <v>44197</v>
      </c>
      <c r="BH20" s="256">
        <f t="shared" si="7"/>
        <v>44227</v>
      </c>
      <c r="BI20" s="143">
        <f t="shared" si="17"/>
        <v>31</v>
      </c>
      <c r="BK20" s="565">
        <f t="shared" si="8"/>
        <v>1</v>
      </c>
      <c r="BL20" s="565">
        <f t="shared" si="18"/>
        <v>1</v>
      </c>
      <c r="BM20" s="565">
        <f t="shared" si="19"/>
        <v>1</v>
      </c>
    </row>
    <row r="21" spans="1:65" s="27" customFormat="1" ht="12" x14ac:dyDescent="0.25">
      <c r="A21" s="58" t="str">
        <f t="shared" si="20"/>
        <v/>
      </c>
      <c r="B21" s="368"/>
      <c r="C21" s="371"/>
      <c r="D21" s="679"/>
      <c r="E21" s="679"/>
      <c r="F21" s="278"/>
      <c r="G21" s="278"/>
      <c r="H21" s="278"/>
      <c r="I21" s="656"/>
      <c r="J21" s="59">
        <f t="shared" si="2"/>
        <v>0</v>
      </c>
      <c r="K21" s="59">
        <f t="shared" si="9"/>
        <v>0</v>
      </c>
      <c r="L21" s="59">
        <f t="shared" si="10"/>
        <v>0</v>
      </c>
      <c r="M21" s="59">
        <f t="shared" si="11"/>
        <v>0</v>
      </c>
      <c r="N21" s="59">
        <f t="shared" si="12"/>
        <v>0</v>
      </c>
      <c r="O21" s="59">
        <f t="shared" si="13"/>
        <v>0</v>
      </c>
      <c r="P21" s="59">
        <f t="shared" si="14"/>
        <v>0</v>
      </c>
      <c r="Q21" s="59">
        <f t="shared" si="15"/>
        <v>0</v>
      </c>
      <c r="R21" s="59">
        <f t="shared" si="16"/>
        <v>0</v>
      </c>
      <c r="S21" s="816"/>
      <c r="T21" s="816"/>
      <c r="U21" s="816"/>
      <c r="V21" s="60" t="str">
        <f t="shared" si="3"/>
        <v/>
      </c>
      <c r="W21" s="409" t="str">
        <f t="shared" si="4"/>
        <v/>
      </c>
      <c r="X21" s="61" t="str">
        <f t="shared" si="5"/>
        <v/>
      </c>
      <c r="Y21" s="279"/>
      <c r="Z21" s="279"/>
      <c r="AA21" s="609"/>
      <c r="AB21" s="610"/>
      <c r="AC21" s="279"/>
      <c r="AD21" s="279"/>
      <c r="AE21" s="279"/>
      <c r="AF21" s="279"/>
      <c r="AG21" s="279"/>
      <c r="AH21" s="279"/>
      <c r="AI21" s="279"/>
      <c r="AJ21" s="279"/>
      <c r="AK21" s="279"/>
      <c r="AL21" s="279"/>
      <c r="AM21" s="279"/>
      <c r="AN21" s="567"/>
      <c r="AO21" s="566"/>
      <c r="AP21" s="279"/>
      <c r="AQ21" s="279"/>
      <c r="AR21" s="279"/>
      <c r="AS21" s="279"/>
      <c r="AT21" s="279"/>
      <c r="AU21" s="279"/>
      <c r="AV21" s="279"/>
      <c r="AW21" s="279"/>
      <c r="AX21" s="279"/>
      <c r="AY21" s="279"/>
      <c r="AZ21" s="279"/>
      <c r="BA21" s="279"/>
      <c r="BB21" s="279"/>
      <c r="BC21" s="279"/>
      <c r="BG21" s="142">
        <f t="shared" si="6"/>
        <v>44197</v>
      </c>
      <c r="BH21" s="256">
        <f t="shared" si="7"/>
        <v>44227</v>
      </c>
      <c r="BI21" s="143">
        <f t="shared" si="17"/>
        <v>31</v>
      </c>
      <c r="BK21" s="565">
        <f t="shared" si="8"/>
        <v>1</v>
      </c>
      <c r="BL21" s="565">
        <f t="shared" si="18"/>
        <v>1</v>
      </c>
      <c r="BM21" s="565">
        <f t="shared" si="19"/>
        <v>1</v>
      </c>
    </row>
    <row r="22" spans="1:65" s="27" customFormat="1" ht="12" x14ac:dyDescent="0.25">
      <c r="A22" s="58" t="str">
        <f>IF(AND(A21&lt;&gt;"",D22&lt;&gt;""),A21+1,"")</f>
        <v/>
      </c>
      <c r="B22" s="368"/>
      <c r="C22" s="371"/>
      <c r="D22" s="679"/>
      <c r="E22" s="679"/>
      <c r="F22" s="278"/>
      <c r="G22" s="278"/>
      <c r="H22" s="278"/>
      <c r="I22" s="656"/>
      <c r="J22" s="59">
        <f t="shared" si="2"/>
        <v>0</v>
      </c>
      <c r="K22" s="59">
        <f t="shared" si="9"/>
        <v>0</v>
      </c>
      <c r="L22" s="59">
        <f t="shared" si="10"/>
        <v>0</v>
      </c>
      <c r="M22" s="59">
        <f t="shared" si="11"/>
        <v>0</v>
      </c>
      <c r="N22" s="59">
        <f t="shared" si="12"/>
        <v>0</v>
      </c>
      <c r="O22" s="59">
        <f t="shared" si="13"/>
        <v>0</v>
      </c>
      <c r="P22" s="59">
        <f t="shared" si="14"/>
        <v>0</v>
      </c>
      <c r="Q22" s="59">
        <f t="shared" si="15"/>
        <v>0</v>
      </c>
      <c r="R22" s="59">
        <f t="shared" si="16"/>
        <v>0</v>
      </c>
      <c r="S22" s="816"/>
      <c r="T22" s="816"/>
      <c r="U22" s="816"/>
      <c r="V22" s="60" t="str">
        <f t="shared" si="3"/>
        <v/>
      </c>
      <c r="W22" s="409" t="str">
        <f t="shared" si="4"/>
        <v/>
      </c>
      <c r="X22" s="61" t="str">
        <f t="shared" si="5"/>
        <v/>
      </c>
      <c r="Y22" s="279"/>
      <c r="Z22" s="279"/>
      <c r="AA22" s="609"/>
      <c r="AB22" s="610"/>
      <c r="AC22" s="279"/>
      <c r="AD22" s="279"/>
      <c r="AE22" s="279"/>
      <c r="AF22" s="279"/>
      <c r="AG22" s="279"/>
      <c r="AH22" s="279"/>
      <c r="AI22" s="279"/>
      <c r="AJ22" s="279"/>
      <c r="AK22" s="279"/>
      <c r="AL22" s="279"/>
      <c r="AM22" s="279"/>
      <c r="AN22" s="567"/>
      <c r="AO22" s="566"/>
      <c r="AP22" s="279"/>
      <c r="AQ22" s="279"/>
      <c r="AR22" s="279"/>
      <c r="AS22" s="279"/>
      <c r="AT22" s="279"/>
      <c r="AU22" s="279"/>
      <c r="AV22" s="279"/>
      <c r="AW22" s="279"/>
      <c r="AX22" s="279"/>
      <c r="AY22" s="279"/>
      <c r="AZ22" s="279"/>
      <c r="BA22" s="279"/>
      <c r="BB22" s="279"/>
      <c r="BC22" s="279"/>
      <c r="BG22" s="142">
        <f t="shared" si="6"/>
        <v>44197</v>
      </c>
      <c r="BH22" s="256">
        <f t="shared" si="7"/>
        <v>44227</v>
      </c>
      <c r="BI22" s="143">
        <f t="shared" si="17"/>
        <v>31</v>
      </c>
      <c r="BK22" s="565">
        <f t="shared" si="8"/>
        <v>1</v>
      </c>
      <c r="BL22" s="565">
        <f t="shared" si="18"/>
        <v>1</v>
      </c>
      <c r="BM22" s="565">
        <f t="shared" si="19"/>
        <v>1</v>
      </c>
    </row>
    <row r="23" spans="1:65" s="27" customFormat="1" ht="12" x14ac:dyDescent="0.25">
      <c r="A23" s="58" t="str">
        <f>IF(AND(A22&lt;&gt;"",D23&lt;&gt;""),A22+1,"")</f>
        <v/>
      </c>
      <c r="B23" s="368"/>
      <c r="C23" s="371"/>
      <c r="D23" s="679"/>
      <c r="E23" s="679"/>
      <c r="F23" s="278"/>
      <c r="G23" s="278"/>
      <c r="H23" s="278"/>
      <c r="I23" s="656"/>
      <c r="J23" s="59">
        <f t="shared" si="2"/>
        <v>0</v>
      </c>
      <c r="K23" s="59">
        <f t="shared" si="9"/>
        <v>0</v>
      </c>
      <c r="L23" s="59">
        <f t="shared" si="10"/>
        <v>0</v>
      </c>
      <c r="M23" s="59">
        <f t="shared" si="11"/>
        <v>0</v>
      </c>
      <c r="N23" s="59">
        <f t="shared" si="12"/>
        <v>0</v>
      </c>
      <c r="O23" s="59">
        <f t="shared" si="13"/>
        <v>0</v>
      </c>
      <c r="P23" s="59">
        <f t="shared" si="14"/>
        <v>0</v>
      </c>
      <c r="Q23" s="59">
        <f t="shared" si="15"/>
        <v>0</v>
      </c>
      <c r="R23" s="59">
        <f t="shared" si="16"/>
        <v>0</v>
      </c>
      <c r="S23" s="816"/>
      <c r="T23" s="816"/>
      <c r="U23" s="816"/>
      <c r="V23" s="60" t="str">
        <f t="shared" si="3"/>
        <v/>
      </c>
      <c r="W23" s="409" t="str">
        <f t="shared" si="4"/>
        <v/>
      </c>
      <c r="X23" s="61" t="str">
        <f t="shared" si="5"/>
        <v/>
      </c>
      <c r="Y23" s="279"/>
      <c r="Z23" s="279"/>
      <c r="AA23" s="609"/>
      <c r="AB23" s="610"/>
      <c r="AC23" s="279"/>
      <c r="AD23" s="279"/>
      <c r="AE23" s="279"/>
      <c r="AF23" s="279"/>
      <c r="AG23" s="279"/>
      <c r="AH23" s="279"/>
      <c r="AI23" s="279"/>
      <c r="AJ23" s="279"/>
      <c r="AK23" s="279"/>
      <c r="AL23" s="279"/>
      <c r="AM23" s="279"/>
      <c r="AN23" s="567"/>
      <c r="AO23" s="566"/>
      <c r="AP23" s="279"/>
      <c r="AQ23" s="279"/>
      <c r="AR23" s="279"/>
      <c r="AS23" s="279"/>
      <c r="AT23" s="279"/>
      <c r="AU23" s="279"/>
      <c r="AV23" s="279"/>
      <c r="AW23" s="279"/>
      <c r="AX23" s="279"/>
      <c r="AY23" s="279"/>
      <c r="AZ23" s="279"/>
      <c r="BA23" s="279"/>
      <c r="BB23" s="279"/>
      <c r="BC23" s="279"/>
      <c r="BG23" s="142">
        <f t="shared" si="6"/>
        <v>44197</v>
      </c>
      <c r="BH23" s="256">
        <f t="shared" si="7"/>
        <v>44227</v>
      </c>
      <c r="BI23" s="143">
        <f t="shared" si="17"/>
        <v>31</v>
      </c>
      <c r="BK23" s="565">
        <f t="shared" si="8"/>
        <v>1</v>
      </c>
      <c r="BL23" s="565">
        <f t="shared" si="18"/>
        <v>1</v>
      </c>
      <c r="BM23" s="565">
        <f t="shared" si="19"/>
        <v>1</v>
      </c>
    </row>
    <row r="24" spans="1:65" s="27" customFormat="1" ht="12" x14ac:dyDescent="0.25">
      <c r="A24" s="58" t="str">
        <f>IF(AND(A23&lt;&gt;"",D24&lt;&gt;""),A23+1,"")</f>
        <v/>
      </c>
      <c r="B24" s="368"/>
      <c r="C24" s="371"/>
      <c r="D24" s="679"/>
      <c r="E24" s="679"/>
      <c r="F24" s="278"/>
      <c r="G24" s="278"/>
      <c r="H24" s="278"/>
      <c r="I24" s="656"/>
      <c r="J24" s="59">
        <f t="shared" si="2"/>
        <v>0</v>
      </c>
      <c r="K24" s="59">
        <f t="shared" si="9"/>
        <v>0</v>
      </c>
      <c r="L24" s="59">
        <f t="shared" si="10"/>
        <v>0</v>
      </c>
      <c r="M24" s="59">
        <f t="shared" si="11"/>
        <v>0</v>
      </c>
      <c r="N24" s="59">
        <f t="shared" si="12"/>
        <v>0</v>
      </c>
      <c r="O24" s="59">
        <f t="shared" si="13"/>
        <v>0</v>
      </c>
      <c r="P24" s="59">
        <f t="shared" si="14"/>
        <v>0</v>
      </c>
      <c r="Q24" s="59">
        <f t="shared" si="15"/>
        <v>0</v>
      </c>
      <c r="R24" s="59">
        <f t="shared" si="16"/>
        <v>0</v>
      </c>
      <c r="S24" s="816"/>
      <c r="T24" s="816"/>
      <c r="U24" s="816"/>
      <c r="V24" s="60" t="str">
        <f t="shared" si="3"/>
        <v/>
      </c>
      <c r="W24" s="409" t="str">
        <f t="shared" si="4"/>
        <v/>
      </c>
      <c r="X24" s="61" t="str">
        <f t="shared" si="5"/>
        <v/>
      </c>
      <c r="Y24" s="279"/>
      <c r="Z24" s="279"/>
      <c r="AA24" s="609"/>
      <c r="AB24" s="610"/>
      <c r="AC24" s="279"/>
      <c r="AD24" s="279"/>
      <c r="AE24" s="279"/>
      <c r="AF24" s="279"/>
      <c r="AG24" s="279"/>
      <c r="AH24" s="279"/>
      <c r="AI24" s="279"/>
      <c r="AJ24" s="279"/>
      <c r="AK24" s="279"/>
      <c r="AL24" s="279"/>
      <c r="AM24" s="279"/>
      <c r="AN24" s="567"/>
      <c r="AO24" s="566"/>
      <c r="AP24" s="279"/>
      <c r="AQ24" s="279"/>
      <c r="AR24" s="279"/>
      <c r="AS24" s="279"/>
      <c r="AT24" s="279"/>
      <c r="AU24" s="279"/>
      <c r="AV24" s="279"/>
      <c r="AW24" s="279"/>
      <c r="AX24" s="279"/>
      <c r="AY24" s="279"/>
      <c r="AZ24" s="279"/>
      <c r="BA24" s="279"/>
      <c r="BB24" s="279"/>
      <c r="BC24" s="279"/>
      <c r="BG24" s="142">
        <f t="shared" si="6"/>
        <v>44197</v>
      </c>
      <c r="BH24" s="256">
        <f t="shared" si="7"/>
        <v>44227</v>
      </c>
      <c r="BI24" s="143">
        <f t="shared" si="17"/>
        <v>31</v>
      </c>
      <c r="BK24" s="565">
        <f t="shared" si="8"/>
        <v>1</v>
      </c>
      <c r="BL24" s="565">
        <f t="shared" si="18"/>
        <v>1</v>
      </c>
      <c r="BM24" s="565">
        <f t="shared" si="19"/>
        <v>1</v>
      </c>
    </row>
    <row r="25" spans="1:65" s="27" customFormat="1" ht="12" x14ac:dyDescent="0.25">
      <c r="A25" s="58" t="str">
        <f>IF(AND(A24&lt;&gt;"",D25&lt;&gt;""),A24+1,"")</f>
        <v/>
      </c>
      <c r="B25" s="368"/>
      <c r="C25" s="371"/>
      <c r="D25" s="679"/>
      <c r="E25" s="679"/>
      <c r="F25" s="278"/>
      <c r="G25" s="278"/>
      <c r="H25" s="278"/>
      <c r="I25" s="656"/>
      <c r="J25" s="59">
        <f t="shared" si="2"/>
        <v>0</v>
      </c>
      <c r="K25" s="59">
        <f t="shared" si="9"/>
        <v>0</v>
      </c>
      <c r="L25" s="59">
        <f t="shared" si="10"/>
        <v>0</v>
      </c>
      <c r="M25" s="59">
        <f t="shared" si="11"/>
        <v>0</v>
      </c>
      <c r="N25" s="59">
        <f t="shared" si="12"/>
        <v>0</v>
      </c>
      <c r="O25" s="59">
        <f t="shared" si="13"/>
        <v>0</v>
      </c>
      <c r="P25" s="59">
        <f t="shared" si="14"/>
        <v>0</v>
      </c>
      <c r="Q25" s="59">
        <f t="shared" si="15"/>
        <v>0</v>
      </c>
      <c r="R25" s="59">
        <f t="shared" si="16"/>
        <v>0</v>
      </c>
      <c r="S25" s="816"/>
      <c r="T25" s="816"/>
      <c r="U25" s="816"/>
      <c r="V25" s="60" t="str">
        <f t="shared" si="3"/>
        <v/>
      </c>
      <c r="W25" s="409" t="str">
        <f t="shared" si="4"/>
        <v/>
      </c>
      <c r="X25" s="61" t="str">
        <f t="shared" si="5"/>
        <v/>
      </c>
      <c r="Y25" s="279"/>
      <c r="Z25" s="279"/>
      <c r="AA25" s="609"/>
      <c r="AB25" s="610"/>
      <c r="AC25" s="279"/>
      <c r="AD25" s="279"/>
      <c r="AE25" s="279"/>
      <c r="AF25" s="279"/>
      <c r="AG25" s="279"/>
      <c r="AH25" s="279"/>
      <c r="AI25" s="279"/>
      <c r="AJ25" s="279"/>
      <c r="AK25" s="279"/>
      <c r="AL25" s="279"/>
      <c r="AM25" s="279"/>
      <c r="AN25" s="567"/>
      <c r="AO25" s="566"/>
      <c r="AP25" s="279"/>
      <c r="AQ25" s="279"/>
      <c r="AR25" s="279"/>
      <c r="AS25" s="279"/>
      <c r="AT25" s="279"/>
      <c r="AU25" s="279"/>
      <c r="AV25" s="279"/>
      <c r="AW25" s="279"/>
      <c r="AX25" s="279"/>
      <c r="AY25" s="279"/>
      <c r="AZ25" s="279"/>
      <c r="BA25" s="279"/>
      <c r="BB25" s="279"/>
      <c r="BC25" s="279"/>
      <c r="BG25" s="142">
        <f t="shared" si="6"/>
        <v>44197</v>
      </c>
      <c r="BH25" s="256">
        <f t="shared" si="7"/>
        <v>44227</v>
      </c>
      <c r="BI25" s="143">
        <f t="shared" si="17"/>
        <v>31</v>
      </c>
      <c r="BK25" s="565">
        <f t="shared" si="8"/>
        <v>1</v>
      </c>
      <c r="BL25" s="565">
        <f t="shared" si="18"/>
        <v>1</v>
      </c>
      <c r="BM25" s="565">
        <f t="shared" si="19"/>
        <v>1</v>
      </c>
    </row>
    <row r="26" spans="1:65" s="27" customFormat="1" ht="12" x14ac:dyDescent="0.25">
      <c r="A26" s="58" t="str">
        <f t="shared" si="20"/>
        <v/>
      </c>
      <c r="B26" s="368"/>
      <c r="C26" s="371"/>
      <c r="D26" s="679"/>
      <c r="E26" s="679"/>
      <c r="F26" s="278"/>
      <c r="G26" s="278"/>
      <c r="H26" s="278"/>
      <c r="I26" s="656"/>
      <c r="J26" s="59">
        <f t="shared" si="2"/>
        <v>0</v>
      </c>
      <c r="K26" s="59">
        <f t="shared" si="9"/>
        <v>0</v>
      </c>
      <c r="L26" s="59">
        <f t="shared" si="10"/>
        <v>0</v>
      </c>
      <c r="M26" s="59">
        <f t="shared" si="11"/>
        <v>0</v>
      </c>
      <c r="N26" s="59">
        <f t="shared" si="12"/>
        <v>0</v>
      </c>
      <c r="O26" s="59">
        <f t="shared" si="13"/>
        <v>0</v>
      </c>
      <c r="P26" s="59">
        <f t="shared" si="14"/>
        <v>0</v>
      </c>
      <c r="Q26" s="59">
        <f t="shared" si="15"/>
        <v>0</v>
      </c>
      <c r="R26" s="59">
        <f t="shared" si="16"/>
        <v>0</v>
      </c>
      <c r="S26" s="816"/>
      <c r="T26" s="816"/>
      <c r="U26" s="816"/>
      <c r="V26" s="60" t="str">
        <f t="shared" si="3"/>
        <v/>
      </c>
      <c r="W26" s="409" t="str">
        <f t="shared" si="4"/>
        <v/>
      </c>
      <c r="X26" s="61" t="str">
        <f t="shared" si="5"/>
        <v/>
      </c>
      <c r="Y26" s="279"/>
      <c r="Z26" s="279"/>
      <c r="AA26" s="609"/>
      <c r="AB26" s="610"/>
      <c r="AC26" s="279"/>
      <c r="AD26" s="279"/>
      <c r="AE26" s="279"/>
      <c r="AF26" s="279"/>
      <c r="AG26" s="279"/>
      <c r="AH26" s="279"/>
      <c r="AI26" s="279"/>
      <c r="AJ26" s="279"/>
      <c r="AK26" s="279"/>
      <c r="AL26" s="279"/>
      <c r="AM26" s="279"/>
      <c r="AN26" s="567"/>
      <c r="AO26" s="566"/>
      <c r="AP26" s="279"/>
      <c r="AQ26" s="279"/>
      <c r="AR26" s="279"/>
      <c r="AS26" s="279"/>
      <c r="AT26" s="279"/>
      <c r="AU26" s="279"/>
      <c r="AV26" s="279"/>
      <c r="AW26" s="279"/>
      <c r="AX26" s="279"/>
      <c r="AY26" s="279"/>
      <c r="AZ26" s="279"/>
      <c r="BA26" s="279"/>
      <c r="BB26" s="279"/>
      <c r="BC26" s="279"/>
      <c r="BG26" s="142">
        <f t="shared" si="6"/>
        <v>44197</v>
      </c>
      <c r="BH26" s="256">
        <f t="shared" si="7"/>
        <v>44227</v>
      </c>
      <c r="BI26" s="143">
        <f t="shared" si="17"/>
        <v>31</v>
      </c>
      <c r="BK26" s="565">
        <f t="shared" si="8"/>
        <v>1</v>
      </c>
      <c r="BL26" s="565">
        <f t="shared" si="18"/>
        <v>1</v>
      </c>
      <c r="BM26" s="565">
        <f t="shared" si="19"/>
        <v>1</v>
      </c>
    </row>
    <row r="27" spans="1:65" s="27" customFormat="1" ht="12" x14ac:dyDescent="0.25">
      <c r="A27" s="58" t="str">
        <f t="shared" si="20"/>
        <v/>
      </c>
      <c r="B27" s="368"/>
      <c r="C27" s="371"/>
      <c r="D27" s="679"/>
      <c r="E27" s="679"/>
      <c r="F27" s="278"/>
      <c r="G27" s="278"/>
      <c r="H27" s="278"/>
      <c r="I27" s="656"/>
      <c r="J27" s="59">
        <f t="shared" si="2"/>
        <v>0</v>
      </c>
      <c r="K27" s="59">
        <f t="shared" si="9"/>
        <v>0</v>
      </c>
      <c r="L27" s="59">
        <f t="shared" si="10"/>
        <v>0</v>
      </c>
      <c r="M27" s="59">
        <f t="shared" si="11"/>
        <v>0</v>
      </c>
      <c r="N27" s="59">
        <f t="shared" si="12"/>
        <v>0</v>
      </c>
      <c r="O27" s="59">
        <f t="shared" si="13"/>
        <v>0</v>
      </c>
      <c r="P27" s="59">
        <f t="shared" si="14"/>
        <v>0</v>
      </c>
      <c r="Q27" s="59">
        <f t="shared" si="15"/>
        <v>0</v>
      </c>
      <c r="R27" s="59">
        <f t="shared" si="16"/>
        <v>0</v>
      </c>
      <c r="S27" s="816"/>
      <c r="T27" s="816"/>
      <c r="U27" s="816"/>
      <c r="V27" s="60" t="str">
        <f t="shared" si="3"/>
        <v/>
      </c>
      <c r="W27" s="409" t="str">
        <f t="shared" si="4"/>
        <v/>
      </c>
      <c r="X27" s="61" t="str">
        <f t="shared" si="5"/>
        <v/>
      </c>
      <c r="Y27" s="279"/>
      <c r="Z27" s="279"/>
      <c r="AA27" s="609"/>
      <c r="AB27" s="610"/>
      <c r="AC27" s="279"/>
      <c r="AD27" s="279"/>
      <c r="AE27" s="279"/>
      <c r="AF27" s="279"/>
      <c r="AG27" s="279"/>
      <c r="AH27" s="279"/>
      <c r="AI27" s="279"/>
      <c r="AJ27" s="279"/>
      <c r="AK27" s="279"/>
      <c r="AL27" s="279"/>
      <c r="AM27" s="279"/>
      <c r="AN27" s="567"/>
      <c r="AO27" s="566"/>
      <c r="AP27" s="279"/>
      <c r="AQ27" s="279"/>
      <c r="AR27" s="279"/>
      <c r="AS27" s="279"/>
      <c r="AT27" s="279"/>
      <c r="AU27" s="279"/>
      <c r="AV27" s="279"/>
      <c r="AW27" s="279"/>
      <c r="AX27" s="279"/>
      <c r="AY27" s="279"/>
      <c r="AZ27" s="279"/>
      <c r="BA27" s="279"/>
      <c r="BB27" s="279"/>
      <c r="BC27" s="279"/>
      <c r="BG27" s="142">
        <f t="shared" si="6"/>
        <v>44197</v>
      </c>
      <c r="BH27" s="256">
        <f t="shared" si="7"/>
        <v>44227</v>
      </c>
      <c r="BI27" s="143">
        <f t="shared" si="17"/>
        <v>31</v>
      </c>
      <c r="BK27" s="565">
        <f t="shared" si="8"/>
        <v>1</v>
      </c>
      <c r="BL27" s="565">
        <f t="shared" si="18"/>
        <v>1</v>
      </c>
      <c r="BM27" s="565">
        <f t="shared" si="19"/>
        <v>1</v>
      </c>
    </row>
    <row r="28" spans="1:65" s="27" customFormat="1" ht="12" x14ac:dyDescent="0.25">
      <c r="A28" s="58" t="str">
        <f t="shared" si="20"/>
        <v/>
      </c>
      <c r="B28" s="368"/>
      <c r="C28" s="371"/>
      <c r="D28" s="679"/>
      <c r="E28" s="679"/>
      <c r="F28" s="278"/>
      <c r="G28" s="278"/>
      <c r="H28" s="278"/>
      <c r="I28" s="656"/>
      <c r="J28" s="59">
        <f t="shared" si="2"/>
        <v>0</v>
      </c>
      <c r="K28" s="59">
        <f t="shared" si="9"/>
        <v>0</v>
      </c>
      <c r="L28" s="59">
        <f t="shared" si="10"/>
        <v>0</v>
      </c>
      <c r="M28" s="59">
        <f t="shared" si="11"/>
        <v>0</v>
      </c>
      <c r="N28" s="59">
        <f t="shared" si="12"/>
        <v>0</v>
      </c>
      <c r="O28" s="59">
        <f t="shared" si="13"/>
        <v>0</v>
      </c>
      <c r="P28" s="59">
        <f t="shared" si="14"/>
        <v>0</v>
      </c>
      <c r="Q28" s="59">
        <f t="shared" si="15"/>
        <v>0</v>
      </c>
      <c r="R28" s="59">
        <f t="shared" si="16"/>
        <v>0</v>
      </c>
      <c r="S28" s="816"/>
      <c r="T28" s="816"/>
      <c r="U28" s="816"/>
      <c r="V28" s="60" t="str">
        <f t="shared" si="3"/>
        <v/>
      </c>
      <c r="W28" s="409" t="str">
        <f t="shared" si="4"/>
        <v/>
      </c>
      <c r="X28" s="61" t="str">
        <f t="shared" si="5"/>
        <v/>
      </c>
      <c r="Y28" s="279"/>
      <c r="Z28" s="279"/>
      <c r="AA28" s="609"/>
      <c r="AB28" s="610"/>
      <c r="AC28" s="279"/>
      <c r="AD28" s="279"/>
      <c r="AE28" s="279"/>
      <c r="AF28" s="279"/>
      <c r="AG28" s="279"/>
      <c r="AH28" s="279"/>
      <c r="AI28" s="279"/>
      <c r="AJ28" s="279"/>
      <c r="AK28" s="279"/>
      <c r="AL28" s="279"/>
      <c r="AM28" s="279"/>
      <c r="AN28" s="567"/>
      <c r="AO28" s="566"/>
      <c r="AP28" s="279"/>
      <c r="AQ28" s="279"/>
      <c r="AR28" s="279"/>
      <c r="AS28" s="279"/>
      <c r="AT28" s="279"/>
      <c r="AU28" s="279"/>
      <c r="AV28" s="279"/>
      <c r="AW28" s="279"/>
      <c r="AX28" s="279"/>
      <c r="AY28" s="279"/>
      <c r="AZ28" s="279"/>
      <c r="BA28" s="279"/>
      <c r="BB28" s="279"/>
      <c r="BC28" s="279"/>
      <c r="BG28" s="142">
        <f t="shared" si="6"/>
        <v>44197</v>
      </c>
      <c r="BH28" s="256">
        <f t="shared" si="7"/>
        <v>44227</v>
      </c>
      <c r="BI28" s="143">
        <f t="shared" si="17"/>
        <v>31</v>
      </c>
      <c r="BK28" s="565">
        <f t="shared" si="8"/>
        <v>1</v>
      </c>
      <c r="BL28" s="565">
        <f t="shared" si="18"/>
        <v>1</v>
      </c>
      <c r="BM28" s="565">
        <f t="shared" si="19"/>
        <v>1</v>
      </c>
    </row>
    <row r="29" spans="1:65" s="27" customFormat="1" ht="12" x14ac:dyDescent="0.25">
      <c r="A29" s="58" t="str">
        <f t="shared" si="20"/>
        <v/>
      </c>
      <c r="B29" s="368"/>
      <c r="C29" s="371"/>
      <c r="D29" s="679"/>
      <c r="E29" s="679"/>
      <c r="F29" s="278"/>
      <c r="G29" s="278"/>
      <c r="H29" s="278"/>
      <c r="I29" s="656"/>
      <c r="J29" s="59">
        <f t="shared" si="2"/>
        <v>0</v>
      </c>
      <c r="K29" s="59">
        <f t="shared" si="9"/>
        <v>0</v>
      </c>
      <c r="L29" s="59">
        <f t="shared" si="10"/>
        <v>0</v>
      </c>
      <c r="M29" s="59">
        <f t="shared" si="11"/>
        <v>0</v>
      </c>
      <c r="N29" s="59">
        <f t="shared" si="12"/>
        <v>0</v>
      </c>
      <c r="O29" s="59">
        <f t="shared" si="13"/>
        <v>0</v>
      </c>
      <c r="P29" s="59">
        <f t="shared" si="14"/>
        <v>0</v>
      </c>
      <c r="Q29" s="59">
        <f t="shared" si="15"/>
        <v>0</v>
      </c>
      <c r="R29" s="59">
        <f t="shared" si="16"/>
        <v>0</v>
      </c>
      <c r="S29" s="816"/>
      <c r="T29" s="816"/>
      <c r="U29" s="816"/>
      <c r="V29" s="60" t="str">
        <f t="shared" si="3"/>
        <v/>
      </c>
      <c r="W29" s="409" t="str">
        <f t="shared" si="4"/>
        <v/>
      </c>
      <c r="X29" s="61" t="str">
        <f t="shared" si="5"/>
        <v/>
      </c>
      <c r="Y29" s="279"/>
      <c r="Z29" s="279"/>
      <c r="AA29" s="609"/>
      <c r="AB29" s="610"/>
      <c r="AC29" s="279"/>
      <c r="AD29" s="279"/>
      <c r="AE29" s="279"/>
      <c r="AF29" s="279"/>
      <c r="AG29" s="279"/>
      <c r="AH29" s="279"/>
      <c r="AI29" s="279"/>
      <c r="AJ29" s="279"/>
      <c r="AK29" s="279"/>
      <c r="AL29" s="279"/>
      <c r="AM29" s="279"/>
      <c r="AN29" s="567"/>
      <c r="AO29" s="566"/>
      <c r="AP29" s="279"/>
      <c r="AQ29" s="279"/>
      <c r="AR29" s="279"/>
      <c r="AS29" s="279"/>
      <c r="AT29" s="279"/>
      <c r="AU29" s="279"/>
      <c r="AV29" s="279"/>
      <c r="AW29" s="279"/>
      <c r="AX29" s="279"/>
      <c r="AY29" s="279"/>
      <c r="AZ29" s="279"/>
      <c r="BA29" s="279"/>
      <c r="BB29" s="279"/>
      <c r="BC29" s="279"/>
      <c r="BG29" s="142">
        <f t="shared" si="6"/>
        <v>44197</v>
      </c>
      <c r="BH29" s="256">
        <f t="shared" si="7"/>
        <v>44227</v>
      </c>
      <c r="BI29" s="143">
        <f t="shared" si="17"/>
        <v>31</v>
      </c>
      <c r="BK29" s="565">
        <f t="shared" si="8"/>
        <v>1</v>
      </c>
      <c r="BL29" s="565">
        <f t="shared" si="18"/>
        <v>1</v>
      </c>
      <c r="BM29" s="565">
        <f t="shared" si="19"/>
        <v>1</v>
      </c>
    </row>
    <row r="30" spans="1:65" s="27" customFormat="1" ht="12" x14ac:dyDescent="0.25">
      <c r="A30" s="58" t="str">
        <f t="shared" si="20"/>
        <v/>
      </c>
      <c r="B30" s="368"/>
      <c r="C30" s="371"/>
      <c r="D30" s="679"/>
      <c r="E30" s="679"/>
      <c r="F30" s="278"/>
      <c r="G30" s="278"/>
      <c r="H30" s="278"/>
      <c r="I30" s="656"/>
      <c r="J30" s="59">
        <f t="shared" si="2"/>
        <v>0</v>
      </c>
      <c r="K30" s="59">
        <f t="shared" si="9"/>
        <v>0</v>
      </c>
      <c r="L30" s="59">
        <f t="shared" si="10"/>
        <v>0</v>
      </c>
      <c r="M30" s="59">
        <f t="shared" si="11"/>
        <v>0</v>
      </c>
      <c r="N30" s="59">
        <f t="shared" si="12"/>
        <v>0</v>
      </c>
      <c r="O30" s="59">
        <f t="shared" si="13"/>
        <v>0</v>
      </c>
      <c r="P30" s="59">
        <f t="shared" si="14"/>
        <v>0</v>
      </c>
      <c r="Q30" s="59">
        <f t="shared" si="15"/>
        <v>0</v>
      </c>
      <c r="R30" s="59">
        <f t="shared" si="16"/>
        <v>0</v>
      </c>
      <c r="S30" s="816"/>
      <c r="T30" s="816"/>
      <c r="U30" s="816"/>
      <c r="V30" s="60" t="str">
        <f t="shared" si="3"/>
        <v/>
      </c>
      <c r="W30" s="409" t="str">
        <f t="shared" si="4"/>
        <v/>
      </c>
      <c r="X30" s="61" t="str">
        <f t="shared" si="5"/>
        <v/>
      </c>
      <c r="Y30" s="279"/>
      <c r="Z30" s="279"/>
      <c r="AA30" s="609"/>
      <c r="AB30" s="610"/>
      <c r="AC30" s="279"/>
      <c r="AD30" s="279"/>
      <c r="AE30" s="279"/>
      <c r="AF30" s="279"/>
      <c r="AG30" s="279"/>
      <c r="AH30" s="279"/>
      <c r="AI30" s="279"/>
      <c r="AJ30" s="279"/>
      <c r="AK30" s="279"/>
      <c r="AL30" s="279"/>
      <c r="AM30" s="279"/>
      <c r="AN30" s="567"/>
      <c r="AO30" s="566"/>
      <c r="AP30" s="279"/>
      <c r="AQ30" s="279"/>
      <c r="AR30" s="279"/>
      <c r="AS30" s="279"/>
      <c r="AT30" s="279"/>
      <c r="AU30" s="279"/>
      <c r="AV30" s="279"/>
      <c r="AW30" s="279"/>
      <c r="AX30" s="279"/>
      <c r="AY30" s="279"/>
      <c r="AZ30" s="279"/>
      <c r="BA30" s="279"/>
      <c r="BB30" s="279"/>
      <c r="BC30" s="279"/>
      <c r="BG30" s="142">
        <f t="shared" si="6"/>
        <v>44197</v>
      </c>
      <c r="BH30" s="256">
        <f t="shared" si="7"/>
        <v>44227</v>
      </c>
      <c r="BI30" s="143">
        <f t="shared" si="17"/>
        <v>31</v>
      </c>
      <c r="BK30" s="565">
        <f t="shared" si="8"/>
        <v>1</v>
      </c>
      <c r="BL30" s="565">
        <f t="shared" si="18"/>
        <v>1</v>
      </c>
      <c r="BM30" s="565">
        <f t="shared" si="19"/>
        <v>1</v>
      </c>
    </row>
    <row r="31" spans="1:65" s="27" customFormat="1" ht="12" x14ac:dyDescent="0.25">
      <c r="A31" s="58" t="str">
        <f t="shared" si="20"/>
        <v/>
      </c>
      <c r="B31" s="368"/>
      <c r="C31" s="371"/>
      <c r="D31" s="679"/>
      <c r="E31" s="679"/>
      <c r="F31" s="278"/>
      <c r="G31" s="278"/>
      <c r="H31" s="278"/>
      <c r="I31" s="656"/>
      <c r="J31" s="59">
        <f t="shared" si="2"/>
        <v>0</v>
      </c>
      <c r="K31" s="59">
        <f t="shared" si="9"/>
        <v>0</v>
      </c>
      <c r="L31" s="59">
        <f t="shared" si="10"/>
        <v>0</v>
      </c>
      <c r="M31" s="59">
        <f t="shared" si="11"/>
        <v>0</v>
      </c>
      <c r="N31" s="59">
        <f t="shared" si="12"/>
        <v>0</v>
      </c>
      <c r="O31" s="59">
        <f t="shared" si="13"/>
        <v>0</v>
      </c>
      <c r="P31" s="59">
        <f t="shared" si="14"/>
        <v>0</v>
      </c>
      <c r="Q31" s="59">
        <f t="shared" si="15"/>
        <v>0</v>
      </c>
      <c r="R31" s="59">
        <f t="shared" si="16"/>
        <v>0</v>
      </c>
      <c r="S31" s="816"/>
      <c r="T31" s="816"/>
      <c r="U31" s="816"/>
      <c r="V31" s="60" t="str">
        <f t="shared" si="3"/>
        <v/>
      </c>
      <c r="W31" s="409" t="str">
        <f t="shared" si="4"/>
        <v/>
      </c>
      <c r="X31" s="61" t="str">
        <f t="shared" si="5"/>
        <v/>
      </c>
      <c r="Y31" s="279"/>
      <c r="Z31" s="279"/>
      <c r="AA31" s="609"/>
      <c r="AB31" s="610"/>
      <c r="AC31" s="279"/>
      <c r="AD31" s="279"/>
      <c r="AE31" s="279"/>
      <c r="AF31" s="279"/>
      <c r="AG31" s="279"/>
      <c r="AH31" s="279"/>
      <c r="AI31" s="279"/>
      <c r="AJ31" s="279"/>
      <c r="AK31" s="279"/>
      <c r="AL31" s="279"/>
      <c r="AM31" s="279"/>
      <c r="AN31" s="567"/>
      <c r="AO31" s="566"/>
      <c r="AP31" s="279"/>
      <c r="AQ31" s="279"/>
      <c r="AR31" s="279"/>
      <c r="AS31" s="279"/>
      <c r="AT31" s="279"/>
      <c r="AU31" s="279"/>
      <c r="AV31" s="279"/>
      <c r="AW31" s="279"/>
      <c r="AX31" s="279"/>
      <c r="AY31" s="279"/>
      <c r="AZ31" s="279"/>
      <c r="BA31" s="279"/>
      <c r="BB31" s="279"/>
      <c r="BC31" s="279"/>
      <c r="BG31" s="142">
        <f t="shared" si="6"/>
        <v>44197</v>
      </c>
      <c r="BH31" s="256">
        <f t="shared" si="7"/>
        <v>44227</v>
      </c>
      <c r="BI31" s="143">
        <f t="shared" si="17"/>
        <v>31</v>
      </c>
      <c r="BK31" s="565">
        <f t="shared" si="8"/>
        <v>1</v>
      </c>
      <c r="BL31" s="565">
        <f t="shared" si="18"/>
        <v>1</v>
      </c>
      <c r="BM31" s="565">
        <f t="shared" si="19"/>
        <v>1</v>
      </c>
    </row>
    <row r="32" spans="1:65" s="27" customFormat="1" ht="12" x14ac:dyDescent="0.25">
      <c r="A32" s="58" t="str">
        <f t="shared" si="20"/>
        <v/>
      </c>
      <c r="B32" s="368"/>
      <c r="C32" s="371"/>
      <c r="D32" s="679"/>
      <c r="E32" s="679"/>
      <c r="F32" s="278"/>
      <c r="G32" s="278"/>
      <c r="H32" s="278"/>
      <c r="I32" s="656"/>
      <c r="J32" s="59">
        <f t="shared" si="2"/>
        <v>0</v>
      </c>
      <c r="K32" s="59">
        <f t="shared" si="9"/>
        <v>0</v>
      </c>
      <c r="L32" s="59">
        <f t="shared" si="10"/>
        <v>0</v>
      </c>
      <c r="M32" s="59">
        <f t="shared" si="11"/>
        <v>0</v>
      </c>
      <c r="N32" s="59">
        <f t="shared" si="12"/>
        <v>0</v>
      </c>
      <c r="O32" s="59">
        <f t="shared" si="13"/>
        <v>0</v>
      </c>
      <c r="P32" s="59">
        <f t="shared" si="14"/>
        <v>0</v>
      </c>
      <c r="Q32" s="59">
        <f t="shared" si="15"/>
        <v>0</v>
      </c>
      <c r="R32" s="59">
        <f t="shared" si="16"/>
        <v>0</v>
      </c>
      <c r="S32" s="816"/>
      <c r="T32" s="816"/>
      <c r="U32" s="816"/>
      <c r="V32" s="60" t="str">
        <f t="shared" si="3"/>
        <v/>
      </c>
      <c r="W32" s="409" t="str">
        <f t="shared" si="4"/>
        <v/>
      </c>
      <c r="X32" s="61" t="str">
        <f t="shared" si="5"/>
        <v/>
      </c>
      <c r="Y32" s="279"/>
      <c r="Z32" s="279"/>
      <c r="AA32" s="609"/>
      <c r="AB32" s="610"/>
      <c r="AC32" s="279"/>
      <c r="AD32" s="279"/>
      <c r="AE32" s="279"/>
      <c r="AF32" s="279"/>
      <c r="AG32" s="279"/>
      <c r="AH32" s="279"/>
      <c r="AI32" s="279"/>
      <c r="AJ32" s="279"/>
      <c r="AK32" s="279"/>
      <c r="AL32" s="279"/>
      <c r="AM32" s="279"/>
      <c r="AN32" s="567"/>
      <c r="AO32" s="566"/>
      <c r="AP32" s="279"/>
      <c r="AQ32" s="279"/>
      <c r="AR32" s="279"/>
      <c r="AS32" s="279"/>
      <c r="AT32" s="279"/>
      <c r="AU32" s="279"/>
      <c r="AV32" s="279"/>
      <c r="AW32" s="279"/>
      <c r="AX32" s="279"/>
      <c r="AY32" s="279"/>
      <c r="AZ32" s="279"/>
      <c r="BA32" s="279"/>
      <c r="BB32" s="279"/>
      <c r="BC32" s="279"/>
      <c r="BG32" s="142">
        <f t="shared" si="6"/>
        <v>44197</v>
      </c>
      <c r="BH32" s="256">
        <f t="shared" si="7"/>
        <v>44227</v>
      </c>
      <c r="BI32" s="143">
        <f t="shared" si="17"/>
        <v>31</v>
      </c>
      <c r="BK32" s="565">
        <f t="shared" si="8"/>
        <v>1</v>
      </c>
      <c r="BL32" s="565">
        <f t="shared" si="18"/>
        <v>1</v>
      </c>
      <c r="BM32" s="565">
        <f t="shared" si="19"/>
        <v>1</v>
      </c>
    </row>
    <row r="33" spans="1:65" s="27" customFormat="1" ht="12" x14ac:dyDescent="0.25">
      <c r="A33" s="58" t="str">
        <f t="shared" si="20"/>
        <v/>
      </c>
      <c r="B33" s="368"/>
      <c r="C33" s="371"/>
      <c r="D33" s="679"/>
      <c r="E33" s="679"/>
      <c r="F33" s="278"/>
      <c r="G33" s="278"/>
      <c r="H33" s="278"/>
      <c r="I33" s="656"/>
      <c r="J33" s="59">
        <f t="shared" si="2"/>
        <v>0</v>
      </c>
      <c r="K33" s="59">
        <f t="shared" si="9"/>
        <v>0</v>
      </c>
      <c r="L33" s="59">
        <f t="shared" si="10"/>
        <v>0</v>
      </c>
      <c r="M33" s="59">
        <f t="shared" si="11"/>
        <v>0</v>
      </c>
      <c r="N33" s="59">
        <f t="shared" si="12"/>
        <v>0</v>
      </c>
      <c r="O33" s="59">
        <f t="shared" si="13"/>
        <v>0</v>
      </c>
      <c r="P33" s="59">
        <f t="shared" si="14"/>
        <v>0</v>
      </c>
      <c r="Q33" s="59">
        <f t="shared" si="15"/>
        <v>0</v>
      </c>
      <c r="R33" s="59">
        <f t="shared" si="16"/>
        <v>0</v>
      </c>
      <c r="S33" s="816"/>
      <c r="T33" s="816"/>
      <c r="U33" s="816"/>
      <c r="V33" s="60" t="str">
        <f t="shared" si="3"/>
        <v/>
      </c>
      <c r="W33" s="409" t="str">
        <f t="shared" si="4"/>
        <v/>
      </c>
      <c r="X33" s="61" t="str">
        <f t="shared" si="5"/>
        <v/>
      </c>
      <c r="Y33" s="279"/>
      <c r="Z33" s="279"/>
      <c r="AA33" s="609"/>
      <c r="AB33" s="610"/>
      <c r="AC33" s="279"/>
      <c r="AD33" s="279"/>
      <c r="AE33" s="279"/>
      <c r="AF33" s="279"/>
      <c r="AG33" s="279"/>
      <c r="AH33" s="279"/>
      <c r="AI33" s="279"/>
      <c r="AJ33" s="279"/>
      <c r="AK33" s="279"/>
      <c r="AL33" s="279"/>
      <c r="AM33" s="279"/>
      <c r="AN33" s="567"/>
      <c r="AO33" s="566"/>
      <c r="AP33" s="279"/>
      <c r="AQ33" s="279"/>
      <c r="AR33" s="279"/>
      <c r="AS33" s="279"/>
      <c r="AT33" s="279"/>
      <c r="AU33" s="279"/>
      <c r="AV33" s="279"/>
      <c r="AW33" s="279"/>
      <c r="AX33" s="279"/>
      <c r="AY33" s="279"/>
      <c r="AZ33" s="279"/>
      <c r="BA33" s="279"/>
      <c r="BB33" s="279"/>
      <c r="BC33" s="279"/>
      <c r="BG33" s="142">
        <f t="shared" si="6"/>
        <v>44197</v>
      </c>
      <c r="BH33" s="256">
        <f t="shared" si="7"/>
        <v>44227</v>
      </c>
      <c r="BI33" s="143">
        <f t="shared" si="17"/>
        <v>31</v>
      </c>
      <c r="BK33" s="565">
        <f t="shared" si="8"/>
        <v>1</v>
      </c>
      <c r="BL33" s="565">
        <f t="shared" si="18"/>
        <v>1</v>
      </c>
      <c r="BM33" s="565">
        <f t="shared" si="19"/>
        <v>1</v>
      </c>
    </row>
    <row r="34" spans="1:65" s="27" customFormat="1" ht="12" x14ac:dyDescent="0.25">
      <c r="A34" s="58" t="str">
        <f t="shared" si="20"/>
        <v/>
      </c>
      <c r="B34" s="368"/>
      <c r="C34" s="371"/>
      <c r="D34" s="679"/>
      <c r="E34" s="679"/>
      <c r="F34" s="278"/>
      <c r="G34" s="278"/>
      <c r="H34" s="278"/>
      <c r="I34" s="656"/>
      <c r="J34" s="59">
        <f t="shared" si="2"/>
        <v>0</v>
      </c>
      <c r="K34" s="59">
        <f t="shared" si="9"/>
        <v>0</v>
      </c>
      <c r="L34" s="59">
        <f t="shared" si="10"/>
        <v>0</v>
      </c>
      <c r="M34" s="59">
        <f t="shared" si="11"/>
        <v>0</v>
      </c>
      <c r="N34" s="59">
        <f t="shared" si="12"/>
        <v>0</v>
      </c>
      <c r="O34" s="59">
        <f t="shared" si="13"/>
        <v>0</v>
      </c>
      <c r="P34" s="59">
        <f t="shared" si="14"/>
        <v>0</v>
      </c>
      <c r="Q34" s="59">
        <f t="shared" si="15"/>
        <v>0</v>
      </c>
      <c r="R34" s="59">
        <f t="shared" si="16"/>
        <v>0</v>
      </c>
      <c r="S34" s="816"/>
      <c r="T34" s="816"/>
      <c r="U34" s="816"/>
      <c r="V34" s="60" t="str">
        <f t="shared" si="3"/>
        <v/>
      </c>
      <c r="W34" s="409" t="str">
        <f t="shared" si="4"/>
        <v/>
      </c>
      <c r="X34" s="61" t="str">
        <f t="shared" si="5"/>
        <v/>
      </c>
      <c r="Y34" s="279"/>
      <c r="Z34" s="279"/>
      <c r="AA34" s="609"/>
      <c r="AB34" s="610"/>
      <c r="AC34" s="279"/>
      <c r="AD34" s="279"/>
      <c r="AE34" s="279"/>
      <c r="AF34" s="279"/>
      <c r="AG34" s="279"/>
      <c r="AH34" s="279"/>
      <c r="AI34" s="279"/>
      <c r="AJ34" s="279"/>
      <c r="AK34" s="279"/>
      <c r="AL34" s="279"/>
      <c r="AM34" s="279"/>
      <c r="AN34" s="567"/>
      <c r="AO34" s="566"/>
      <c r="AP34" s="279"/>
      <c r="AQ34" s="279"/>
      <c r="AR34" s="279"/>
      <c r="AS34" s="279"/>
      <c r="AT34" s="279"/>
      <c r="AU34" s="279"/>
      <c r="AV34" s="279"/>
      <c r="AW34" s="279"/>
      <c r="AX34" s="279"/>
      <c r="AY34" s="279"/>
      <c r="AZ34" s="279"/>
      <c r="BA34" s="279"/>
      <c r="BB34" s="279"/>
      <c r="BC34" s="279"/>
      <c r="BG34" s="142">
        <f t="shared" si="6"/>
        <v>44197</v>
      </c>
      <c r="BH34" s="256">
        <f t="shared" si="7"/>
        <v>44227</v>
      </c>
      <c r="BI34" s="143">
        <f t="shared" si="17"/>
        <v>31</v>
      </c>
      <c r="BK34" s="565">
        <f t="shared" si="8"/>
        <v>1</v>
      </c>
      <c r="BL34" s="565">
        <f t="shared" si="18"/>
        <v>1</v>
      </c>
      <c r="BM34" s="565">
        <f t="shared" si="19"/>
        <v>1</v>
      </c>
    </row>
    <row r="35" spans="1:65" s="27" customFormat="1" ht="12" x14ac:dyDescent="0.25">
      <c r="A35" s="58" t="str">
        <f t="shared" si="20"/>
        <v/>
      </c>
      <c r="B35" s="368"/>
      <c r="C35" s="371"/>
      <c r="D35" s="679"/>
      <c r="E35" s="679"/>
      <c r="F35" s="278"/>
      <c r="G35" s="278"/>
      <c r="H35" s="278"/>
      <c r="I35" s="656"/>
      <c r="J35" s="59">
        <f t="shared" si="2"/>
        <v>0</v>
      </c>
      <c r="K35" s="59">
        <f t="shared" si="9"/>
        <v>0</v>
      </c>
      <c r="L35" s="59">
        <f t="shared" si="10"/>
        <v>0</v>
      </c>
      <c r="M35" s="59">
        <f t="shared" si="11"/>
        <v>0</v>
      </c>
      <c r="N35" s="59">
        <f t="shared" si="12"/>
        <v>0</v>
      </c>
      <c r="O35" s="59">
        <f t="shared" si="13"/>
        <v>0</v>
      </c>
      <c r="P35" s="59">
        <f t="shared" si="14"/>
        <v>0</v>
      </c>
      <c r="Q35" s="59">
        <f t="shared" si="15"/>
        <v>0</v>
      </c>
      <c r="R35" s="59">
        <f t="shared" si="16"/>
        <v>0</v>
      </c>
      <c r="S35" s="816"/>
      <c r="T35" s="816"/>
      <c r="U35" s="816"/>
      <c r="V35" s="60" t="str">
        <f t="shared" si="3"/>
        <v/>
      </c>
      <c r="W35" s="409" t="str">
        <f t="shared" si="4"/>
        <v/>
      </c>
      <c r="X35" s="61" t="str">
        <f t="shared" si="5"/>
        <v/>
      </c>
      <c r="Y35" s="279"/>
      <c r="Z35" s="279"/>
      <c r="AA35" s="609"/>
      <c r="AB35" s="610"/>
      <c r="AC35" s="279"/>
      <c r="AD35" s="279"/>
      <c r="AE35" s="279"/>
      <c r="AF35" s="279"/>
      <c r="AG35" s="279"/>
      <c r="AH35" s="279"/>
      <c r="AI35" s="279"/>
      <c r="AJ35" s="279"/>
      <c r="AK35" s="279"/>
      <c r="AL35" s="279"/>
      <c r="AM35" s="279"/>
      <c r="AN35" s="567"/>
      <c r="AO35" s="566"/>
      <c r="AP35" s="279"/>
      <c r="AQ35" s="279"/>
      <c r="AR35" s="279"/>
      <c r="AS35" s="279"/>
      <c r="AT35" s="279"/>
      <c r="AU35" s="279"/>
      <c r="AV35" s="279"/>
      <c r="AW35" s="279"/>
      <c r="AX35" s="279"/>
      <c r="AY35" s="279"/>
      <c r="AZ35" s="279"/>
      <c r="BA35" s="279"/>
      <c r="BB35" s="279"/>
      <c r="BC35" s="279"/>
      <c r="BG35" s="142">
        <f t="shared" si="6"/>
        <v>44197</v>
      </c>
      <c r="BH35" s="256">
        <f t="shared" si="7"/>
        <v>44227</v>
      </c>
      <c r="BI35" s="143">
        <f t="shared" si="17"/>
        <v>31</v>
      </c>
      <c r="BK35" s="565">
        <f t="shared" si="8"/>
        <v>1</v>
      </c>
      <c r="BL35" s="565">
        <f t="shared" si="18"/>
        <v>1</v>
      </c>
      <c r="BM35" s="565">
        <f t="shared" si="19"/>
        <v>1</v>
      </c>
    </row>
    <row r="36" spans="1:65" s="27" customFormat="1" ht="12" x14ac:dyDescent="0.25">
      <c r="A36" s="58" t="str">
        <f t="shared" si="20"/>
        <v/>
      </c>
      <c r="B36" s="368"/>
      <c r="C36" s="371"/>
      <c r="D36" s="679"/>
      <c r="E36" s="679"/>
      <c r="F36" s="278"/>
      <c r="G36" s="278"/>
      <c r="H36" s="278"/>
      <c r="I36" s="656"/>
      <c r="J36" s="59">
        <f t="shared" si="2"/>
        <v>0</v>
      </c>
      <c r="K36" s="59">
        <f t="shared" si="9"/>
        <v>0</v>
      </c>
      <c r="L36" s="59">
        <f>COUNTIF(Y36:BC36,"U")</f>
        <v>0</v>
      </c>
      <c r="M36" s="59">
        <f>COUNTIF(Y36:BC36,"E")</f>
        <v>0</v>
      </c>
      <c r="N36" s="59">
        <f>COUNTIF(Y36:BC36,"F")</f>
        <v>0</v>
      </c>
      <c r="O36" s="59">
        <f>COUNTIF(Y36:BC36,"W")</f>
        <v>0</v>
      </c>
      <c r="P36" s="59">
        <f t="shared" si="14"/>
        <v>0</v>
      </c>
      <c r="Q36" s="59">
        <f t="shared" si="15"/>
        <v>0</v>
      </c>
      <c r="R36" s="59">
        <f t="shared" si="16"/>
        <v>0</v>
      </c>
      <c r="S36" s="816"/>
      <c r="T36" s="816"/>
      <c r="U36" s="816"/>
      <c r="V36" s="60" t="str">
        <f t="shared" si="3"/>
        <v/>
      </c>
      <c r="W36" s="409" t="str">
        <f t="shared" si="4"/>
        <v/>
      </c>
      <c r="X36" s="61" t="str">
        <f t="shared" si="5"/>
        <v/>
      </c>
      <c r="Y36" s="279"/>
      <c r="Z36" s="279"/>
      <c r="AA36" s="609"/>
      <c r="AB36" s="610"/>
      <c r="AC36" s="279"/>
      <c r="AD36" s="279"/>
      <c r="AE36" s="279"/>
      <c r="AF36" s="279"/>
      <c r="AG36" s="279"/>
      <c r="AH36" s="279"/>
      <c r="AI36" s="279"/>
      <c r="AJ36" s="279"/>
      <c r="AK36" s="279"/>
      <c r="AL36" s="279"/>
      <c r="AM36" s="279"/>
      <c r="AN36" s="567"/>
      <c r="AO36" s="566"/>
      <c r="AP36" s="279"/>
      <c r="AQ36" s="279"/>
      <c r="AR36" s="279"/>
      <c r="AS36" s="279"/>
      <c r="AT36" s="279"/>
      <c r="AU36" s="279"/>
      <c r="AV36" s="279"/>
      <c r="AW36" s="279"/>
      <c r="AX36" s="279"/>
      <c r="AY36" s="279"/>
      <c r="AZ36" s="279"/>
      <c r="BA36" s="279"/>
      <c r="BB36" s="279"/>
      <c r="BC36" s="279"/>
      <c r="BG36" s="142">
        <f t="shared" si="6"/>
        <v>44197</v>
      </c>
      <c r="BH36" s="256">
        <f t="shared" si="7"/>
        <v>44227</v>
      </c>
      <c r="BI36" s="143">
        <f t="shared" si="17"/>
        <v>31</v>
      </c>
      <c r="BK36" s="565">
        <f t="shared" si="8"/>
        <v>1</v>
      </c>
      <c r="BL36" s="565">
        <f t="shared" si="18"/>
        <v>1</v>
      </c>
      <c r="BM36" s="565">
        <f t="shared" si="19"/>
        <v>1</v>
      </c>
    </row>
    <row r="37" spans="1:65" s="27" customFormat="1" ht="12" x14ac:dyDescent="0.25">
      <c r="A37" s="58" t="str">
        <f t="shared" si="20"/>
        <v/>
      </c>
      <c r="B37" s="368"/>
      <c r="C37" s="371"/>
      <c r="D37" s="679"/>
      <c r="E37" s="679"/>
      <c r="F37" s="278"/>
      <c r="G37" s="278"/>
      <c r="H37" s="278"/>
      <c r="I37" s="656"/>
      <c r="J37" s="59">
        <f t="shared" si="2"/>
        <v>0</v>
      </c>
      <c r="K37" s="59">
        <f t="shared" si="9"/>
        <v>0</v>
      </c>
      <c r="L37" s="59">
        <f>COUNTIF(Y37:BC37,"U")</f>
        <v>0</v>
      </c>
      <c r="M37" s="59">
        <f>COUNTIF(Y37:BC37,"E")</f>
        <v>0</v>
      </c>
      <c r="N37" s="59">
        <f>COUNTIF(Y37:BC37,"F")</f>
        <v>0</v>
      </c>
      <c r="O37" s="59">
        <f>COUNTIF(Y37:BC37,"W")</f>
        <v>0</v>
      </c>
      <c r="P37" s="59">
        <f t="shared" si="14"/>
        <v>0</v>
      </c>
      <c r="Q37" s="59">
        <f t="shared" si="15"/>
        <v>0</v>
      </c>
      <c r="R37" s="59">
        <f t="shared" si="16"/>
        <v>0</v>
      </c>
      <c r="S37" s="816"/>
      <c r="T37" s="816"/>
      <c r="U37" s="816"/>
      <c r="V37" s="60" t="str">
        <f t="shared" si="3"/>
        <v/>
      </c>
      <c r="W37" s="409" t="str">
        <f t="shared" si="4"/>
        <v/>
      </c>
      <c r="X37" s="61" t="str">
        <f t="shared" si="5"/>
        <v/>
      </c>
      <c r="Y37" s="279"/>
      <c r="Z37" s="279"/>
      <c r="AA37" s="609"/>
      <c r="AB37" s="610"/>
      <c r="AC37" s="279"/>
      <c r="AD37" s="279"/>
      <c r="AE37" s="279"/>
      <c r="AF37" s="279"/>
      <c r="AG37" s="279"/>
      <c r="AH37" s="279"/>
      <c r="AI37" s="279"/>
      <c r="AJ37" s="279"/>
      <c r="AK37" s="279"/>
      <c r="AL37" s="279"/>
      <c r="AM37" s="279"/>
      <c r="AN37" s="567"/>
      <c r="AO37" s="566"/>
      <c r="AP37" s="279"/>
      <c r="AQ37" s="279"/>
      <c r="AR37" s="279"/>
      <c r="AS37" s="279"/>
      <c r="AT37" s="279"/>
      <c r="AU37" s="279"/>
      <c r="AV37" s="279"/>
      <c r="AW37" s="279"/>
      <c r="AX37" s="279"/>
      <c r="AY37" s="279"/>
      <c r="AZ37" s="279"/>
      <c r="BA37" s="279"/>
      <c r="BB37" s="279"/>
      <c r="BC37" s="279"/>
      <c r="BG37" s="142">
        <f t="shared" si="6"/>
        <v>44197</v>
      </c>
      <c r="BH37" s="256">
        <f t="shared" si="7"/>
        <v>44227</v>
      </c>
      <c r="BI37" s="143">
        <f t="shared" si="17"/>
        <v>31</v>
      </c>
      <c r="BK37" s="565">
        <f t="shared" si="8"/>
        <v>1</v>
      </c>
      <c r="BL37" s="565">
        <f t="shared" si="18"/>
        <v>1</v>
      </c>
      <c r="BM37" s="565">
        <f t="shared" si="19"/>
        <v>1</v>
      </c>
    </row>
    <row r="38" spans="1:65" s="27" customFormat="1" ht="12" x14ac:dyDescent="0.25">
      <c r="A38" s="58" t="str">
        <f t="shared" si="20"/>
        <v/>
      </c>
      <c r="B38" s="368"/>
      <c r="C38" s="371"/>
      <c r="D38" s="679"/>
      <c r="E38" s="679"/>
      <c r="F38" s="278"/>
      <c r="G38" s="278"/>
      <c r="H38" s="278"/>
      <c r="I38" s="656"/>
      <c r="J38" s="59">
        <f t="shared" si="2"/>
        <v>0</v>
      </c>
      <c r="K38" s="59">
        <f t="shared" si="9"/>
        <v>0</v>
      </c>
      <c r="L38" s="59">
        <f>COUNTIF(Y38:BC38,"U")</f>
        <v>0</v>
      </c>
      <c r="M38" s="59">
        <f>COUNTIF(Y38:BC38,"E")</f>
        <v>0</v>
      </c>
      <c r="N38" s="59">
        <f>COUNTIF(Y38:BC38,"F")</f>
        <v>0</v>
      </c>
      <c r="O38" s="59">
        <f>COUNTIF(Y38:BC38,"W")</f>
        <v>0</v>
      </c>
      <c r="P38" s="59">
        <f t="shared" si="14"/>
        <v>0</v>
      </c>
      <c r="Q38" s="59">
        <f t="shared" si="15"/>
        <v>0</v>
      </c>
      <c r="R38" s="59">
        <f t="shared" si="16"/>
        <v>0</v>
      </c>
      <c r="S38" s="816"/>
      <c r="T38" s="816"/>
      <c r="U38" s="816"/>
      <c r="V38" s="60" t="str">
        <f t="shared" si="3"/>
        <v/>
      </c>
      <c r="W38" s="409" t="str">
        <f t="shared" si="4"/>
        <v/>
      </c>
      <c r="X38" s="61" t="str">
        <f t="shared" si="5"/>
        <v/>
      </c>
      <c r="Y38" s="279"/>
      <c r="Z38" s="279"/>
      <c r="AA38" s="609"/>
      <c r="AB38" s="610"/>
      <c r="AC38" s="279"/>
      <c r="AD38" s="279"/>
      <c r="AE38" s="279"/>
      <c r="AF38" s="279"/>
      <c r="AG38" s="279"/>
      <c r="AH38" s="279"/>
      <c r="AI38" s="279"/>
      <c r="AJ38" s="279"/>
      <c r="AK38" s="279"/>
      <c r="AL38" s="279"/>
      <c r="AM38" s="279"/>
      <c r="AN38" s="567"/>
      <c r="AO38" s="566"/>
      <c r="AP38" s="279"/>
      <c r="AQ38" s="279"/>
      <c r="AR38" s="279"/>
      <c r="AS38" s="279"/>
      <c r="AT38" s="279"/>
      <c r="AU38" s="279"/>
      <c r="AV38" s="279"/>
      <c r="AW38" s="279"/>
      <c r="AX38" s="279"/>
      <c r="AY38" s="279"/>
      <c r="AZ38" s="279"/>
      <c r="BA38" s="279"/>
      <c r="BB38" s="279"/>
      <c r="BC38" s="279"/>
      <c r="BG38" s="142">
        <f t="shared" si="6"/>
        <v>44197</v>
      </c>
      <c r="BH38" s="256">
        <f t="shared" si="7"/>
        <v>44227</v>
      </c>
      <c r="BI38" s="143">
        <f t="shared" si="17"/>
        <v>31</v>
      </c>
      <c r="BK38" s="565">
        <f t="shared" si="8"/>
        <v>1</v>
      </c>
      <c r="BL38" s="565">
        <f t="shared" si="18"/>
        <v>1</v>
      </c>
      <c r="BM38" s="565">
        <f t="shared" si="19"/>
        <v>1</v>
      </c>
    </row>
    <row r="39" spans="1:65" s="27" customFormat="1" ht="12" x14ac:dyDescent="0.25">
      <c r="A39" s="58" t="str">
        <f t="shared" si="20"/>
        <v/>
      </c>
      <c r="B39" s="368"/>
      <c r="C39" s="371"/>
      <c r="D39" s="679"/>
      <c r="E39" s="679"/>
      <c r="F39" s="278"/>
      <c r="G39" s="278"/>
      <c r="H39" s="278"/>
      <c r="I39" s="656"/>
      <c r="J39" s="59">
        <f t="shared" si="2"/>
        <v>0</v>
      </c>
      <c r="K39" s="59">
        <f t="shared" si="9"/>
        <v>0</v>
      </c>
      <c r="L39" s="59">
        <f>COUNTIF(Y39:BC39,"U")</f>
        <v>0</v>
      </c>
      <c r="M39" s="59">
        <f>COUNTIF(Y39:BC39,"E")</f>
        <v>0</v>
      </c>
      <c r="N39" s="59">
        <f>COUNTIF(Y39:BC39,"F")</f>
        <v>0</v>
      </c>
      <c r="O39" s="59">
        <f>COUNTIF(Y39:BC39,"W")</f>
        <v>0</v>
      </c>
      <c r="P39" s="59">
        <f t="shared" si="14"/>
        <v>0</v>
      </c>
      <c r="Q39" s="59">
        <f t="shared" si="15"/>
        <v>0</v>
      </c>
      <c r="R39" s="59">
        <f t="shared" si="16"/>
        <v>0</v>
      </c>
      <c r="S39" s="816"/>
      <c r="T39" s="816"/>
      <c r="U39" s="816"/>
      <c r="V39" s="60" t="str">
        <f t="shared" si="3"/>
        <v/>
      </c>
      <c r="W39" s="409" t="str">
        <f t="shared" si="4"/>
        <v/>
      </c>
      <c r="X39" s="61" t="str">
        <f t="shared" si="5"/>
        <v/>
      </c>
      <c r="Y39" s="279"/>
      <c r="Z39" s="279"/>
      <c r="AA39" s="609"/>
      <c r="AB39" s="610"/>
      <c r="AC39" s="279"/>
      <c r="AD39" s="279"/>
      <c r="AE39" s="279"/>
      <c r="AF39" s="279"/>
      <c r="AG39" s="279"/>
      <c r="AH39" s="279"/>
      <c r="AI39" s="279"/>
      <c r="AJ39" s="279"/>
      <c r="AK39" s="279"/>
      <c r="AL39" s="279"/>
      <c r="AM39" s="279"/>
      <c r="AN39" s="567"/>
      <c r="AO39" s="566"/>
      <c r="AP39" s="279"/>
      <c r="AQ39" s="279"/>
      <c r="AR39" s="279"/>
      <c r="AS39" s="279"/>
      <c r="AT39" s="279"/>
      <c r="AU39" s="279"/>
      <c r="AV39" s="279"/>
      <c r="AW39" s="279"/>
      <c r="AX39" s="279"/>
      <c r="AY39" s="279"/>
      <c r="AZ39" s="279"/>
      <c r="BA39" s="279"/>
      <c r="BB39" s="279"/>
      <c r="BC39" s="279"/>
      <c r="BG39" s="142">
        <f t="shared" si="6"/>
        <v>44197</v>
      </c>
      <c r="BH39" s="256">
        <f t="shared" si="7"/>
        <v>44227</v>
      </c>
      <c r="BI39" s="143">
        <f t="shared" si="17"/>
        <v>31</v>
      </c>
      <c r="BK39" s="565">
        <f t="shared" si="8"/>
        <v>1</v>
      </c>
      <c r="BL39" s="565">
        <f t="shared" si="18"/>
        <v>1</v>
      </c>
      <c r="BM39" s="565">
        <f t="shared" si="19"/>
        <v>1</v>
      </c>
    </row>
    <row r="40" spans="1:65" s="27" customFormat="1" ht="12" x14ac:dyDescent="0.25">
      <c r="A40" s="58" t="str">
        <f t="shared" si="20"/>
        <v/>
      </c>
      <c r="B40" s="368"/>
      <c r="C40" s="371"/>
      <c r="D40" s="679"/>
      <c r="E40" s="679"/>
      <c r="F40" s="278"/>
      <c r="G40" s="278"/>
      <c r="H40" s="278"/>
      <c r="I40" s="656"/>
      <c r="J40" s="59">
        <f t="shared" si="2"/>
        <v>0</v>
      </c>
      <c r="K40" s="59">
        <f t="shared" si="9"/>
        <v>0</v>
      </c>
      <c r="L40" s="59">
        <f>COUNTIF(Y40:BC40,"U")</f>
        <v>0</v>
      </c>
      <c r="M40" s="59">
        <f>COUNTIF(Y40:BC40,"E")</f>
        <v>0</v>
      </c>
      <c r="N40" s="59">
        <f>COUNTIF(Y40:BC40,"F")</f>
        <v>0</v>
      </c>
      <c r="O40" s="59">
        <f>COUNTIF(Y40:BC40,"W")</f>
        <v>0</v>
      </c>
      <c r="P40" s="59">
        <f t="shared" si="14"/>
        <v>0</v>
      </c>
      <c r="Q40" s="59">
        <f t="shared" si="15"/>
        <v>0</v>
      </c>
      <c r="R40" s="59">
        <f t="shared" si="16"/>
        <v>0</v>
      </c>
      <c r="S40" s="816"/>
      <c r="T40" s="816"/>
      <c r="U40" s="816"/>
      <c r="V40" s="60" t="str">
        <f t="shared" si="3"/>
        <v/>
      </c>
      <c r="W40" s="409" t="str">
        <f t="shared" si="4"/>
        <v/>
      </c>
      <c r="X40" s="61" t="str">
        <f t="shared" si="5"/>
        <v/>
      </c>
      <c r="Y40" s="279"/>
      <c r="Z40" s="279"/>
      <c r="AA40" s="609"/>
      <c r="AB40" s="610"/>
      <c r="AC40" s="279"/>
      <c r="AD40" s="279"/>
      <c r="AE40" s="279"/>
      <c r="AF40" s="279"/>
      <c r="AG40" s="279"/>
      <c r="AH40" s="279"/>
      <c r="AI40" s="279"/>
      <c r="AJ40" s="279"/>
      <c r="AK40" s="279"/>
      <c r="AL40" s="279"/>
      <c r="AM40" s="279"/>
      <c r="AN40" s="567"/>
      <c r="AO40" s="566"/>
      <c r="AP40" s="279"/>
      <c r="AQ40" s="279"/>
      <c r="AR40" s="279"/>
      <c r="AS40" s="279"/>
      <c r="AT40" s="279"/>
      <c r="AU40" s="279"/>
      <c r="AV40" s="279"/>
      <c r="AW40" s="279"/>
      <c r="AX40" s="279"/>
      <c r="AY40" s="279"/>
      <c r="AZ40" s="279"/>
      <c r="BA40" s="279"/>
      <c r="BB40" s="279"/>
      <c r="BC40" s="279"/>
      <c r="BG40" s="142">
        <f t="shared" si="6"/>
        <v>44197</v>
      </c>
      <c r="BH40" s="256">
        <f t="shared" si="7"/>
        <v>44227</v>
      </c>
      <c r="BI40" s="143">
        <f t="shared" si="17"/>
        <v>31</v>
      </c>
      <c r="BK40" s="565">
        <f t="shared" si="8"/>
        <v>1</v>
      </c>
      <c r="BL40" s="565">
        <f t="shared" si="18"/>
        <v>1</v>
      </c>
      <c r="BM40" s="565">
        <f t="shared" si="19"/>
        <v>1</v>
      </c>
    </row>
    <row r="41" spans="1:65" s="27" customFormat="1" ht="12" x14ac:dyDescent="0.25">
      <c r="A41" s="58" t="str">
        <f t="shared" si="20"/>
        <v/>
      </c>
      <c r="B41" s="368"/>
      <c r="C41" s="371"/>
      <c r="D41" s="679"/>
      <c r="E41" s="679"/>
      <c r="F41" s="278"/>
      <c r="G41" s="278"/>
      <c r="H41" s="278"/>
      <c r="I41" s="656"/>
      <c r="J41" s="59">
        <f t="shared" si="2"/>
        <v>0</v>
      </c>
      <c r="K41" s="59">
        <f t="shared" si="9"/>
        <v>0</v>
      </c>
      <c r="L41" s="59">
        <f t="shared" si="10"/>
        <v>0</v>
      </c>
      <c r="M41" s="59">
        <f t="shared" si="11"/>
        <v>0</v>
      </c>
      <c r="N41" s="59">
        <f t="shared" si="12"/>
        <v>0</v>
      </c>
      <c r="O41" s="59">
        <f t="shared" si="13"/>
        <v>0</v>
      </c>
      <c r="P41" s="59">
        <f t="shared" si="14"/>
        <v>0</v>
      </c>
      <c r="Q41" s="59">
        <f t="shared" si="15"/>
        <v>0</v>
      </c>
      <c r="R41" s="59">
        <f t="shared" si="16"/>
        <v>0</v>
      </c>
      <c r="S41" s="816"/>
      <c r="T41" s="816"/>
      <c r="U41" s="816"/>
      <c r="V41" s="60" t="str">
        <f t="shared" si="3"/>
        <v/>
      </c>
      <c r="W41" s="409" t="str">
        <f t="shared" si="4"/>
        <v/>
      </c>
      <c r="X41" s="61" t="str">
        <f t="shared" si="5"/>
        <v/>
      </c>
      <c r="Y41" s="279"/>
      <c r="Z41" s="279"/>
      <c r="AA41" s="609"/>
      <c r="AB41" s="610"/>
      <c r="AC41" s="279"/>
      <c r="AD41" s="279"/>
      <c r="AE41" s="279"/>
      <c r="AF41" s="279"/>
      <c r="AG41" s="279"/>
      <c r="AH41" s="279"/>
      <c r="AI41" s="279"/>
      <c r="AJ41" s="279"/>
      <c r="AK41" s="279"/>
      <c r="AL41" s="279"/>
      <c r="AM41" s="279"/>
      <c r="AN41" s="567"/>
      <c r="AO41" s="566"/>
      <c r="AP41" s="279"/>
      <c r="AQ41" s="279"/>
      <c r="AR41" s="279"/>
      <c r="AS41" s="279"/>
      <c r="AT41" s="279"/>
      <c r="AU41" s="279"/>
      <c r="AV41" s="279"/>
      <c r="AW41" s="279"/>
      <c r="AX41" s="279"/>
      <c r="AY41" s="279"/>
      <c r="AZ41" s="279"/>
      <c r="BA41" s="279"/>
      <c r="BB41" s="279"/>
      <c r="BC41" s="279"/>
      <c r="BG41" s="142">
        <f t="shared" si="6"/>
        <v>44197</v>
      </c>
      <c r="BH41" s="256">
        <f t="shared" si="7"/>
        <v>44227</v>
      </c>
      <c r="BI41" s="143">
        <f t="shared" si="17"/>
        <v>31</v>
      </c>
      <c r="BK41" s="565">
        <f t="shared" si="8"/>
        <v>1</v>
      </c>
      <c r="BL41" s="565">
        <f t="shared" si="18"/>
        <v>1</v>
      </c>
      <c r="BM41" s="565">
        <f t="shared" si="19"/>
        <v>1</v>
      </c>
    </row>
    <row r="42" spans="1:65" s="29" customFormat="1" ht="12" x14ac:dyDescent="0.25">
      <c r="A42" s="58" t="str">
        <f t="shared" si="20"/>
        <v/>
      </c>
      <c r="B42" s="368"/>
      <c r="C42" s="371"/>
      <c r="D42" s="679"/>
      <c r="E42" s="679"/>
      <c r="F42" s="278"/>
      <c r="G42" s="278"/>
      <c r="H42" s="278"/>
      <c r="I42" s="656"/>
      <c r="J42" s="59">
        <f t="shared" si="2"/>
        <v>0</v>
      </c>
      <c r="K42" s="59">
        <f t="shared" si="9"/>
        <v>0</v>
      </c>
      <c r="L42" s="59">
        <f t="shared" si="10"/>
        <v>0</v>
      </c>
      <c r="M42" s="59">
        <f t="shared" si="11"/>
        <v>0</v>
      </c>
      <c r="N42" s="59">
        <f t="shared" si="12"/>
        <v>0</v>
      </c>
      <c r="O42" s="59">
        <f t="shared" si="13"/>
        <v>0</v>
      </c>
      <c r="P42" s="59">
        <f t="shared" si="14"/>
        <v>0</v>
      </c>
      <c r="Q42" s="59">
        <f t="shared" si="15"/>
        <v>0</v>
      </c>
      <c r="R42" s="59">
        <f t="shared" si="16"/>
        <v>0</v>
      </c>
      <c r="S42" s="816"/>
      <c r="T42" s="816"/>
      <c r="U42" s="816"/>
      <c r="V42" s="60" t="str">
        <f t="shared" si="3"/>
        <v/>
      </c>
      <c r="W42" s="409" t="str">
        <f t="shared" si="4"/>
        <v/>
      </c>
      <c r="X42" s="61" t="str">
        <f t="shared" si="5"/>
        <v/>
      </c>
      <c r="Y42" s="279"/>
      <c r="Z42" s="279"/>
      <c r="AA42" s="609"/>
      <c r="AB42" s="610"/>
      <c r="AC42" s="279"/>
      <c r="AD42" s="279"/>
      <c r="AE42" s="279"/>
      <c r="AF42" s="279"/>
      <c r="AG42" s="279"/>
      <c r="AH42" s="279"/>
      <c r="AI42" s="279"/>
      <c r="AJ42" s="279"/>
      <c r="AK42" s="279"/>
      <c r="AL42" s="279"/>
      <c r="AM42" s="279"/>
      <c r="AN42" s="567"/>
      <c r="AO42" s="566"/>
      <c r="AP42" s="279"/>
      <c r="AQ42" s="279"/>
      <c r="AR42" s="279"/>
      <c r="AS42" s="279"/>
      <c r="AT42" s="279"/>
      <c r="AU42" s="279"/>
      <c r="AV42" s="279"/>
      <c r="AW42" s="279"/>
      <c r="AX42" s="279"/>
      <c r="AY42" s="279"/>
      <c r="AZ42" s="279"/>
      <c r="BA42" s="279"/>
      <c r="BB42" s="279"/>
      <c r="BC42" s="279"/>
      <c r="BG42" s="142">
        <f t="shared" si="6"/>
        <v>44197</v>
      </c>
      <c r="BH42" s="256">
        <f t="shared" si="7"/>
        <v>44227</v>
      </c>
      <c r="BI42" s="143">
        <f t="shared" si="17"/>
        <v>31</v>
      </c>
      <c r="BK42" s="565">
        <f t="shared" si="8"/>
        <v>1</v>
      </c>
      <c r="BL42" s="565">
        <f t="shared" si="18"/>
        <v>1</v>
      </c>
      <c r="BM42" s="565">
        <f t="shared" si="19"/>
        <v>1</v>
      </c>
    </row>
    <row r="43" spans="1:65" s="9" customFormat="1" x14ac:dyDescent="0.25">
      <c r="A43" s="58" t="str">
        <f t="shared" si="20"/>
        <v/>
      </c>
      <c r="B43" s="368"/>
      <c r="C43" s="371"/>
      <c r="D43" s="679"/>
      <c r="E43" s="679"/>
      <c r="F43" s="278"/>
      <c r="G43" s="278"/>
      <c r="H43" s="278"/>
      <c r="I43" s="656"/>
      <c r="J43" s="59">
        <f t="shared" si="2"/>
        <v>0</v>
      </c>
      <c r="K43" s="59">
        <f t="shared" si="9"/>
        <v>0</v>
      </c>
      <c r="L43" s="59">
        <f t="shared" ref="L43:L62" si="21">COUNTIF(Y43:BC43,"U")</f>
        <v>0</v>
      </c>
      <c r="M43" s="59">
        <f t="shared" ref="M43:M62" si="22">COUNTIF(Y43:BC43,"E")</f>
        <v>0</v>
      </c>
      <c r="N43" s="59">
        <f t="shared" ref="N43:N62" si="23">COUNTIF(Y43:BC43,"F")</f>
        <v>0</v>
      </c>
      <c r="O43" s="59">
        <f t="shared" ref="O43:O62" si="24">COUNTIF(Y43:BC43,"W")</f>
        <v>0</v>
      </c>
      <c r="P43" s="59">
        <f t="shared" si="14"/>
        <v>0</v>
      </c>
      <c r="Q43" s="59">
        <f t="shared" si="15"/>
        <v>0</v>
      </c>
      <c r="R43" s="59">
        <f t="shared" si="16"/>
        <v>0</v>
      </c>
      <c r="S43" s="816"/>
      <c r="T43" s="816"/>
      <c r="U43" s="816"/>
      <c r="V43" s="60" t="str">
        <f t="shared" si="3"/>
        <v/>
      </c>
      <c r="W43" s="409" t="str">
        <f t="shared" si="4"/>
        <v/>
      </c>
      <c r="X43" s="61" t="str">
        <f t="shared" si="5"/>
        <v/>
      </c>
      <c r="Y43" s="279"/>
      <c r="Z43" s="279"/>
      <c r="AA43" s="609"/>
      <c r="AB43" s="610"/>
      <c r="AC43" s="279"/>
      <c r="AD43" s="279"/>
      <c r="AE43" s="279"/>
      <c r="AF43" s="279"/>
      <c r="AG43" s="279"/>
      <c r="AH43" s="279"/>
      <c r="AI43" s="279"/>
      <c r="AJ43" s="279"/>
      <c r="AK43" s="279"/>
      <c r="AL43" s="279"/>
      <c r="AM43" s="279"/>
      <c r="AN43" s="567"/>
      <c r="AO43" s="566"/>
      <c r="AP43" s="279"/>
      <c r="AQ43" s="279"/>
      <c r="AR43" s="279"/>
      <c r="AS43" s="279"/>
      <c r="AT43" s="279"/>
      <c r="AU43" s="279"/>
      <c r="AV43" s="279"/>
      <c r="AW43" s="279"/>
      <c r="AX43" s="279"/>
      <c r="AY43" s="279"/>
      <c r="AZ43" s="279"/>
      <c r="BA43" s="279"/>
      <c r="BB43" s="279"/>
      <c r="BC43" s="279"/>
      <c r="BG43" s="142">
        <f t="shared" si="6"/>
        <v>44197</v>
      </c>
      <c r="BH43" s="256">
        <f t="shared" si="7"/>
        <v>44227</v>
      </c>
      <c r="BI43" s="143">
        <f t="shared" si="17"/>
        <v>31</v>
      </c>
      <c r="BK43" s="565">
        <f t="shared" si="8"/>
        <v>1</v>
      </c>
      <c r="BL43" s="565">
        <f t="shared" si="18"/>
        <v>1</v>
      </c>
      <c r="BM43" s="565">
        <f t="shared" si="19"/>
        <v>1</v>
      </c>
    </row>
    <row r="44" spans="1:65" s="30" customFormat="1" ht="12" x14ac:dyDescent="0.25">
      <c r="A44" s="58" t="str">
        <f t="shared" si="20"/>
        <v/>
      </c>
      <c r="B44" s="368"/>
      <c r="C44" s="371"/>
      <c r="D44" s="679"/>
      <c r="E44" s="679"/>
      <c r="F44" s="278"/>
      <c r="G44" s="278"/>
      <c r="H44" s="278"/>
      <c r="I44" s="656"/>
      <c r="J44" s="59">
        <f t="shared" si="2"/>
        <v>0</v>
      </c>
      <c r="K44" s="59">
        <f t="shared" si="9"/>
        <v>0</v>
      </c>
      <c r="L44" s="59">
        <f t="shared" si="21"/>
        <v>0</v>
      </c>
      <c r="M44" s="59">
        <f t="shared" si="22"/>
        <v>0</v>
      </c>
      <c r="N44" s="59">
        <f t="shared" si="23"/>
        <v>0</v>
      </c>
      <c r="O44" s="59">
        <f t="shared" si="24"/>
        <v>0</v>
      </c>
      <c r="P44" s="59">
        <f t="shared" si="14"/>
        <v>0</v>
      </c>
      <c r="Q44" s="59">
        <f t="shared" si="15"/>
        <v>0</v>
      </c>
      <c r="R44" s="59">
        <f t="shared" si="16"/>
        <v>0</v>
      </c>
      <c r="S44" s="816"/>
      <c r="T44" s="816"/>
      <c r="U44" s="816"/>
      <c r="V44" s="60" t="str">
        <f t="shared" si="3"/>
        <v/>
      </c>
      <c r="W44" s="409" t="str">
        <f t="shared" si="4"/>
        <v/>
      </c>
      <c r="X44" s="61" t="str">
        <f t="shared" si="5"/>
        <v/>
      </c>
      <c r="Y44" s="279"/>
      <c r="Z44" s="279"/>
      <c r="AA44" s="609"/>
      <c r="AB44" s="610"/>
      <c r="AC44" s="279"/>
      <c r="AD44" s="279"/>
      <c r="AE44" s="279"/>
      <c r="AF44" s="279"/>
      <c r="AG44" s="279"/>
      <c r="AH44" s="279"/>
      <c r="AI44" s="279"/>
      <c r="AJ44" s="279"/>
      <c r="AK44" s="279"/>
      <c r="AL44" s="279"/>
      <c r="AM44" s="279"/>
      <c r="AN44" s="567"/>
      <c r="AO44" s="566"/>
      <c r="AP44" s="279"/>
      <c r="AQ44" s="279"/>
      <c r="AR44" s="279"/>
      <c r="AS44" s="279"/>
      <c r="AT44" s="279"/>
      <c r="AU44" s="279"/>
      <c r="AV44" s="279"/>
      <c r="AW44" s="279"/>
      <c r="AX44" s="279"/>
      <c r="AY44" s="279"/>
      <c r="AZ44" s="279"/>
      <c r="BA44" s="279"/>
      <c r="BB44" s="279"/>
      <c r="BC44" s="279"/>
      <c r="BG44" s="142">
        <f t="shared" si="6"/>
        <v>44197</v>
      </c>
      <c r="BH44" s="256">
        <f t="shared" si="7"/>
        <v>44227</v>
      </c>
      <c r="BI44" s="143">
        <f t="shared" si="17"/>
        <v>31</v>
      </c>
      <c r="BK44" s="565">
        <f t="shared" si="8"/>
        <v>1</v>
      </c>
      <c r="BL44" s="565">
        <f t="shared" si="18"/>
        <v>1</v>
      </c>
      <c r="BM44" s="565">
        <f t="shared" si="19"/>
        <v>1</v>
      </c>
    </row>
    <row r="45" spans="1:65" s="28" customFormat="1" x14ac:dyDescent="0.25">
      <c r="A45" s="58" t="str">
        <f t="shared" si="20"/>
        <v/>
      </c>
      <c r="B45" s="368"/>
      <c r="C45" s="371"/>
      <c r="D45" s="679"/>
      <c r="E45" s="679"/>
      <c r="F45" s="278"/>
      <c r="G45" s="278"/>
      <c r="H45" s="278"/>
      <c r="I45" s="656"/>
      <c r="J45" s="59">
        <f t="shared" si="2"/>
        <v>0</v>
      </c>
      <c r="K45" s="59">
        <f t="shared" si="9"/>
        <v>0</v>
      </c>
      <c r="L45" s="59">
        <f t="shared" si="21"/>
        <v>0</v>
      </c>
      <c r="M45" s="59">
        <f t="shared" si="22"/>
        <v>0</v>
      </c>
      <c r="N45" s="59">
        <f t="shared" si="23"/>
        <v>0</v>
      </c>
      <c r="O45" s="59">
        <f t="shared" si="24"/>
        <v>0</v>
      </c>
      <c r="P45" s="59">
        <f t="shared" si="14"/>
        <v>0</v>
      </c>
      <c r="Q45" s="59">
        <f t="shared" si="15"/>
        <v>0</v>
      </c>
      <c r="R45" s="59">
        <f t="shared" si="16"/>
        <v>0</v>
      </c>
      <c r="S45" s="816"/>
      <c r="T45" s="816"/>
      <c r="U45" s="816"/>
      <c r="V45" s="60" t="str">
        <f t="shared" si="3"/>
        <v/>
      </c>
      <c r="W45" s="409" t="str">
        <f t="shared" si="4"/>
        <v/>
      </c>
      <c r="X45" s="61" t="str">
        <f t="shared" si="5"/>
        <v/>
      </c>
      <c r="Y45" s="279"/>
      <c r="Z45" s="279"/>
      <c r="AA45" s="609"/>
      <c r="AB45" s="610"/>
      <c r="AC45" s="279"/>
      <c r="AD45" s="279"/>
      <c r="AE45" s="279"/>
      <c r="AF45" s="279"/>
      <c r="AG45" s="279"/>
      <c r="AH45" s="279"/>
      <c r="AI45" s="279"/>
      <c r="AJ45" s="279"/>
      <c r="AK45" s="279"/>
      <c r="AL45" s="279"/>
      <c r="AM45" s="279"/>
      <c r="AN45" s="567"/>
      <c r="AO45" s="566"/>
      <c r="AP45" s="279"/>
      <c r="AQ45" s="279"/>
      <c r="AR45" s="279"/>
      <c r="AS45" s="279"/>
      <c r="AT45" s="279"/>
      <c r="AU45" s="279"/>
      <c r="AV45" s="279"/>
      <c r="AW45" s="279"/>
      <c r="AX45" s="279"/>
      <c r="AY45" s="279"/>
      <c r="AZ45" s="279"/>
      <c r="BA45" s="279"/>
      <c r="BB45" s="279"/>
      <c r="BC45" s="279"/>
      <c r="BG45" s="142">
        <f t="shared" si="6"/>
        <v>44197</v>
      </c>
      <c r="BH45" s="256">
        <f t="shared" si="7"/>
        <v>44227</v>
      </c>
      <c r="BI45" s="143">
        <f t="shared" si="17"/>
        <v>31</v>
      </c>
      <c r="BK45" s="565">
        <f t="shared" si="8"/>
        <v>1</v>
      </c>
      <c r="BL45" s="565">
        <f t="shared" si="18"/>
        <v>1</v>
      </c>
      <c r="BM45" s="565">
        <f t="shared" si="19"/>
        <v>1</v>
      </c>
    </row>
    <row r="46" spans="1:65" s="28" customFormat="1" x14ac:dyDescent="0.25">
      <c r="A46" s="58" t="str">
        <f t="shared" si="20"/>
        <v/>
      </c>
      <c r="B46" s="368"/>
      <c r="C46" s="371"/>
      <c r="D46" s="679"/>
      <c r="E46" s="679"/>
      <c r="F46" s="278"/>
      <c r="G46" s="278"/>
      <c r="H46" s="278"/>
      <c r="I46" s="656"/>
      <c r="J46" s="59">
        <f t="shared" si="2"/>
        <v>0</v>
      </c>
      <c r="K46" s="59">
        <f t="shared" si="9"/>
        <v>0</v>
      </c>
      <c r="L46" s="59">
        <f t="shared" si="21"/>
        <v>0</v>
      </c>
      <c r="M46" s="59">
        <f t="shared" si="22"/>
        <v>0</v>
      </c>
      <c r="N46" s="59">
        <f t="shared" si="23"/>
        <v>0</v>
      </c>
      <c r="O46" s="59">
        <f t="shared" si="24"/>
        <v>0</v>
      </c>
      <c r="P46" s="59">
        <f t="shared" si="14"/>
        <v>0</v>
      </c>
      <c r="Q46" s="59">
        <f t="shared" si="15"/>
        <v>0</v>
      </c>
      <c r="R46" s="59">
        <f t="shared" si="16"/>
        <v>0</v>
      </c>
      <c r="S46" s="816"/>
      <c r="T46" s="816"/>
      <c r="U46" s="816"/>
      <c r="V46" s="60" t="str">
        <f t="shared" si="3"/>
        <v/>
      </c>
      <c r="W46" s="409" t="str">
        <f t="shared" si="4"/>
        <v/>
      </c>
      <c r="X46" s="61" t="str">
        <f t="shared" si="5"/>
        <v/>
      </c>
      <c r="Y46" s="279"/>
      <c r="Z46" s="279"/>
      <c r="AA46" s="609"/>
      <c r="AB46" s="610"/>
      <c r="AC46" s="279"/>
      <c r="AD46" s="279"/>
      <c r="AE46" s="279"/>
      <c r="AF46" s="279"/>
      <c r="AG46" s="279"/>
      <c r="AH46" s="279"/>
      <c r="AI46" s="279"/>
      <c r="AJ46" s="279"/>
      <c r="AK46" s="279"/>
      <c r="AL46" s="279"/>
      <c r="AM46" s="279"/>
      <c r="AN46" s="567"/>
      <c r="AO46" s="566"/>
      <c r="AP46" s="279"/>
      <c r="AQ46" s="279"/>
      <c r="AR46" s="279"/>
      <c r="AS46" s="279"/>
      <c r="AT46" s="279"/>
      <c r="AU46" s="279"/>
      <c r="AV46" s="279"/>
      <c r="AW46" s="279"/>
      <c r="AX46" s="279"/>
      <c r="AY46" s="279"/>
      <c r="AZ46" s="279"/>
      <c r="BA46" s="279"/>
      <c r="BB46" s="279"/>
      <c r="BC46" s="279"/>
      <c r="BG46" s="142">
        <f t="shared" si="6"/>
        <v>44197</v>
      </c>
      <c r="BH46" s="256">
        <f t="shared" si="7"/>
        <v>44227</v>
      </c>
      <c r="BI46" s="143">
        <f t="shared" si="17"/>
        <v>31</v>
      </c>
      <c r="BK46" s="565">
        <f t="shared" si="8"/>
        <v>1</v>
      </c>
      <c r="BL46" s="565">
        <f t="shared" si="18"/>
        <v>1</v>
      </c>
      <c r="BM46" s="565">
        <f t="shared" si="19"/>
        <v>1</v>
      </c>
    </row>
    <row r="47" spans="1:65" s="28" customFormat="1" x14ac:dyDescent="0.25">
      <c r="A47" s="58" t="str">
        <f t="shared" si="20"/>
        <v/>
      </c>
      <c r="B47" s="368"/>
      <c r="C47" s="371"/>
      <c r="D47" s="679"/>
      <c r="E47" s="679"/>
      <c r="F47" s="278"/>
      <c r="G47" s="278"/>
      <c r="H47" s="278"/>
      <c r="I47" s="656"/>
      <c r="J47" s="59">
        <f t="shared" si="2"/>
        <v>0</v>
      </c>
      <c r="K47" s="59">
        <f t="shared" si="9"/>
        <v>0</v>
      </c>
      <c r="L47" s="59">
        <f t="shared" si="21"/>
        <v>0</v>
      </c>
      <c r="M47" s="59">
        <f t="shared" si="22"/>
        <v>0</v>
      </c>
      <c r="N47" s="59">
        <f t="shared" si="23"/>
        <v>0</v>
      </c>
      <c r="O47" s="59">
        <f t="shared" si="24"/>
        <v>0</v>
      </c>
      <c r="P47" s="59">
        <f t="shared" si="14"/>
        <v>0</v>
      </c>
      <c r="Q47" s="59">
        <f t="shared" si="15"/>
        <v>0</v>
      </c>
      <c r="R47" s="59">
        <f t="shared" si="16"/>
        <v>0</v>
      </c>
      <c r="S47" s="816"/>
      <c r="T47" s="816"/>
      <c r="U47" s="816"/>
      <c r="V47" s="60" t="str">
        <f t="shared" si="3"/>
        <v/>
      </c>
      <c r="W47" s="409" t="str">
        <f t="shared" si="4"/>
        <v/>
      </c>
      <c r="X47" s="61" t="str">
        <f t="shared" si="5"/>
        <v/>
      </c>
      <c r="Y47" s="279"/>
      <c r="Z47" s="279"/>
      <c r="AA47" s="609"/>
      <c r="AB47" s="610"/>
      <c r="AC47" s="279"/>
      <c r="AD47" s="279"/>
      <c r="AE47" s="279"/>
      <c r="AF47" s="279"/>
      <c r="AG47" s="279"/>
      <c r="AH47" s="279"/>
      <c r="AI47" s="279"/>
      <c r="AJ47" s="279"/>
      <c r="AK47" s="279"/>
      <c r="AL47" s="279"/>
      <c r="AM47" s="279"/>
      <c r="AN47" s="567"/>
      <c r="AO47" s="566"/>
      <c r="AP47" s="279"/>
      <c r="AQ47" s="279"/>
      <c r="AR47" s="279"/>
      <c r="AS47" s="279"/>
      <c r="AT47" s="279"/>
      <c r="AU47" s="279"/>
      <c r="AV47" s="279"/>
      <c r="AW47" s="279"/>
      <c r="AX47" s="279"/>
      <c r="AY47" s="279"/>
      <c r="AZ47" s="279"/>
      <c r="BA47" s="279"/>
      <c r="BB47" s="279"/>
      <c r="BC47" s="279"/>
      <c r="BG47" s="142">
        <f t="shared" si="6"/>
        <v>44197</v>
      </c>
      <c r="BH47" s="256">
        <f t="shared" si="7"/>
        <v>44227</v>
      </c>
      <c r="BI47" s="143">
        <f t="shared" si="17"/>
        <v>31</v>
      </c>
      <c r="BK47" s="565">
        <f t="shared" si="8"/>
        <v>1</v>
      </c>
      <c r="BL47" s="565">
        <f t="shared" si="18"/>
        <v>1</v>
      </c>
      <c r="BM47" s="565">
        <f t="shared" si="19"/>
        <v>1</v>
      </c>
    </row>
    <row r="48" spans="1:65" s="28" customFormat="1" x14ac:dyDescent="0.25">
      <c r="A48" s="58" t="str">
        <f t="shared" si="20"/>
        <v/>
      </c>
      <c r="B48" s="368"/>
      <c r="C48" s="371"/>
      <c r="D48" s="679"/>
      <c r="E48" s="679"/>
      <c r="F48" s="278"/>
      <c r="G48" s="278"/>
      <c r="H48" s="278"/>
      <c r="I48" s="656"/>
      <c r="J48" s="59">
        <f t="shared" si="2"/>
        <v>0</v>
      </c>
      <c r="K48" s="59">
        <f t="shared" si="9"/>
        <v>0</v>
      </c>
      <c r="L48" s="59">
        <f t="shared" si="21"/>
        <v>0</v>
      </c>
      <c r="M48" s="59">
        <f t="shared" si="22"/>
        <v>0</v>
      </c>
      <c r="N48" s="59">
        <f t="shared" si="23"/>
        <v>0</v>
      </c>
      <c r="O48" s="59">
        <f t="shared" si="24"/>
        <v>0</v>
      </c>
      <c r="P48" s="59">
        <f t="shared" si="14"/>
        <v>0</v>
      </c>
      <c r="Q48" s="59">
        <f t="shared" si="15"/>
        <v>0</v>
      </c>
      <c r="R48" s="59">
        <f t="shared" si="16"/>
        <v>0</v>
      </c>
      <c r="S48" s="816"/>
      <c r="T48" s="816"/>
      <c r="U48" s="816"/>
      <c r="V48" s="60" t="str">
        <f t="shared" si="3"/>
        <v/>
      </c>
      <c r="W48" s="409" t="str">
        <f t="shared" si="4"/>
        <v/>
      </c>
      <c r="X48" s="61" t="str">
        <f t="shared" si="5"/>
        <v/>
      </c>
      <c r="Y48" s="279"/>
      <c r="Z48" s="279"/>
      <c r="AA48" s="609"/>
      <c r="AB48" s="610"/>
      <c r="AC48" s="279"/>
      <c r="AD48" s="279"/>
      <c r="AE48" s="279"/>
      <c r="AF48" s="279"/>
      <c r="AG48" s="279"/>
      <c r="AH48" s="279"/>
      <c r="AI48" s="279"/>
      <c r="AJ48" s="279"/>
      <c r="AK48" s="279"/>
      <c r="AL48" s="279"/>
      <c r="AM48" s="279"/>
      <c r="AN48" s="567"/>
      <c r="AO48" s="566"/>
      <c r="AP48" s="279"/>
      <c r="AQ48" s="279"/>
      <c r="AR48" s="279"/>
      <c r="AS48" s="279"/>
      <c r="AT48" s="279"/>
      <c r="AU48" s="279"/>
      <c r="AV48" s="279"/>
      <c r="AW48" s="279"/>
      <c r="AX48" s="279"/>
      <c r="AY48" s="279"/>
      <c r="AZ48" s="279"/>
      <c r="BA48" s="279"/>
      <c r="BB48" s="279"/>
      <c r="BC48" s="279"/>
      <c r="BG48" s="142">
        <f t="shared" si="6"/>
        <v>44197</v>
      </c>
      <c r="BH48" s="256">
        <f t="shared" si="7"/>
        <v>44227</v>
      </c>
      <c r="BI48" s="143">
        <f t="shared" si="17"/>
        <v>31</v>
      </c>
      <c r="BK48" s="565">
        <f t="shared" si="8"/>
        <v>1</v>
      </c>
      <c r="BL48" s="565">
        <f t="shared" si="18"/>
        <v>1</v>
      </c>
      <c r="BM48" s="565">
        <f t="shared" si="19"/>
        <v>1</v>
      </c>
    </row>
    <row r="49" spans="1:65" s="28" customFormat="1" x14ac:dyDescent="0.25">
      <c r="A49" s="58" t="str">
        <f t="shared" si="20"/>
        <v/>
      </c>
      <c r="B49" s="368"/>
      <c r="C49" s="371"/>
      <c r="D49" s="679"/>
      <c r="E49" s="679"/>
      <c r="F49" s="278"/>
      <c r="G49" s="278"/>
      <c r="H49" s="278"/>
      <c r="I49" s="656"/>
      <c r="J49" s="59">
        <f t="shared" si="2"/>
        <v>0</v>
      </c>
      <c r="K49" s="59">
        <f t="shared" si="9"/>
        <v>0</v>
      </c>
      <c r="L49" s="59">
        <f t="shared" si="21"/>
        <v>0</v>
      </c>
      <c r="M49" s="59">
        <f t="shared" si="22"/>
        <v>0</v>
      </c>
      <c r="N49" s="59">
        <f t="shared" si="23"/>
        <v>0</v>
      </c>
      <c r="O49" s="59">
        <f t="shared" si="24"/>
        <v>0</v>
      </c>
      <c r="P49" s="59">
        <f t="shared" si="14"/>
        <v>0</v>
      </c>
      <c r="Q49" s="59">
        <f t="shared" si="15"/>
        <v>0</v>
      </c>
      <c r="R49" s="59">
        <f t="shared" si="16"/>
        <v>0</v>
      </c>
      <c r="S49" s="816"/>
      <c r="T49" s="816"/>
      <c r="U49" s="816"/>
      <c r="V49" s="60" t="str">
        <f t="shared" si="3"/>
        <v/>
      </c>
      <c r="W49" s="409" t="str">
        <f t="shared" si="4"/>
        <v/>
      </c>
      <c r="X49" s="61" t="str">
        <f t="shared" si="5"/>
        <v/>
      </c>
      <c r="Y49" s="279"/>
      <c r="Z49" s="279"/>
      <c r="AA49" s="609"/>
      <c r="AB49" s="610"/>
      <c r="AC49" s="279"/>
      <c r="AD49" s="279"/>
      <c r="AE49" s="279"/>
      <c r="AF49" s="279"/>
      <c r="AG49" s="279"/>
      <c r="AH49" s="279"/>
      <c r="AI49" s="279"/>
      <c r="AJ49" s="279"/>
      <c r="AK49" s="279"/>
      <c r="AL49" s="279"/>
      <c r="AM49" s="279"/>
      <c r="AN49" s="567"/>
      <c r="AO49" s="566"/>
      <c r="AP49" s="279"/>
      <c r="AQ49" s="279"/>
      <c r="AR49" s="279"/>
      <c r="AS49" s="279"/>
      <c r="AT49" s="279"/>
      <c r="AU49" s="279"/>
      <c r="AV49" s="279"/>
      <c r="AW49" s="279"/>
      <c r="AX49" s="279"/>
      <c r="AY49" s="279"/>
      <c r="AZ49" s="279"/>
      <c r="BA49" s="279"/>
      <c r="BB49" s="279"/>
      <c r="BC49" s="279"/>
      <c r="BG49" s="142">
        <f t="shared" si="6"/>
        <v>44197</v>
      </c>
      <c r="BH49" s="256">
        <f t="shared" si="7"/>
        <v>44227</v>
      </c>
      <c r="BI49" s="143">
        <f t="shared" si="17"/>
        <v>31</v>
      </c>
      <c r="BK49" s="565">
        <f t="shared" si="8"/>
        <v>1</v>
      </c>
      <c r="BL49" s="565">
        <f t="shared" si="18"/>
        <v>1</v>
      </c>
      <c r="BM49" s="565">
        <f t="shared" si="19"/>
        <v>1</v>
      </c>
    </row>
    <row r="50" spans="1:65" s="28" customFormat="1" x14ac:dyDescent="0.25">
      <c r="A50" s="58" t="str">
        <f t="shared" si="20"/>
        <v/>
      </c>
      <c r="B50" s="368"/>
      <c r="C50" s="371"/>
      <c r="D50" s="679"/>
      <c r="E50" s="679"/>
      <c r="F50" s="278"/>
      <c r="G50" s="278"/>
      <c r="H50" s="278"/>
      <c r="I50" s="656"/>
      <c r="J50" s="59">
        <f t="shared" si="2"/>
        <v>0</v>
      </c>
      <c r="K50" s="59">
        <f t="shared" si="9"/>
        <v>0</v>
      </c>
      <c r="L50" s="59">
        <f t="shared" si="21"/>
        <v>0</v>
      </c>
      <c r="M50" s="59">
        <f t="shared" si="22"/>
        <v>0</v>
      </c>
      <c r="N50" s="59">
        <f t="shared" si="23"/>
        <v>0</v>
      </c>
      <c r="O50" s="59">
        <f t="shared" si="24"/>
        <v>0</v>
      </c>
      <c r="P50" s="59">
        <f t="shared" si="14"/>
        <v>0</v>
      </c>
      <c r="Q50" s="59">
        <f t="shared" si="15"/>
        <v>0</v>
      </c>
      <c r="R50" s="59">
        <f t="shared" si="16"/>
        <v>0</v>
      </c>
      <c r="S50" s="816"/>
      <c r="T50" s="816"/>
      <c r="U50" s="816"/>
      <c r="V50" s="60" t="str">
        <f t="shared" si="3"/>
        <v/>
      </c>
      <c r="W50" s="409" t="str">
        <f t="shared" si="4"/>
        <v/>
      </c>
      <c r="X50" s="61" t="str">
        <f t="shared" si="5"/>
        <v/>
      </c>
      <c r="Y50" s="279"/>
      <c r="Z50" s="279"/>
      <c r="AA50" s="609"/>
      <c r="AB50" s="610"/>
      <c r="AC50" s="279"/>
      <c r="AD50" s="279"/>
      <c r="AE50" s="279"/>
      <c r="AF50" s="279"/>
      <c r="AG50" s="279"/>
      <c r="AH50" s="279"/>
      <c r="AI50" s="279"/>
      <c r="AJ50" s="279"/>
      <c r="AK50" s="279"/>
      <c r="AL50" s="279"/>
      <c r="AM50" s="279"/>
      <c r="AN50" s="567"/>
      <c r="AO50" s="566"/>
      <c r="AP50" s="279"/>
      <c r="AQ50" s="279"/>
      <c r="AR50" s="279"/>
      <c r="AS50" s="279"/>
      <c r="AT50" s="279"/>
      <c r="AU50" s="279"/>
      <c r="AV50" s="279"/>
      <c r="AW50" s="279"/>
      <c r="AX50" s="279"/>
      <c r="AY50" s="279"/>
      <c r="AZ50" s="279"/>
      <c r="BA50" s="279"/>
      <c r="BB50" s="279"/>
      <c r="BC50" s="279"/>
      <c r="BG50" s="142">
        <f t="shared" si="6"/>
        <v>44197</v>
      </c>
      <c r="BH50" s="256">
        <f t="shared" si="7"/>
        <v>44227</v>
      </c>
      <c r="BI50" s="143">
        <f t="shared" si="17"/>
        <v>31</v>
      </c>
      <c r="BK50" s="565">
        <f t="shared" si="8"/>
        <v>1</v>
      </c>
      <c r="BL50" s="565">
        <f t="shared" si="18"/>
        <v>1</v>
      </c>
      <c r="BM50" s="565">
        <f t="shared" si="19"/>
        <v>1</v>
      </c>
    </row>
    <row r="51" spans="1:65" s="28" customFormat="1" x14ac:dyDescent="0.25">
      <c r="A51" s="58" t="str">
        <f t="shared" si="20"/>
        <v/>
      </c>
      <c r="B51" s="368"/>
      <c r="C51" s="371"/>
      <c r="D51" s="679"/>
      <c r="E51" s="679"/>
      <c r="F51" s="278"/>
      <c r="G51" s="278"/>
      <c r="H51" s="278"/>
      <c r="I51" s="656"/>
      <c r="J51" s="59">
        <f t="shared" si="2"/>
        <v>0</v>
      </c>
      <c r="K51" s="59">
        <f t="shared" si="9"/>
        <v>0</v>
      </c>
      <c r="L51" s="59">
        <f t="shared" si="21"/>
        <v>0</v>
      </c>
      <c r="M51" s="59">
        <f t="shared" si="22"/>
        <v>0</v>
      </c>
      <c r="N51" s="59">
        <f t="shared" si="23"/>
        <v>0</v>
      </c>
      <c r="O51" s="59">
        <f t="shared" si="24"/>
        <v>0</v>
      </c>
      <c r="P51" s="59">
        <f t="shared" si="14"/>
        <v>0</v>
      </c>
      <c r="Q51" s="59">
        <f t="shared" si="15"/>
        <v>0</v>
      </c>
      <c r="R51" s="59">
        <f t="shared" si="16"/>
        <v>0</v>
      </c>
      <c r="S51" s="816"/>
      <c r="T51" s="816"/>
      <c r="U51" s="816"/>
      <c r="V51" s="60" t="str">
        <f t="shared" si="3"/>
        <v/>
      </c>
      <c r="W51" s="409" t="str">
        <f t="shared" si="4"/>
        <v/>
      </c>
      <c r="X51" s="61" t="str">
        <f t="shared" si="5"/>
        <v/>
      </c>
      <c r="Y51" s="279"/>
      <c r="Z51" s="279"/>
      <c r="AA51" s="609"/>
      <c r="AB51" s="610"/>
      <c r="AC51" s="279"/>
      <c r="AD51" s="279"/>
      <c r="AE51" s="279"/>
      <c r="AF51" s="279"/>
      <c r="AG51" s="279"/>
      <c r="AH51" s="279"/>
      <c r="AI51" s="279"/>
      <c r="AJ51" s="279"/>
      <c r="AK51" s="279"/>
      <c r="AL51" s="279"/>
      <c r="AM51" s="279"/>
      <c r="AN51" s="567"/>
      <c r="AO51" s="566"/>
      <c r="AP51" s="279"/>
      <c r="AQ51" s="279"/>
      <c r="AR51" s="279"/>
      <c r="AS51" s="279"/>
      <c r="AT51" s="279"/>
      <c r="AU51" s="279"/>
      <c r="AV51" s="279"/>
      <c r="AW51" s="279"/>
      <c r="AX51" s="279"/>
      <c r="AY51" s="279"/>
      <c r="AZ51" s="279"/>
      <c r="BA51" s="279"/>
      <c r="BB51" s="279"/>
      <c r="BC51" s="279"/>
      <c r="BG51" s="142">
        <f t="shared" si="6"/>
        <v>44197</v>
      </c>
      <c r="BH51" s="256">
        <f t="shared" si="7"/>
        <v>44227</v>
      </c>
      <c r="BI51" s="143">
        <f t="shared" si="17"/>
        <v>31</v>
      </c>
      <c r="BK51" s="565">
        <f t="shared" si="8"/>
        <v>1</v>
      </c>
      <c r="BL51" s="565">
        <f t="shared" si="18"/>
        <v>1</v>
      </c>
      <c r="BM51" s="565">
        <f t="shared" si="19"/>
        <v>1</v>
      </c>
    </row>
    <row r="52" spans="1:65" s="28" customFormat="1" x14ac:dyDescent="0.25">
      <c r="A52" s="58" t="str">
        <f t="shared" ref="A52" si="25">IF(AND(A51&lt;&gt;"",D52&lt;&gt;""),A51+1,"")</f>
        <v/>
      </c>
      <c r="B52" s="368"/>
      <c r="C52" s="371"/>
      <c r="D52" s="679"/>
      <c r="E52" s="679"/>
      <c r="F52" s="278"/>
      <c r="G52" s="278"/>
      <c r="H52" s="278"/>
      <c r="I52" s="656"/>
      <c r="J52" s="59">
        <f t="shared" si="2"/>
        <v>0</v>
      </c>
      <c r="K52" s="59">
        <f t="shared" si="9"/>
        <v>0</v>
      </c>
      <c r="L52" s="59">
        <f t="shared" si="21"/>
        <v>0</v>
      </c>
      <c r="M52" s="59">
        <f t="shared" si="22"/>
        <v>0</v>
      </c>
      <c r="N52" s="59">
        <f t="shared" si="23"/>
        <v>0</v>
      </c>
      <c r="O52" s="59">
        <f t="shared" si="24"/>
        <v>0</v>
      </c>
      <c r="P52" s="59">
        <f t="shared" si="14"/>
        <v>0</v>
      </c>
      <c r="Q52" s="59">
        <f t="shared" si="15"/>
        <v>0</v>
      </c>
      <c r="R52" s="59">
        <f t="shared" si="16"/>
        <v>0</v>
      </c>
      <c r="S52" s="816"/>
      <c r="T52" s="816"/>
      <c r="U52" s="816"/>
      <c r="V52" s="60" t="str">
        <f t="shared" si="3"/>
        <v/>
      </c>
      <c r="W52" s="409" t="str">
        <f t="shared" si="4"/>
        <v/>
      </c>
      <c r="X52" s="61" t="str">
        <f t="shared" si="5"/>
        <v/>
      </c>
      <c r="Y52" s="279"/>
      <c r="Z52" s="279"/>
      <c r="AA52" s="609"/>
      <c r="AB52" s="610"/>
      <c r="AC52" s="279"/>
      <c r="AD52" s="279"/>
      <c r="AE52" s="279"/>
      <c r="AF52" s="279"/>
      <c r="AG52" s="279"/>
      <c r="AH52" s="279"/>
      <c r="AI52" s="279"/>
      <c r="AJ52" s="279"/>
      <c r="AK52" s="279"/>
      <c r="AL52" s="279"/>
      <c r="AM52" s="279"/>
      <c r="AN52" s="567"/>
      <c r="AO52" s="566"/>
      <c r="AP52" s="279"/>
      <c r="AQ52" s="279"/>
      <c r="AR52" s="279"/>
      <c r="AS52" s="279"/>
      <c r="AT52" s="279"/>
      <c r="AU52" s="279"/>
      <c r="AV52" s="279"/>
      <c r="AW52" s="279"/>
      <c r="AX52" s="279"/>
      <c r="AY52" s="279"/>
      <c r="AZ52" s="279"/>
      <c r="BA52" s="279"/>
      <c r="BB52" s="279"/>
      <c r="BC52" s="279"/>
      <c r="BG52" s="142">
        <f t="shared" si="6"/>
        <v>44197</v>
      </c>
      <c r="BH52" s="256">
        <f t="shared" si="7"/>
        <v>44227</v>
      </c>
      <c r="BI52" s="143">
        <f t="shared" si="17"/>
        <v>31</v>
      </c>
      <c r="BK52" s="565">
        <f t="shared" si="8"/>
        <v>1</v>
      </c>
      <c r="BL52" s="565">
        <f t="shared" si="18"/>
        <v>1</v>
      </c>
      <c r="BM52" s="565">
        <f t="shared" si="19"/>
        <v>1</v>
      </c>
    </row>
    <row r="53" spans="1:65" s="28" customFormat="1" x14ac:dyDescent="0.25">
      <c r="A53" s="58" t="str">
        <f t="shared" si="20"/>
        <v/>
      </c>
      <c r="B53" s="368"/>
      <c r="C53" s="371"/>
      <c r="D53" s="679"/>
      <c r="E53" s="679"/>
      <c r="F53" s="278"/>
      <c r="G53" s="278"/>
      <c r="H53" s="278"/>
      <c r="I53" s="656"/>
      <c r="J53" s="59">
        <f t="shared" si="2"/>
        <v>0</v>
      </c>
      <c r="K53" s="59">
        <f t="shared" si="9"/>
        <v>0</v>
      </c>
      <c r="L53" s="59">
        <f t="shared" si="21"/>
        <v>0</v>
      </c>
      <c r="M53" s="59">
        <f t="shared" si="22"/>
        <v>0</v>
      </c>
      <c r="N53" s="59">
        <f t="shared" si="23"/>
        <v>0</v>
      </c>
      <c r="O53" s="59">
        <f t="shared" si="24"/>
        <v>0</v>
      </c>
      <c r="P53" s="59">
        <f t="shared" si="14"/>
        <v>0</v>
      </c>
      <c r="Q53" s="59">
        <f t="shared" si="15"/>
        <v>0</v>
      </c>
      <c r="R53" s="59">
        <f t="shared" si="16"/>
        <v>0</v>
      </c>
      <c r="S53" s="816"/>
      <c r="T53" s="816"/>
      <c r="U53" s="816"/>
      <c r="V53" s="60" t="str">
        <f t="shared" si="3"/>
        <v/>
      </c>
      <c r="W53" s="409" t="str">
        <f t="shared" si="4"/>
        <v/>
      </c>
      <c r="X53" s="61" t="str">
        <f t="shared" si="5"/>
        <v/>
      </c>
      <c r="Y53" s="279"/>
      <c r="Z53" s="279"/>
      <c r="AA53" s="609"/>
      <c r="AB53" s="610"/>
      <c r="AC53" s="279"/>
      <c r="AD53" s="279"/>
      <c r="AE53" s="279"/>
      <c r="AF53" s="279"/>
      <c r="AG53" s="279"/>
      <c r="AH53" s="279"/>
      <c r="AI53" s="279"/>
      <c r="AJ53" s="279"/>
      <c r="AK53" s="279"/>
      <c r="AL53" s="279"/>
      <c r="AM53" s="279"/>
      <c r="AN53" s="567"/>
      <c r="AO53" s="566"/>
      <c r="AP53" s="279"/>
      <c r="AQ53" s="279"/>
      <c r="AR53" s="279"/>
      <c r="AS53" s="279"/>
      <c r="AT53" s="279"/>
      <c r="AU53" s="279"/>
      <c r="AV53" s="279"/>
      <c r="AW53" s="279"/>
      <c r="AX53" s="279"/>
      <c r="AY53" s="279"/>
      <c r="AZ53" s="279"/>
      <c r="BA53" s="279"/>
      <c r="BB53" s="279"/>
      <c r="BC53" s="279"/>
      <c r="BG53" s="142">
        <f t="shared" si="6"/>
        <v>44197</v>
      </c>
      <c r="BH53" s="256">
        <f t="shared" si="7"/>
        <v>44227</v>
      </c>
      <c r="BI53" s="143">
        <f t="shared" si="17"/>
        <v>31</v>
      </c>
      <c r="BK53" s="565">
        <f t="shared" si="8"/>
        <v>1</v>
      </c>
      <c r="BL53" s="565">
        <f t="shared" si="18"/>
        <v>1</v>
      </c>
      <c r="BM53" s="565">
        <f t="shared" si="19"/>
        <v>1</v>
      </c>
    </row>
    <row r="54" spans="1:65" s="28" customFormat="1" x14ac:dyDescent="0.25">
      <c r="A54" s="58" t="str">
        <f t="shared" si="20"/>
        <v/>
      </c>
      <c r="B54" s="368"/>
      <c r="C54" s="371"/>
      <c r="D54" s="679"/>
      <c r="E54" s="679"/>
      <c r="F54" s="278"/>
      <c r="G54" s="278"/>
      <c r="H54" s="278"/>
      <c r="I54" s="656"/>
      <c r="J54" s="59">
        <f t="shared" si="2"/>
        <v>0</v>
      </c>
      <c r="K54" s="59">
        <f t="shared" si="9"/>
        <v>0</v>
      </c>
      <c r="L54" s="59">
        <f t="shared" si="21"/>
        <v>0</v>
      </c>
      <c r="M54" s="59">
        <f t="shared" si="22"/>
        <v>0</v>
      </c>
      <c r="N54" s="59">
        <f t="shared" si="23"/>
        <v>0</v>
      </c>
      <c r="O54" s="59">
        <f t="shared" si="24"/>
        <v>0</v>
      </c>
      <c r="P54" s="59">
        <f t="shared" si="14"/>
        <v>0</v>
      </c>
      <c r="Q54" s="59">
        <f t="shared" si="15"/>
        <v>0</v>
      </c>
      <c r="R54" s="59">
        <f t="shared" si="16"/>
        <v>0</v>
      </c>
      <c r="S54" s="816"/>
      <c r="T54" s="816"/>
      <c r="U54" s="816"/>
      <c r="V54" s="60" t="str">
        <f t="shared" si="3"/>
        <v/>
      </c>
      <c r="W54" s="409" t="str">
        <f t="shared" si="4"/>
        <v/>
      </c>
      <c r="X54" s="61" t="str">
        <f t="shared" si="5"/>
        <v/>
      </c>
      <c r="Y54" s="279"/>
      <c r="Z54" s="279"/>
      <c r="AA54" s="609"/>
      <c r="AB54" s="610"/>
      <c r="AC54" s="279"/>
      <c r="AD54" s="279"/>
      <c r="AE54" s="279"/>
      <c r="AF54" s="279"/>
      <c r="AG54" s="279"/>
      <c r="AH54" s="279"/>
      <c r="AI54" s="279"/>
      <c r="AJ54" s="279"/>
      <c r="AK54" s="279"/>
      <c r="AL54" s="279"/>
      <c r="AM54" s="279"/>
      <c r="AN54" s="567"/>
      <c r="AO54" s="566"/>
      <c r="AP54" s="279"/>
      <c r="AQ54" s="279"/>
      <c r="AR54" s="279"/>
      <c r="AS54" s="279"/>
      <c r="AT54" s="279"/>
      <c r="AU54" s="279"/>
      <c r="AV54" s="279"/>
      <c r="AW54" s="279"/>
      <c r="AX54" s="279"/>
      <c r="AY54" s="279"/>
      <c r="AZ54" s="279"/>
      <c r="BA54" s="279"/>
      <c r="BB54" s="279"/>
      <c r="BC54" s="279"/>
      <c r="BG54" s="142">
        <f t="shared" si="6"/>
        <v>44197</v>
      </c>
      <c r="BH54" s="256">
        <f t="shared" si="7"/>
        <v>44227</v>
      </c>
      <c r="BI54" s="143">
        <f t="shared" si="17"/>
        <v>31</v>
      </c>
      <c r="BK54" s="565">
        <f t="shared" si="8"/>
        <v>1</v>
      </c>
      <c r="BL54" s="565">
        <f t="shared" si="18"/>
        <v>1</v>
      </c>
      <c r="BM54" s="565">
        <f t="shared" si="19"/>
        <v>1</v>
      </c>
    </row>
    <row r="55" spans="1:65" s="28" customFormat="1" x14ac:dyDescent="0.25">
      <c r="A55" s="58" t="str">
        <f t="shared" si="20"/>
        <v/>
      </c>
      <c r="B55" s="368"/>
      <c r="C55" s="371"/>
      <c r="D55" s="679"/>
      <c r="E55" s="679"/>
      <c r="F55" s="278"/>
      <c r="G55" s="278"/>
      <c r="H55" s="278"/>
      <c r="I55" s="656"/>
      <c r="J55" s="59">
        <f t="shared" si="2"/>
        <v>0</v>
      </c>
      <c r="K55" s="59">
        <f t="shared" si="9"/>
        <v>0</v>
      </c>
      <c r="L55" s="59">
        <f t="shared" si="21"/>
        <v>0</v>
      </c>
      <c r="M55" s="59">
        <f t="shared" si="22"/>
        <v>0</v>
      </c>
      <c r="N55" s="59">
        <f t="shared" si="23"/>
        <v>0</v>
      </c>
      <c r="O55" s="59">
        <f t="shared" si="24"/>
        <v>0</v>
      </c>
      <c r="P55" s="59">
        <f t="shared" si="14"/>
        <v>0</v>
      </c>
      <c r="Q55" s="59">
        <f t="shared" si="15"/>
        <v>0</v>
      </c>
      <c r="R55" s="59">
        <f t="shared" si="16"/>
        <v>0</v>
      </c>
      <c r="S55" s="816"/>
      <c r="T55" s="816"/>
      <c r="U55" s="816"/>
      <c r="V55" s="60" t="str">
        <f t="shared" si="3"/>
        <v/>
      </c>
      <c r="W55" s="409" t="str">
        <f t="shared" si="4"/>
        <v/>
      </c>
      <c r="X55" s="61" t="str">
        <f t="shared" si="5"/>
        <v/>
      </c>
      <c r="Y55" s="279"/>
      <c r="Z55" s="279"/>
      <c r="AA55" s="609"/>
      <c r="AB55" s="610"/>
      <c r="AC55" s="279"/>
      <c r="AD55" s="279"/>
      <c r="AE55" s="279"/>
      <c r="AF55" s="279"/>
      <c r="AG55" s="279"/>
      <c r="AH55" s="279"/>
      <c r="AI55" s="279"/>
      <c r="AJ55" s="279"/>
      <c r="AK55" s="279"/>
      <c r="AL55" s="279"/>
      <c r="AM55" s="279"/>
      <c r="AN55" s="567"/>
      <c r="AO55" s="566"/>
      <c r="AP55" s="279"/>
      <c r="AQ55" s="279"/>
      <c r="AR55" s="279"/>
      <c r="AS55" s="279"/>
      <c r="AT55" s="279"/>
      <c r="AU55" s="279"/>
      <c r="AV55" s="279"/>
      <c r="AW55" s="279"/>
      <c r="AX55" s="279"/>
      <c r="AY55" s="279"/>
      <c r="AZ55" s="279"/>
      <c r="BA55" s="279"/>
      <c r="BB55" s="279"/>
      <c r="BC55" s="279"/>
      <c r="BG55" s="142">
        <f t="shared" si="6"/>
        <v>44197</v>
      </c>
      <c r="BH55" s="256">
        <f t="shared" si="7"/>
        <v>44227</v>
      </c>
      <c r="BI55" s="143">
        <f t="shared" si="17"/>
        <v>31</v>
      </c>
      <c r="BK55" s="565">
        <f t="shared" si="8"/>
        <v>1</v>
      </c>
      <c r="BL55" s="565">
        <f t="shared" si="18"/>
        <v>1</v>
      </c>
      <c r="BM55" s="565">
        <f t="shared" si="19"/>
        <v>1</v>
      </c>
    </row>
    <row r="56" spans="1:65" s="28" customFormat="1" x14ac:dyDescent="0.25">
      <c r="A56" s="58" t="str">
        <f t="shared" si="20"/>
        <v/>
      </c>
      <c r="B56" s="368"/>
      <c r="C56" s="371"/>
      <c r="D56" s="679"/>
      <c r="E56" s="679"/>
      <c r="F56" s="278"/>
      <c r="G56" s="278"/>
      <c r="H56" s="278"/>
      <c r="I56" s="656"/>
      <c r="J56" s="59">
        <f t="shared" si="2"/>
        <v>0</v>
      </c>
      <c r="K56" s="59">
        <f t="shared" si="9"/>
        <v>0</v>
      </c>
      <c r="L56" s="59">
        <f t="shared" si="21"/>
        <v>0</v>
      </c>
      <c r="M56" s="59">
        <f t="shared" si="22"/>
        <v>0</v>
      </c>
      <c r="N56" s="59">
        <f t="shared" si="23"/>
        <v>0</v>
      </c>
      <c r="O56" s="59">
        <f t="shared" si="24"/>
        <v>0</v>
      </c>
      <c r="P56" s="59">
        <f t="shared" si="14"/>
        <v>0</v>
      </c>
      <c r="Q56" s="59">
        <f t="shared" si="15"/>
        <v>0</v>
      </c>
      <c r="R56" s="59">
        <f t="shared" si="16"/>
        <v>0</v>
      </c>
      <c r="S56" s="816"/>
      <c r="T56" s="816"/>
      <c r="U56" s="816"/>
      <c r="V56" s="60" t="str">
        <f t="shared" si="3"/>
        <v/>
      </c>
      <c r="W56" s="409" t="str">
        <f t="shared" si="4"/>
        <v/>
      </c>
      <c r="X56" s="61" t="str">
        <f t="shared" si="5"/>
        <v/>
      </c>
      <c r="Y56" s="279"/>
      <c r="Z56" s="279"/>
      <c r="AA56" s="609"/>
      <c r="AB56" s="610"/>
      <c r="AC56" s="279"/>
      <c r="AD56" s="279"/>
      <c r="AE56" s="279"/>
      <c r="AF56" s="279"/>
      <c r="AG56" s="279"/>
      <c r="AH56" s="279"/>
      <c r="AI56" s="279"/>
      <c r="AJ56" s="279"/>
      <c r="AK56" s="279"/>
      <c r="AL56" s="279"/>
      <c r="AM56" s="279"/>
      <c r="AN56" s="567"/>
      <c r="AO56" s="566"/>
      <c r="AP56" s="279"/>
      <c r="AQ56" s="279"/>
      <c r="AR56" s="279"/>
      <c r="AS56" s="279"/>
      <c r="AT56" s="279"/>
      <c r="AU56" s="279"/>
      <c r="AV56" s="279"/>
      <c r="AW56" s="279"/>
      <c r="AX56" s="279"/>
      <c r="AY56" s="279"/>
      <c r="AZ56" s="279"/>
      <c r="BA56" s="279"/>
      <c r="BB56" s="279"/>
      <c r="BC56" s="279"/>
      <c r="BG56" s="142">
        <f t="shared" si="6"/>
        <v>44197</v>
      </c>
      <c r="BH56" s="256">
        <f t="shared" si="7"/>
        <v>44227</v>
      </c>
      <c r="BI56" s="143">
        <f t="shared" si="17"/>
        <v>31</v>
      </c>
      <c r="BK56" s="565">
        <f t="shared" si="8"/>
        <v>1</v>
      </c>
      <c r="BL56" s="565">
        <f t="shared" si="18"/>
        <v>1</v>
      </c>
      <c r="BM56" s="565">
        <f t="shared" si="19"/>
        <v>1</v>
      </c>
    </row>
    <row r="57" spans="1:65" s="28" customFormat="1" x14ac:dyDescent="0.25">
      <c r="A57" s="58" t="str">
        <f t="shared" si="20"/>
        <v/>
      </c>
      <c r="B57" s="368"/>
      <c r="C57" s="371"/>
      <c r="D57" s="679"/>
      <c r="E57" s="679"/>
      <c r="F57" s="278"/>
      <c r="G57" s="278"/>
      <c r="H57" s="278"/>
      <c r="I57" s="656"/>
      <c r="J57" s="59">
        <f t="shared" si="2"/>
        <v>0</v>
      </c>
      <c r="K57" s="59">
        <f t="shared" si="9"/>
        <v>0</v>
      </c>
      <c r="L57" s="59">
        <f t="shared" si="21"/>
        <v>0</v>
      </c>
      <c r="M57" s="59">
        <f t="shared" si="22"/>
        <v>0</v>
      </c>
      <c r="N57" s="59">
        <f t="shared" si="23"/>
        <v>0</v>
      </c>
      <c r="O57" s="59">
        <f t="shared" si="24"/>
        <v>0</v>
      </c>
      <c r="P57" s="59">
        <f t="shared" si="14"/>
        <v>0</v>
      </c>
      <c r="Q57" s="59">
        <f t="shared" si="15"/>
        <v>0</v>
      </c>
      <c r="R57" s="59">
        <f t="shared" si="16"/>
        <v>0</v>
      </c>
      <c r="S57" s="816"/>
      <c r="T57" s="816"/>
      <c r="U57" s="816"/>
      <c r="V57" s="60" t="str">
        <f t="shared" si="3"/>
        <v/>
      </c>
      <c r="W57" s="409" t="str">
        <f t="shared" si="4"/>
        <v/>
      </c>
      <c r="X57" s="61" t="str">
        <f t="shared" si="5"/>
        <v/>
      </c>
      <c r="Y57" s="279"/>
      <c r="Z57" s="279"/>
      <c r="AA57" s="609"/>
      <c r="AB57" s="610"/>
      <c r="AC57" s="279"/>
      <c r="AD57" s="279"/>
      <c r="AE57" s="279"/>
      <c r="AF57" s="279"/>
      <c r="AG57" s="279"/>
      <c r="AH57" s="279"/>
      <c r="AI57" s="279"/>
      <c r="AJ57" s="279"/>
      <c r="AK57" s="279"/>
      <c r="AL57" s="279"/>
      <c r="AM57" s="279"/>
      <c r="AN57" s="567"/>
      <c r="AO57" s="566"/>
      <c r="AP57" s="279"/>
      <c r="AQ57" s="279"/>
      <c r="AR57" s="279"/>
      <c r="AS57" s="279"/>
      <c r="AT57" s="279"/>
      <c r="AU57" s="279"/>
      <c r="AV57" s="279"/>
      <c r="AW57" s="279"/>
      <c r="AX57" s="279"/>
      <c r="AY57" s="279"/>
      <c r="AZ57" s="279"/>
      <c r="BA57" s="279"/>
      <c r="BB57" s="279"/>
      <c r="BC57" s="279"/>
      <c r="BG57" s="142">
        <f t="shared" si="6"/>
        <v>44197</v>
      </c>
      <c r="BH57" s="256">
        <f t="shared" si="7"/>
        <v>44227</v>
      </c>
      <c r="BI57" s="143">
        <f t="shared" si="17"/>
        <v>31</v>
      </c>
      <c r="BK57" s="565">
        <f t="shared" si="8"/>
        <v>1</v>
      </c>
      <c r="BL57" s="565">
        <f t="shared" si="18"/>
        <v>1</v>
      </c>
      <c r="BM57" s="565">
        <f t="shared" si="19"/>
        <v>1</v>
      </c>
    </row>
    <row r="58" spans="1:65" s="28" customFormat="1" x14ac:dyDescent="0.25">
      <c r="A58" s="58" t="str">
        <f t="shared" si="20"/>
        <v/>
      </c>
      <c r="B58" s="368"/>
      <c r="C58" s="371"/>
      <c r="D58" s="679"/>
      <c r="E58" s="679"/>
      <c r="F58" s="278"/>
      <c r="G58" s="278"/>
      <c r="H58" s="278"/>
      <c r="I58" s="656"/>
      <c r="J58" s="59">
        <f t="shared" si="2"/>
        <v>0</v>
      </c>
      <c r="K58" s="59">
        <f t="shared" si="9"/>
        <v>0</v>
      </c>
      <c r="L58" s="59">
        <f t="shared" si="21"/>
        <v>0</v>
      </c>
      <c r="M58" s="59">
        <f t="shared" si="22"/>
        <v>0</v>
      </c>
      <c r="N58" s="59">
        <f t="shared" si="23"/>
        <v>0</v>
      </c>
      <c r="O58" s="59">
        <f t="shared" si="24"/>
        <v>0</v>
      </c>
      <c r="P58" s="59">
        <f t="shared" si="14"/>
        <v>0</v>
      </c>
      <c r="Q58" s="59">
        <f t="shared" si="15"/>
        <v>0</v>
      </c>
      <c r="R58" s="59">
        <f t="shared" si="16"/>
        <v>0</v>
      </c>
      <c r="S58" s="816"/>
      <c r="T58" s="816"/>
      <c r="U58" s="816"/>
      <c r="V58" s="60" t="str">
        <f t="shared" si="3"/>
        <v/>
      </c>
      <c r="W58" s="409" t="str">
        <f t="shared" si="4"/>
        <v/>
      </c>
      <c r="X58" s="61" t="str">
        <f t="shared" si="5"/>
        <v/>
      </c>
      <c r="Y58" s="279"/>
      <c r="Z58" s="279"/>
      <c r="AA58" s="609"/>
      <c r="AB58" s="610"/>
      <c r="AC58" s="279"/>
      <c r="AD58" s="279"/>
      <c r="AE58" s="279"/>
      <c r="AF58" s="279"/>
      <c r="AG58" s="279"/>
      <c r="AH58" s="279"/>
      <c r="AI58" s="279"/>
      <c r="AJ58" s="279"/>
      <c r="AK58" s="279"/>
      <c r="AL58" s="279"/>
      <c r="AM58" s="279"/>
      <c r="AN58" s="567"/>
      <c r="AO58" s="566"/>
      <c r="AP58" s="279"/>
      <c r="AQ58" s="279"/>
      <c r="AR58" s="279"/>
      <c r="AS58" s="279"/>
      <c r="AT58" s="279"/>
      <c r="AU58" s="279"/>
      <c r="AV58" s="279"/>
      <c r="AW58" s="279"/>
      <c r="AX58" s="279"/>
      <c r="AY58" s="279"/>
      <c r="AZ58" s="279"/>
      <c r="BA58" s="279"/>
      <c r="BB58" s="279"/>
      <c r="BC58" s="279"/>
      <c r="BG58" s="142">
        <f t="shared" si="6"/>
        <v>44197</v>
      </c>
      <c r="BH58" s="256">
        <f t="shared" si="7"/>
        <v>44227</v>
      </c>
      <c r="BI58" s="143">
        <f t="shared" si="17"/>
        <v>31</v>
      </c>
      <c r="BK58" s="565">
        <f t="shared" si="8"/>
        <v>1</v>
      </c>
      <c r="BL58" s="565">
        <f t="shared" si="18"/>
        <v>1</v>
      </c>
      <c r="BM58" s="565">
        <f t="shared" si="19"/>
        <v>1</v>
      </c>
    </row>
    <row r="59" spans="1:65" s="28" customFormat="1" x14ac:dyDescent="0.25">
      <c r="A59" s="58" t="str">
        <f t="shared" si="20"/>
        <v/>
      </c>
      <c r="B59" s="368"/>
      <c r="C59" s="371"/>
      <c r="D59" s="679"/>
      <c r="E59" s="679"/>
      <c r="F59" s="278"/>
      <c r="G59" s="278"/>
      <c r="H59" s="278"/>
      <c r="I59" s="656"/>
      <c r="J59" s="59">
        <f t="shared" si="2"/>
        <v>0</v>
      </c>
      <c r="K59" s="59">
        <f t="shared" si="9"/>
        <v>0</v>
      </c>
      <c r="L59" s="59">
        <f t="shared" si="21"/>
        <v>0</v>
      </c>
      <c r="M59" s="59">
        <f t="shared" si="22"/>
        <v>0</v>
      </c>
      <c r="N59" s="59">
        <f t="shared" si="23"/>
        <v>0</v>
      </c>
      <c r="O59" s="59">
        <f t="shared" si="24"/>
        <v>0</v>
      </c>
      <c r="P59" s="59">
        <f t="shared" si="14"/>
        <v>0</v>
      </c>
      <c r="Q59" s="59">
        <f t="shared" si="15"/>
        <v>0</v>
      </c>
      <c r="R59" s="59">
        <f t="shared" si="16"/>
        <v>0</v>
      </c>
      <c r="S59" s="816"/>
      <c r="T59" s="816"/>
      <c r="U59" s="816"/>
      <c r="V59" s="60" t="str">
        <f t="shared" si="3"/>
        <v/>
      </c>
      <c r="W59" s="409" t="str">
        <f t="shared" si="4"/>
        <v/>
      </c>
      <c r="X59" s="61" t="str">
        <f t="shared" si="5"/>
        <v/>
      </c>
      <c r="Y59" s="279"/>
      <c r="Z59" s="279"/>
      <c r="AA59" s="609"/>
      <c r="AB59" s="610"/>
      <c r="AC59" s="279"/>
      <c r="AD59" s="279"/>
      <c r="AE59" s="279"/>
      <c r="AF59" s="279"/>
      <c r="AG59" s="279"/>
      <c r="AH59" s="279"/>
      <c r="AI59" s="279"/>
      <c r="AJ59" s="279"/>
      <c r="AK59" s="279"/>
      <c r="AL59" s="279"/>
      <c r="AM59" s="279"/>
      <c r="AN59" s="567"/>
      <c r="AO59" s="566"/>
      <c r="AP59" s="279"/>
      <c r="AQ59" s="279"/>
      <c r="AR59" s="279"/>
      <c r="AS59" s="279"/>
      <c r="AT59" s="279"/>
      <c r="AU59" s="279"/>
      <c r="AV59" s="279"/>
      <c r="AW59" s="279"/>
      <c r="AX59" s="279"/>
      <c r="AY59" s="279"/>
      <c r="AZ59" s="279"/>
      <c r="BA59" s="279"/>
      <c r="BB59" s="279"/>
      <c r="BC59" s="279"/>
      <c r="BG59" s="142">
        <f t="shared" si="6"/>
        <v>44197</v>
      </c>
      <c r="BH59" s="256">
        <f t="shared" si="7"/>
        <v>44227</v>
      </c>
      <c r="BI59" s="143">
        <f t="shared" si="17"/>
        <v>31</v>
      </c>
      <c r="BK59" s="565">
        <f t="shared" si="8"/>
        <v>1</v>
      </c>
      <c r="BL59" s="565">
        <f t="shared" si="18"/>
        <v>1</v>
      </c>
      <c r="BM59" s="565">
        <f t="shared" si="19"/>
        <v>1</v>
      </c>
    </row>
    <row r="60" spans="1:65" s="28" customFormat="1" x14ac:dyDescent="0.25">
      <c r="A60" s="58" t="str">
        <f t="shared" si="20"/>
        <v/>
      </c>
      <c r="B60" s="368"/>
      <c r="C60" s="371"/>
      <c r="D60" s="679"/>
      <c r="E60" s="679"/>
      <c r="F60" s="278"/>
      <c r="G60" s="278"/>
      <c r="H60" s="278"/>
      <c r="I60" s="656"/>
      <c r="J60" s="59">
        <f t="shared" si="2"/>
        <v>0</v>
      </c>
      <c r="K60" s="59">
        <f t="shared" si="9"/>
        <v>0</v>
      </c>
      <c r="L60" s="59">
        <f t="shared" si="21"/>
        <v>0</v>
      </c>
      <c r="M60" s="59">
        <f t="shared" si="22"/>
        <v>0</v>
      </c>
      <c r="N60" s="59">
        <f t="shared" si="23"/>
        <v>0</v>
      </c>
      <c r="O60" s="59">
        <f t="shared" si="24"/>
        <v>0</v>
      </c>
      <c r="P60" s="59">
        <f t="shared" si="14"/>
        <v>0</v>
      </c>
      <c r="Q60" s="59">
        <f t="shared" si="15"/>
        <v>0</v>
      </c>
      <c r="R60" s="59">
        <f t="shared" si="16"/>
        <v>0</v>
      </c>
      <c r="S60" s="816"/>
      <c r="T60" s="816"/>
      <c r="U60" s="816"/>
      <c r="V60" s="60" t="str">
        <f t="shared" si="3"/>
        <v/>
      </c>
      <c r="W60" s="409" t="str">
        <f t="shared" si="4"/>
        <v/>
      </c>
      <c r="X60" s="61" t="str">
        <f t="shared" si="5"/>
        <v/>
      </c>
      <c r="Y60" s="279"/>
      <c r="Z60" s="279"/>
      <c r="AA60" s="609"/>
      <c r="AB60" s="610"/>
      <c r="AC60" s="279"/>
      <c r="AD60" s="279"/>
      <c r="AE60" s="279"/>
      <c r="AF60" s="279"/>
      <c r="AG60" s="279"/>
      <c r="AH60" s="279"/>
      <c r="AI60" s="279"/>
      <c r="AJ60" s="279"/>
      <c r="AK60" s="279"/>
      <c r="AL60" s="279"/>
      <c r="AM60" s="279"/>
      <c r="AN60" s="567"/>
      <c r="AO60" s="566"/>
      <c r="AP60" s="279"/>
      <c r="AQ60" s="279"/>
      <c r="AR60" s="279"/>
      <c r="AS60" s="279"/>
      <c r="AT60" s="279"/>
      <c r="AU60" s="279"/>
      <c r="AV60" s="279"/>
      <c r="AW60" s="279"/>
      <c r="AX60" s="279"/>
      <c r="AY60" s="279"/>
      <c r="AZ60" s="279"/>
      <c r="BA60" s="279"/>
      <c r="BB60" s="279"/>
      <c r="BC60" s="279"/>
      <c r="BG60" s="142">
        <f t="shared" si="6"/>
        <v>44197</v>
      </c>
      <c r="BH60" s="256">
        <f t="shared" si="7"/>
        <v>44227</v>
      </c>
      <c r="BI60" s="143">
        <f t="shared" si="17"/>
        <v>31</v>
      </c>
      <c r="BK60" s="565">
        <f t="shared" si="8"/>
        <v>1</v>
      </c>
      <c r="BL60" s="565">
        <f t="shared" si="18"/>
        <v>1</v>
      </c>
      <c r="BM60" s="565">
        <f t="shared" si="19"/>
        <v>1</v>
      </c>
    </row>
    <row r="61" spans="1:65" s="28" customFormat="1" x14ac:dyDescent="0.25">
      <c r="A61" s="58" t="str">
        <f t="shared" si="20"/>
        <v/>
      </c>
      <c r="B61" s="368"/>
      <c r="C61" s="371"/>
      <c r="D61" s="679"/>
      <c r="E61" s="679"/>
      <c r="F61" s="278"/>
      <c r="G61" s="278"/>
      <c r="H61" s="278"/>
      <c r="I61" s="656"/>
      <c r="J61" s="59">
        <f t="shared" si="2"/>
        <v>0</v>
      </c>
      <c r="K61" s="59">
        <f t="shared" si="9"/>
        <v>0</v>
      </c>
      <c r="L61" s="59">
        <f t="shared" si="21"/>
        <v>0</v>
      </c>
      <c r="M61" s="59">
        <f t="shared" si="22"/>
        <v>0</v>
      </c>
      <c r="N61" s="59">
        <f t="shared" si="23"/>
        <v>0</v>
      </c>
      <c r="O61" s="59">
        <f t="shared" si="24"/>
        <v>0</v>
      </c>
      <c r="P61" s="59">
        <f t="shared" si="14"/>
        <v>0</v>
      </c>
      <c r="Q61" s="59">
        <f t="shared" si="15"/>
        <v>0</v>
      </c>
      <c r="R61" s="59">
        <f t="shared" si="16"/>
        <v>0</v>
      </c>
      <c r="S61" s="816"/>
      <c r="T61" s="816"/>
      <c r="U61" s="816"/>
      <c r="V61" s="60" t="str">
        <f t="shared" si="3"/>
        <v/>
      </c>
      <c r="W61" s="409" t="str">
        <f t="shared" si="4"/>
        <v/>
      </c>
      <c r="X61" s="61" t="str">
        <f t="shared" si="5"/>
        <v/>
      </c>
      <c r="Y61" s="279"/>
      <c r="Z61" s="279"/>
      <c r="AA61" s="609"/>
      <c r="AB61" s="610"/>
      <c r="AC61" s="279"/>
      <c r="AD61" s="279"/>
      <c r="AE61" s="279"/>
      <c r="AF61" s="279"/>
      <c r="AG61" s="279"/>
      <c r="AH61" s="279"/>
      <c r="AI61" s="279"/>
      <c r="AJ61" s="279"/>
      <c r="AK61" s="279"/>
      <c r="AL61" s="279"/>
      <c r="AM61" s="279"/>
      <c r="AN61" s="567"/>
      <c r="AO61" s="566"/>
      <c r="AP61" s="279"/>
      <c r="AQ61" s="279"/>
      <c r="AR61" s="279"/>
      <c r="AS61" s="279"/>
      <c r="AT61" s="279"/>
      <c r="AU61" s="279"/>
      <c r="AV61" s="279"/>
      <c r="AW61" s="279"/>
      <c r="AX61" s="279"/>
      <c r="AY61" s="279"/>
      <c r="AZ61" s="279"/>
      <c r="BA61" s="279"/>
      <c r="BB61" s="279"/>
      <c r="BC61" s="279"/>
      <c r="BG61" s="142">
        <f t="shared" si="6"/>
        <v>44197</v>
      </c>
      <c r="BH61" s="256">
        <f t="shared" si="7"/>
        <v>44227</v>
      </c>
      <c r="BI61" s="143">
        <f t="shared" si="17"/>
        <v>31</v>
      </c>
      <c r="BK61" s="565">
        <f t="shared" si="8"/>
        <v>1</v>
      </c>
      <c r="BL61" s="565">
        <f t="shared" si="18"/>
        <v>1</v>
      </c>
      <c r="BM61" s="565">
        <f t="shared" si="19"/>
        <v>1</v>
      </c>
    </row>
    <row r="62" spans="1:65" s="28" customFormat="1" x14ac:dyDescent="0.25">
      <c r="A62" s="58" t="str">
        <f t="shared" si="20"/>
        <v/>
      </c>
      <c r="B62" s="368"/>
      <c r="C62" s="371"/>
      <c r="D62" s="679"/>
      <c r="E62" s="679"/>
      <c r="F62" s="278"/>
      <c r="G62" s="278"/>
      <c r="H62" s="278"/>
      <c r="I62" s="656"/>
      <c r="J62" s="59">
        <f t="shared" si="2"/>
        <v>0</v>
      </c>
      <c r="K62" s="59">
        <f t="shared" si="9"/>
        <v>0</v>
      </c>
      <c r="L62" s="59">
        <f t="shared" si="21"/>
        <v>0</v>
      </c>
      <c r="M62" s="59">
        <f t="shared" si="22"/>
        <v>0</v>
      </c>
      <c r="N62" s="59">
        <f t="shared" si="23"/>
        <v>0</v>
      </c>
      <c r="O62" s="59">
        <f t="shared" si="24"/>
        <v>0</v>
      </c>
      <c r="P62" s="59">
        <f t="shared" si="14"/>
        <v>0</v>
      </c>
      <c r="Q62" s="59">
        <f t="shared" si="15"/>
        <v>0</v>
      </c>
      <c r="R62" s="59">
        <f t="shared" si="16"/>
        <v>0</v>
      </c>
      <c r="S62" s="816"/>
      <c r="T62" s="816"/>
      <c r="U62" s="816"/>
      <c r="V62" s="60" t="str">
        <f t="shared" si="3"/>
        <v/>
      </c>
      <c r="W62" s="409" t="str">
        <f t="shared" si="4"/>
        <v/>
      </c>
      <c r="X62" s="61" t="str">
        <f t="shared" si="5"/>
        <v/>
      </c>
      <c r="Y62" s="279"/>
      <c r="Z62" s="279"/>
      <c r="AA62" s="609"/>
      <c r="AB62" s="610"/>
      <c r="AC62" s="279"/>
      <c r="AD62" s="279"/>
      <c r="AE62" s="279"/>
      <c r="AF62" s="279"/>
      <c r="AG62" s="279"/>
      <c r="AH62" s="279"/>
      <c r="AI62" s="279"/>
      <c r="AJ62" s="279"/>
      <c r="AK62" s="279"/>
      <c r="AL62" s="279"/>
      <c r="AM62" s="279"/>
      <c r="AN62" s="567"/>
      <c r="AO62" s="566"/>
      <c r="AP62" s="279"/>
      <c r="AQ62" s="279"/>
      <c r="AR62" s="279"/>
      <c r="AS62" s="279"/>
      <c r="AT62" s="279"/>
      <c r="AU62" s="279"/>
      <c r="AV62" s="279"/>
      <c r="AW62" s="279"/>
      <c r="AX62" s="279"/>
      <c r="AY62" s="279"/>
      <c r="AZ62" s="279"/>
      <c r="BA62" s="279"/>
      <c r="BB62" s="279"/>
      <c r="BC62" s="279"/>
      <c r="BG62" s="142">
        <f t="shared" si="6"/>
        <v>44197</v>
      </c>
      <c r="BH62" s="256">
        <f t="shared" si="7"/>
        <v>44227</v>
      </c>
      <c r="BI62" s="143">
        <f t="shared" si="17"/>
        <v>31</v>
      </c>
      <c r="BK62" s="565">
        <f t="shared" si="8"/>
        <v>1</v>
      </c>
      <c r="BL62" s="565">
        <f t="shared" si="18"/>
        <v>1</v>
      </c>
      <c r="BM62" s="565">
        <f t="shared" si="19"/>
        <v>1</v>
      </c>
    </row>
    <row r="63" spans="1:65" x14ac:dyDescent="0.25">
      <c r="A63" s="58" t="str">
        <f t="shared" si="20"/>
        <v/>
      </c>
      <c r="B63" s="368"/>
      <c r="C63" s="371"/>
      <c r="D63" s="679"/>
      <c r="E63" s="679"/>
      <c r="F63" s="278"/>
      <c r="G63" s="278"/>
      <c r="H63" s="278"/>
      <c r="I63" s="656"/>
      <c r="J63" s="59">
        <f t="shared" si="2"/>
        <v>0</v>
      </c>
      <c r="K63" s="59">
        <f t="shared" si="9"/>
        <v>0</v>
      </c>
      <c r="L63" s="59">
        <f t="shared" ref="L63:L106" si="26">COUNTIF(Y63:BC63,"U")</f>
        <v>0</v>
      </c>
      <c r="M63" s="59">
        <f t="shared" ref="M63:M106" si="27">COUNTIF(Y63:BC63,"E")</f>
        <v>0</v>
      </c>
      <c r="N63" s="59">
        <f t="shared" ref="N63:N106" si="28">COUNTIF(Y63:BC63,"F")</f>
        <v>0</v>
      </c>
      <c r="O63" s="59">
        <f t="shared" ref="O63:O106" si="29">COUNTIF(Y63:BC63,"W")</f>
        <v>0</v>
      </c>
      <c r="P63" s="59">
        <f t="shared" si="14"/>
        <v>0</v>
      </c>
      <c r="Q63" s="59">
        <f t="shared" si="15"/>
        <v>0</v>
      </c>
      <c r="R63" s="59">
        <f t="shared" si="16"/>
        <v>0</v>
      </c>
      <c r="S63" s="816"/>
      <c r="T63" s="816"/>
      <c r="U63" s="816"/>
      <c r="V63" s="60" t="str">
        <f t="shared" si="3"/>
        <v/>
      </c>
      <c r="W63" s="409" t="str">
        <f t="shared" si="4"/>
        <v/>
      </c>
      <c r="X63" s="61" t="str">
        <f t="shared" si="5"/>
        <v/>
      </c>
      <c r="Y63" s="279"/>
      <c r="Z63" s="279"/>
      <c r="AA63" s="609"/>
      <c r="AB63" s="610"/>
      <c r="AC63" s="279"/>
      <c r="AD63" s="279"/>
      <c r="AE63" s="279"/>
      <c r="AF63" s="279"/>
      <c r="AG63" s="279"/>
      <c r="AH63" s="279"/>
      <c r="AI63" s="279"/>
      <c r="AJ63" s="279"/>
      <c r="AK63" s="279"/>
      <c r="AL63" s="279"/>
      <c r="AM63" s="279"/>
      <c r="AN63" s="567"/>
      <c r="AO63" s="566"/>
      <c r="AP63" s="279"/>
      <c r="AQ63" s="279"/>
      <c r="AR63" s="279"/>
      <c r="AS63" s="279"/>
      <c r="AT63" s="279"/>
      <c r="AU63" s="279"/>
      <c r="AV63" s="279"/>
      <c r="AW63" s="279"/>
      <c r="AX63" s="279"/>
      <c r="AY63" s="279"/>
      <c r="AZ63" s="279"/>
      <c r="BA63" s="279"/>
      <c r="BB63" s="279"/>
      <c r="BC63" s="279"/>
      <c r="BF63" s="2"/>
      <c r="BG63" s="142">
        <f t="shared" si="6"/>
        <v>44197</v>
      </c>
      <c r="BH63" s="256">
        <f t="shared" si="7"/>
        <v>44227</v>
      </c>
      <c r="BI63" s="143">
        <f t="shared" si="17"/>
        <v>31</v>
      </c>
      <c r="BK63" s="565">
        <f t="shared" si="8"/>
        <v>1</v>
      </c>
      <c r="BL63" s="565">
        <f t="shared" si="18"/>
        <v>1</v>
      </c>
      <c r="BM63" s="565">
        <f t="shared" si="19"/>
        <v>1</v>
      </c>
    </row>
    <row r="64" spans="1:65" x14ac:dyDescent="0.25">
      <c r="A64" s="58" t="str">
        <f t="shared" si="20"/>
        <v/>
      </c>
      <c r="B64" s="368"/>
      <c r="C64" s="371"/>
      <c r="D64" s="679"/>
      <c r="E64" s="679"/>
      <c r="F64" s="278"/>
      <c r="G64" s="278"/>
      <c r="H64" s="278"/>
      <c r="I64" s="656"/>
      <c r="J64" s="59">
        <f t="shared" si="2"/>
        <v>0</v>
      </c>
      <c r="K64" s="59">
        <f t="shared" si="9"/>
        <v>0</v>
      </c>
      <c r="L64" s="59">
        <f t="shared" si="26"/>
        <v>0</v>
      </c>
      <c r="M64" s="59">
        <f t="shared" si="27"/>
        <v>0</v>
      </c>
      <c r="N64" s="59">
        <f t="shared" si="28"/>
        <v>0</v>
      </c>
      <c r="O64" s="59">
        <f t="shared" si="29"/>
        <v>0</v>
      </c>
      <c r="P64" s="59">
        <f t="shared" si="14"/>
        <v>0</v>
      </c>
      <c r="Q64" s="59">
        <f t="shared" si="15"/>
        <v>0</v>
      </c>
      <c r="R64" s="59">
        <f t="shared" si="16"/>
        <v>0</v>
      </c>
      <c r="S64" s="816"/>
      <c r="T64" s="816"/>
      <c r="U64" s="816"/>
      <c r="V64" s="60" t="str">
        <f t="shared" si="3"/>
        <v/>
      </c>
      <c r="W64" s="409" t="str">
        <f t="shared" si="4"/>
        <v/>
      </c>
      <c r="X64" s="61" t="str">
        <f t="shared" si="5"/>
        <v/>
      </c>
      <c r="Y64" s="279"/>
      <c r="Z64" s="279"/>
      <c r="AA64" s="609"/>
      <c r="AB64" s="610"/>
      <c r="AC64" s="279"/>
      <c r="AD64" s="279"/>
      <c r="AE64" s="279"/>
      <c r="AF64" s="279"/>
      <c r="AG64" s="279"/>
      <c r="AH64" s="279"/>
      <c r="AI64" s="279"/>
      <c r="AJ64" s="279"/>
      <c r="AK64" s="279"/>
      <c r="AL64" s="279"/>
      <c r="AM64" s="279"/>
      <c r="AN64" s="567"/>
      <c r="AO64" s="566"/>
      <c r="AP64" s="279"/>
      <c r="AQ64" s="279"/>
      <c r="AR64" s="279"/>
      <c r="AS64" s="279"/>
      <c r="AT64" s="279"/>
      <c r="AU64" s="279"/>
      <c r="AV64" s="279"/>
      <c r="AW64" s="279"/>
      <c r="AX64" s="279"/>
      <c r="AY64" s="279"/>
      <c r="AZ64" s="279"/>
      <c r="BA64" s="279"/>
      <c r="BB64" s="279"/>
      <c r="BC64" s="279"/>
      <c r="BF64" s="2"/>
      <c r="BG64" s="142">
        <f t="shared" si="6"/>
        <v>44197</v>
      </c>
      <c r="BH64" s="256">
        <f t="shared" si="7"/>
        <v>44227</v>
      </c>
      <c r="BI64" s="143">
        <f t="shared" si="17"/>
        <v>31</v>
      </c>
      <c r="BK64" s="565">
        <f t="shared" si="8"/>
        <v>1</v>
      </c>
      <c r="BL64" s="565">
        <f t="shared" si="18"/>
        <v>1</v>
      </c>
      <c r="BM64" s="565">
        <f t="shared" si="19"/>
        <v>1</v>
      </c>
    </row>
    <row r="65" spans="1:65" x14ac:dyDescent="0.25">
      <c r="A65" s="58" t="str">
        <f t="shared" si="20"/>
        <v/>
      </c>
      <c r="B65" s="368"/>
      <c r="C65" s="371"/>
      <c r="D65" s="679"/>
      <c r="E65" s="679"/>
      <c r="F65" s="278"/>
      <c r="G65" s="278"/>
      <c r="H65" s="278"/>
      <c r="I65" s="656"/>
      <c r="J65" s="59">
        <f t="shared" si="2"/>
        <v>0</v>
      </c>
      <c r="K65" s="59">
        <f t="shared" si="9"/>
        <v>0</v>
      </c>
      <c r="L65" s="59">
        <f t="shared" si="26"/>
        <v>0</v>
      </c>
      <c r="M65" s="59">
        <f t="shared" si="27"/>
        <v>0</v>
      </c>
      <c r="N65" s="59">
        <f t="shared" si="28"/>
        <v>0</v>
      </c>
      <c r="O65" s="59">
        <f t="shared" si="29"/>
        <v>0</v>
      </c>
      <c r="P65" s="59">
        <f t="shared" si="14"/>
        <v>0</v>
      </c>
      <c r="Q65" s="59">
        <f t="shared" si="15"/>
        <v>0</v>
      </c>
      <c r="R65" s="59">
        <f t="shared" si="16"/>
        <v>0</v>
      </c>
      <c r="S65" s="816"/>
      <c r="T65" s="816"/>
      <c r="U65" s="816"/>
      <c r="V65" s="60" t="str">
        <f t="shared" si="3"/>
        <v/>
      </c>
      <c r="W65" s="409" t="str">
        <f t="shared" si="4"/>
        <v/>
      </c>
      <c r="X65" s="61" t="str">
        <f t="shared" si="5"/>
        <v/>
      </c>
      <c r="Y65" s="279"/>
      <c r="Z65" s="279"/>
      <c r="AA65" s="609"/>
      <c r="AB65" s="610"/>
      <c r="AC65" s="279"/>
      <c r="AD65" s="279"/>
      <c r="AE65" s="279"/>
      <c r="AF65" s="279"/>
      <c r="AG65" s="279"/>
      <c r="AH65" s="279"/>
      <c r="AI65" s="279"/>
      <c r="AJ65" s="279"/>
      <c r="AK65" s="279"/>
      <c r="AL65" s="279"/>
      <c r="AM65" s="279"/>
      <c r="AN65" s="567"/>
      <c r="AO65" s="566"/>
      <c r="AP65" s="279"/>
      <c r="AQ65" s="279"/>
      <c r="AR65" s="279"/>
      <c r="AS65" s="279"/>
      <c r="AT65" s="279"/>
      <c r="AU65" s="279"/>
      <c r="AV65" s="279"/>
      <c r="AW65" s="279"/>
      <c r="AX65" s="279"/>
      <c r="AY65" s="279"/>
      <c r="AZ65" s="279"/>
      <c r="BA65" s="279"/>
      <c r="BB65" s="279"/>
      <c r="BC65" s="279"/>
      <c r="BF65" s="2"/>
      <c r="BG65" s="142">
        <f t="shared" si="6"/>
        <v>44197</v>
      </c>
      <c r="BH65" s="256">
        <f t="shared" si="7"/>
        <v>44227</v>
      </c>
      <c r="BI65" s="143">
        <f t="shared" si="17"/>
        <v>31</v>
      </c>
      <c r="BK65" s="565">
        <f t="shared" si="8"/>
        <v>1</v>
      </c>
      <c r="BL65" s="565">
        <f t="shared" si="18"/>
        <v>1</v>
      </c>
      <c r="BM65" s="565">
        <f t="shared" si="19"/>
        <v>1</v>
      </c>
    </row>
    <row r="66" spans="1:65" x14ac:dyDescent="0.25">
      <c r="A66" s="58" t="str">
        <f t="shared" si="20"/>
        <v/>
      </c>
      <c r="B66" s="368"/>
      <c r="C66" s="371"/>
      <c r="D66" s="679"/>
      <c r="E66" s="679"/>
      <c r="F66" s="278"/>
      <c r="G66" s="278"/>
      <c r="H66" s="278"/>
      <c r="I66" s="656"/>
      <c r="J66" s="59">
        <f t="shared" si="2"/>
        <v>0</v>
      </c>
      <c r="K66" s="59">
        <f t="shared" si="9"/>
        <v>0</v>
      </c>
      <c r="L66" s="59">
        <f t="shared" si="26"/>
        <v>0</v>
      </c>
      <c r="M66" s="59">
        <f t="shared" si="27"/>
        <v>0</v>
      </c>
      <c r="N66" s="59">
        <f t="shared" si="28"/>
        <v>0</v>
      </c>
      <c r="O66" s="59">
        <f t="shared" si="29"/>
        <v>0</v>
      </c>
      <c r="P66" s="59">
        <f t="shared" si="14"/>
        <v>0</v>
      </c>
      <c r="Q66" s="59">
        <f t="shared" si="15"/>
        <v>0</v>
      </c>
      <c r="R66" s="59">
        <f t="shared" si="16"/>
        <v>0</v>
      </c>
      <c r="S66" s="816"/>
      <c r="T66" s="816"/>
      <c r="U66" s="816"/>
      <c r="V66" s="60" t="str">
        <f t="shared" si="3"/>
        <v/>
      </c>
      <c r="W66" s="409" t="str">
        <f t="shared" si="4"/>
        <v/>
      </c>
      <c r="X66" s="61" t="str">
        <f t="shared" si="5"/>
        <v/>
      </c>
      <c r="Y66" s="279"/>
      <c r="Z66" s="279"/>
      <c r="AA66" s="609"/>
      <c r="AB66" s="610"/>
      <c r="AC66" s="279"/>
      <c r="AD66" s="279"/>
      <c r="AE66" s="279"/>
      <c r="AF66" s="279"/>
      <c r="AG66" s="279"/>
      <c r="AH66" s="279"/>
      <c r="AI66" s="279"/>
      <c r="AJ66" s="279"/>
      <c r="AK66" s="279"/>
      <c r="AL66" s="279"/>
      <c r="AM66" s="279"/>
      <c r="AN66" s="567"/>
      <c r="AO66" s="566"/>
      <c r="AP66" s="279"/>
      <c r="AQ66" s="279"/>
      <c r="AR66" s="279"/>
      <c r="AS66" s="279"/>
      <c r="AT66" s="279"/>
      <c r="AU66" s="279"/>
      <c r="AV66" s="279"/>
      <c r="AW66" s="279"/>
      <c r="AX66" s="279"/>
      <c r="AY66" s="279"/>
      <c r="AZ66" s="279"/>
      <c r="BA66" s="279"/>
      <c r="BB66" s="279"/>
      <c r="BC66" s="279"/>
      <c r="BF66" s="2"/>
      <c r="BG66" s="142">
        <f t="shared" si="6"/>
        <v>44197</v>
      </c>
      <c r="BH66" s="256">
        <f t="shared" si="7"/>
        <v>44227</v>
      </c>
      <c r="BI66" s="143">
        <f t="shared" si="17"/>
        <v>31</v>
      </c>
      <c r="BK66" s="565">
        <f t="shared" si="8"/>
        <v>1</v>
      </c>
      <c r="BL66" s="565">
        <f t="shared" si="18"/>
        <v>1</v>
      </c>
      <c r="BM66" s="565">
        <f t="shared" si="19"/>
        <v>1</v>
      </c>
    </row>
    <row r="67" spans="1:65" x14ac:dyDescent="0.25">
      <c r="A67" s="58" t="str">
        <f t="shared" si="20"/>
        <v/>
      </c>
      <c r="B67" s="368"/>
      <c r="C67" s="371"/>
      <c r="D67" s="679"/>
      <c r="E67" s="679"/>
      <c r="F67" s="278"/>
      <c r="G67" s="278"/>
      <c r="H67" s="278"/>
      <c r="I67" s="656"/>
      <c r="J67" s="59">
        <f t="shared" si="2"/>
        <v>0</v>
      </c>
      <c r="K67" s="59">
        <f t="shared" si="9"/>
        <v>0</v>
      </c>
      <c r="L67" s="59">
        <f t="shared" si="26"/>
        <v>0</v>
      </c>
      <c r="M67" s="59">
        <f t="shared" si="27"/>
        <v>0</v>
      </c>
      <c r="N67" s="59">
        <f t="shared" si="28"/>
        <v>0</v>
      </c>
      <c r="O67" s="59">
        <f t="shared" si="29"/>
        <v>0</v>
      </c>
      <c r="P67" s="59">
        <f t="shared" si="14"/>
        <v>0</v>
      </c>
      <c r="Q67" s="59">
        <f t="shared" si="15"/>
        <v>0</v>
      </c>
      <c r="R67" s="59">
        <f t="shared" si="16"/>
        <v>0</v>
      </c>
      <c r="S67" s="816"/>
      <c r="T67" s="816"/>
      <c r="U67" s="816"/>
      <c r="V67" s="60" t="str">
        <f t="shared" si="3"/>
        <v/>
      </c>
      <c r="W67" s="409" t="str">
        <f t="shared" si="4"/>
        <v/>
      </c>
      <c r="X67" s="61" t="str">
        <f t="shared" si="5"/>
        <v/>
      </c>
      <c r="Y67" s="279"/>
      <c r="Z67" s="279"/>
      <c r="AA67" s="609"/>
      <c r="AB67" s="610"/>
      <c r="AC67" s="279"/>
      <c r="AD67" s="279"/>
      <c r="AE67" s="279"/>
      <c r="AF67" s="279"/>
      <c r="AG67" s="279"/>
      <c r="AH67" s="279"/>
      <c r="AI67" s="279"/>
      <c r="AJ67" s="279"/>
      <c r="AK67" s="279"/>
      <c r="AL67" s="279"/>
      <c r="AM67" s="279"/>
      <c r="AN67" s="567"/>
      <c r="AO67" s="566"/>
      <c r="AP67" s="279"/>
      <c r="AQ67" s="279"/>
      <c r="AR67" s="279"/>
      <c r="AS67" s="279"/>
      <c r="AT67" s="279"/>
      <c r="AU67" s="279"/>
      <c r="AV67" s="279"/>
      <c r="AW67" s="279"/>
      <c r="AX67" s="279"/>
      <c r="AY67" s="279"/>
      <c r="AZ67" s="279"/>
      <c r="BA67" s="279"/>
      <c r="BB67" s="279"/>
      <c r="BC67" s="279"/>
      <c r="BF67" s="2"/>
      <c r="BG67" s="142">
        <f t="shared" si="6"/>
        <v>44197</v>
      </c>
      <c r="BH67" s="256">
        <f t="shared" si="7"/>
        <v>44227</v>
      </c>
      <c r="BI67" s="143">
        <f t="shared" si="17"/>
        <v>31</v>
      </c>
      <c r="BK67" s="565">
        <f t="shared" si="8"/>
        <v>1</v>
      </c>
      <c r="BL67" s="565">
        <f t="shared" si="18"/>
        <v>1</v>
      </c>
      <c r="BM67" s="565">
        <f t="shared" si="19"/>
        <v>1</v>
      </c>
    </row>
    <row r="68" spans="1:65" x14ac:dyDescent="0.25">
      <c r="A68" s="58" t="str">
        <f t="shared" si="20"/>
        <v/>
      </c>
      <c r="B68" s="368"/>
      <c r="C68" s="371"/>
      <c r="D68" s="679"/>
      <c r="E68" s="679"/>
      <c r="F68" s="278"/>
      <c r="G68" s="278"/>
      <c r="H68" s="278"/>
      <c r="I68" s="656"/>
      <c r="J68" s="59">
        <f t="shared" si="2"/>
        <v>0</v>
      </c>
      <c r="K68" s="59">
        <f t="shared" si="9"/>
        <v>0</v>
      </c>
      <c r="L68" s="59">
        <f t="shared" si="26"/>
        <v>0</v>
      </c>
      <c r="M68" s="59">
        <f t="shared" si="27"/>
        <v>0</v>
      </c>
      <c r="N68" s="59">
        <f t="shared" si="28"/>
        <v>0</v>
      </c>
      <c r="O68" s="59">
        <f t="shared" si="29"/>
        <v>0</v>
      </c>
      <c r="P68" s="59">
        <f t="shared" si="14"/>
        <v>0</v>
      </c>
      <c r="Q68" s="59">
        <f t="shared" si="15"/>
        <v>0</v>
      </c>
      <c r="R68" s="59">
        <f t="shared" si="16"/>
        <v>0</v>
      </c>
      <c r="S68" s="816"/>
      <c r="T68" s="816"/>
      <c r="U68" s="816"/>
      <c r="V68" s="60" t="str">
        <f t="shared" si="3"/>
        <v/>
      </c>
      <c r="W68" s="409" t="str">
        <f t="shared" si="4"/>
        <v/>
      </c>
      <c r="X68" s="61" t="str">
        <f t="shared" si="5"/>
        <v/>
      </c>
      <c r="Y68" s="279"/>
      <c r="Z68" s="279"/>
      <c r="AA68" s="609"/>
      <c r="AB68" s="610"/>
      <c r="AC68" s="279"/>
      <c r="AD68" s="279"/>
      <c r="AE68" s="279"/>
      <c r="AF68" s="279"/>
      <c r="AG68" s="279"/>
      <c r="AH68" s="279"/>
      <c r="AI68" s="279"/>
      <c r="AJ68" s="279"/>
      <c r="AK68" s="279"/>
      <c r="AL68" s="279"/>
      <c r="AM68" s="279"/>
      <c r="AN68" s="567"/>
      <c r="AO68" s="566"/>
      <c r="AP68" s="279"/>
      <c r="AQ68" s="279"/>
      <c r="AR68" s="279"/>
      <c r="AS68" s="279"/>
      <c r="AT68" s="279"/>
      <c r="AU68" s="279"/>
      <c r="AV68" s="279"/>
      <c r="AW68" s="279"/>
      <c r="AX68" s="279"/>
      <c r="AY68" s="279"/>
      <c r="AZ68" s="279"/>
      <c r="BA68" s="279"/>
      <c r="BB68" s="279"/>
      <c r="BC68" s="279"/>
      <c r="BF68" s="2"/>
      <c r="BG68" s="142">
        <f t="shared" si="6"/>
        <v>44197</v>
      </c>
      <c r="BH68" s="256">
        <f t="shared" si="7"/>
        <v>44227</v>
      </c>
      <c r="BI68" s="143">
        <f t="shared" si="17"/>
        <v>31</v>
      </c>
      <c r="BK68" s="565">
        <f t="shared" si="8"/>
        <v>1</v>
      </c>
      <c r="BL68" s="565">
        <f t="shared" si="18"/>
        <v>1</v>
      </c>
      <c r="BM68" s="565">
        <f t="shared" si="19"/>
        <v>1</v>
      </c>
    </row>
    <row r="69" spans="1:65" x14ac:dyDescent="0.25">
      <c r="A69" s="58" t="str">
        <f t="shared" si="20"/>
        <v/>
      </c>
      <c r="B69" s="368"/>
      <c r="C69" s="371"/>
      <c r="D69" s="679"/>
      <c r="E69" s="679"/>
      <c r="F69" s="278"/>
      <c r="G69" s="278"/>
      <c r="H69" s="278"/>
      <c r="I69" s="656"/>
      <c r="J69" s="59">
        <f t="shared" si="2"/>
        <v>0</v>
      </c>
      <c r="K69" s="59">
        <f t="shared" si="9"/>
        <v>0</v>
      </c>
      <c r="L69" s="59">
        <f t="shared" si="26"/>
        <v>0</v>
      </c>
      <c r="M69" s="59">
        <f t="shared" si="27"/>
        <v>0</v>
      </c>
      <c r="N69" s="59">
        <f t="shared" si="28"/>
        <v>0</v>
      </c>
      <c r="O69" s="59">
        <f t="shared" si="29"/>
        <v>0</v>
      </c>
      <c r="P69" s="59">
        <f t="shared" si="14"/>
        <v>0</v>
      </c>
      <c r="Q69" s="59">
        <f t="shared" si="15"/>
        <v>0</v>
      </c>
      <c r="R69" s="59">
        <f t="shared" si="16"/>
        <v>0</v>
      </c>
      <c r="S69" s="816"/>
      <c r="T69" s="816"/>
      <c r="U69" s="816"/>
      <c r="V69" s="60" t="str">
        <f t="shared" si="3"/>
        <v/>
      </c>
      <c r="W69" s="409" t="str">
        <f t="shared" si="4"/>
        <v/>
      </c>
      <c r="X69" s="61" t="str">
        <f t="shared" si="5"/>
        <v/>
      </c>
      <c r="Y69" s="279"/>
      <c r="Z69" s="279"/>
      <c r="AA69" s="609"/>
      <c r="AB69" s="610"/>
      <c r="AC69" s="279"/>
      <c r="AD69" s="279"/>
      <c r="AE69" s="279"/>
      <c r="AF69" s="279"/>
      <c r="AG69" s="279"/>
      <c r="AH69" s="279"/>
      <c r="AI69" s="279"/>
      <c r="AJ69" s="279"/>
      <c r="AK69" s="279"/>
      <c r="AL69" s="279"/>
      <c r="AM69" s="279"/>
      <c r="AN69" s="567"/>
      <c r="AO69" s="566"/>
      <c r="AP69" s="279"/>
      <c r="AQ69" s="279"/>
      <c r="AR69" s="279"/>
      <c r="AS69" s="279"/>
      <c r="AT69" s="279"/>
      <c r="AU69" s="279"/>
      <c r="AV69" s="279"/>
      <c r="AW69" s="279"/>
      <c r="AX69" s="279"/>
      <c r="AY69" s="279"/>
      <c r="AZ69" s="279"/>
      <c r="BA69" s="279"/>
      <c r="BB69" s="279"/>
      <c r="BC69" s="279"/>
      <c r="BF69" s="2"/>
      <c r="BG69" s="142">
        <f t="shared" si="6"/>
        <v>44197</v>
      </c>
      <c r="BH69" s="256">
        <f t="shared" si="7"/>
        <v>44227</v>
      </c>
      <c r="BI69" s="143">
        <f t="shared" si="17"/>
        <v>31</v>
      </c>
      <c r="BK69" s="565">
        <f t="shared" si="8"/>
        <v>1</v>
      </c>
      <c r="BL69" s="565">
        <f t="shared" si="18"/>
        <v>1</v>
      </c>
      <c r="BM69" s="565">
        <f t="shared" si="19"/>
        <v>1</v>
      </c>
    </row>
    <row r="70" spans="1:65" x14ac:dyDescent="0.25">
      <c r="A70" s="58" t="str">
        <f t="shared" si="20"/>
        <v/>
      </c>
      <c r="B70" s="368"/>
      <c r="C70" s="371"/>
      <c r="D70" s="679"/>
      <c r="E70" s="679"/>
      <c r="F70" s="278"/>
      <c r="G70" s="278"/>
      <c r="H70" s="278"/>
      <c r="I70" s="656"/>
      <c r="J70" s="59">
        <f t="shared" si="2"/>
        <v>0</v>
      </c>
      <c r="K70" s="59">
        <f t="shared" si="9"/>
        <v>0</v>
      </c>
      <c r="L70" s="59">
        <f t="shared" si="26"/>
        <v>0</v>
      </c>
      <c r="M70" s="59">
        <f t="shared" si="27"/>
        <v>0</v>
      </c>
      <c r="N70" s="59">
        <f t="shared" si="28"/>
        <v>0</v>
      </c>
      <c r="O70" s="59">
        <f t="shared" si="29"/>
        <v>0</v>
      </c>
      <c r="P70" s="59">
        <f t="shared" si="14"/>
        <v>0</v>
      </c>
      <c r="Q70" s="59">
        <f t="shared" si="15"/>
        <v>0</v>
      </c>
      <c r="R70" s="59">
        <f t="shared" si="16"/>
        <v>0</v>
      </c>
      <c r="S70" s="816"/>
      <c r="T70" s="816"/>
      <c r="U70" s="816"/>
      <c r="V70" s="60" t="str">
        <f t="shared" si="3"/>
        <v/>
      </c>
      <c r="W70" s="409" t="str">
        <f t="shared" si="4"/>
        <v/>
      </c>
      <c r="X70" s="61" t="str">
        <f t="shared" si="5"/>
        <v/>
      </c>
      <c r="Y70" s="279"/>
      <c r="Z70" s="279"/>
      <c r="AA70" s="609"/>
      <c r="AB70" s="610"/>
      <c r="AC70" s="279"/>
      <c r="AD70" s="279"/>
      <c r="AE70" s="279"/>
      <c r="AF70" s="279"/>
      <c r="AG70" s="279"/>
      <c r="AH70" s="279"/>
      <c r="AI70" s="279"/>
      <c r="AJ70" s="279"/>
      <c r="AK70" s="279"/>
      <c r="AL70" s="279"/>
      <c r="AM70" s="279"/>
      <c r="AN70" s="567"/>
      <c r="AO70" s="566"/>
      <c r="AP70" s="279"/>
      <c r="AQ70" s="279"/>
      <c r="AR70" s="279"/>
      <c r="AS70" s="279"/>
      <c r="AT70" s="279"/>
      <c r="AU70" s="279"/>
      <c r="AV70" s="279"/>
      <c r="AW70" s="279"/>
      <c r="AX70" s="279"/>
      <c r="AY70" s="279"/>
      <c r="AZ70" s="279"/>
      <c r="BA70" s="279"/>
      <c r="BB70" s="279"/>
      <c r="BC70" s="279"/>
      <c r="BF70" s="2"/>
      <c r="BG70" s="142">
        <f t="shared" si="6"/>
        <v>44197</v>
      </c>
      <c r="BH70" s="256">
        <f t="shared" si="7"/>
        <v>44227</v>
      </c>
      <c r="BI70" s="143">
        <f t="shared" si="17"/>
        <v>31</v>
      </c>
      <c r="BK70" s="565">
        <f t="shared" si="8"/>
        <v>1</v>
      </c>
      <c r="BL70" s="565">
        <f t="shared" si="18"/>
        <v>1</v>
      </c>
      <c r="BM70" s="565">
        <f t="shared" si="19"/>
        <v>1</v>
      </c>
    </row>
    <row r="71" spans="1:65" x14ac:dyDescent="0.25">
      <c r="A71" s="58" t="str">
        <f t="shared" si="20"/>
        <v/>
      </c>
      <c r="B71" s="368"/>
      <c r="C71" s="371"/>
      <c r="D71" s="679"/>
      <c r="E71" s="679"/>
      <c r="F71" s="278"/>
      <c r="G71" s="278"/>
      <c r="H71" s="278"/>
      <c r="I71" s="656"/>
      <c r="J71" s="59">
        <f t="shared" si="2"/>
        <v>0</v>
      </c>
      <c r="K71" s="59">
        <f t="shared" si="9"/>
        <v>0</v>
      </c>
      <c r="L71" s="59">
        <f t="shared" si="26"/>
        <v>0</v>
      </c>
      <c r="M71" s="59">
        <f t="shared" si="27"/>
        <v>0</v>
      </c>
      <c r="N71" s="59">
        <f t="shared" si="28"/>
        <v>0</v>
      </c>
      <c r="O71" s="59">
        <f t="shared" si="29"/>
        <v>0</v>
      </c>
      <c r="P71" s="59">
        <f t="shared" si="14"/>
        <v>0</v>
      </c>
      <c r="Q71" s="59">
        <f t="shared" si="15"/>
        <v>0</v>
      </c>
      <c r="R71" s="59">
        <f t="shared" si="16"/>
        <v>0</v>
      </c>
      <c r="S71" s="816"/>
      <c r="T71" s="816"/>
      <c r="U71" s="816"/>
      <c r="V71" s="60" t="str">
        <f t="shared" si="3"/>
        <v/>
      </c>
      <c r="W71" s="409" t="str">
        <f t="shared" si="4"/>
        <v/>
      </c>
      <c r="X71" s="61" t="str">
        <f t="shared" si="5"/>
        <v/>
      </c>
      <c r="Y71" s="279"/>
      <c r="Z71" s="279"/>
      <c r="AA71" s="609"/>
      <c r="AB71" s="610"/>
      <c r="AC71" s="279"/>
      <c r="AD71" s="279"/>
      <c r="AE71" s="279"/>
      <c r="AF71" s="279"/>
      <c r="AG71" s="279"/>
      <c r="AH71" s="279"/>
      <c r="AI71" s="279"/>
      <c r="AJ71" s="279"/>
      <c r="AK71" s="279"/>
      <c r="AL71" s="279"/>
      <c r="AM71" s="279"/>
      <c r="AN71" s="567"/>
      <c r="AO71" s="566"/>
      <c r="AP71" s="279"/>
      <c r="AQ71" s="279"/>
      <c r="AR71" s="279"/>
      <c r="AS71" s="279"/>
      <c r="AT71" s="279"/>
      <c r="AU71" s="279"/>
      <c r="AV71" s="279"/>
      <c r="AW71" s="279"/>
      <c r="AX71" s="279"/>
      <c r="AY71" s="279"/>
      <c r="AZ71" s="279"/>
      <c r="BA71" s="279"/>
      <c r="BB71" s="279"/>
      <c r="BC71" s="279"/>
      <c r="BF71" s="2"/>
      <c r="BG71" s="142">
        <f t="shared" si="6"/>
        <v>44197</v>
      </c>
      <c r="BH71" s="256">
        <f t="shared" si="7"/>
        <v>44227</v>
      </c>
      <c r="BI71" s="143">
        <f t="shared" si="17"/>
        <v>31</v>
      </c>
      <c r="BK71" s="565">
        <f t="shared" si="8"/>
        <v>1</v>
      </c>
      <c r="BL71" s="565">
        <f t="shared" si="18"/>
        <v>1</v>
      </c>
      <c r="BM71" s="565">
        <f t="shared" si="19"/>
        <v>1</v>
      </c>
    </row>
    <row r="72" spans="1:65" x14ac:dyDescent="0.25">
      <c r="A72" s="58" t="str">
        <f t="shared" si="20"/>
        <v/>
      </c>
      <c r="B72" s="368"/>
      <c r="C72" s="371"/>
      <c r="D72" s="679"/>
      <c r="E72" s="679"/>
      <c r="F72" s="278"/>
      <c r="G72" s="278"/>
      <c r="H72" s="278"/>
      <c r="I72" s="656"/>
      <c r="J72" s="59">
        <f t="shared" si="2"/>
        <v>0</v>
      </c>
      <c r="K72" s="59">
        <f t="shared" si="9"/>
        <v>0</v>
      </c>
      <c r="L72" s="59">
        <f t="shared" si="26"/>
        <v>0</v>
      </c>
      <c r="M72" s="59">
        <f t="shared" si="27"/>
        <v>0</v>
      </c>
      <c r="N72" s="59">
        <f t="shared" si="28"/>
        <v>0</v>
      </c>
      <c r="O72" s="59">
        <f t="shared" si="29"/>
        <v>0</v>
      </c>
      <c r="P72" s="59">
        <f t="shared" si="14"/>
        <v>0</v>
      </c>
      <c r="Q72" s="59">
        <f t="shared" si="15"/>
        <v>0</v>
      </c>
      <c r="R72" s="59">
        <f t="shared" si="16"/>
        <v>0</v>
      </c>
      <c r="S72" s="816"/>
      <c r="T72" s="816"/>
      <c r="U72" s="816"/>
      <c r="V72" s="60" t="str">
        <f t="shared" si="3"/>
        <v/>
      </c>
      <c r="W72" s="409" t="str">
        <f t="shared" si="4"/>
        <v/>
      </c>
      <c r="X72" s="61" t="str">
        <f t="shared" si="5"/>
        <v/>
      </c>
      <c r="Y72" s="279"/>
      <c r="Z72" s="279"/>
      <c r="AA72" s="609"/>
      <c r="AB72" s="610"/>
      <c r="AC72" s="279"/>
      <c r="AD72" s="279"/>
      <c r="AE72" s="279"/>
      <c r="AF72" s="279"/>
      <c r="AG72" s="279"/>
      <c r="AH72" s="279"/>
      <c r="AI72" s="279"/>
      <c r="AJ72" s="279"/>
      <c r="AK72" s="279"/>
      <c r="AL72" s="279"/>
      <c r="AM72" s="279"/>
      <c r="AN72" s="567"/>
      <c r="AO72" s="566"/>
      <c r="AP72" s="279"/>
      <c r="AQ72" s="279"/>
      <c r="AR72" s="279"/>
      <c r="AS72" s="279"/>
      <c r="AT72" s="279"/>
      <c r="AU72" s="279"/>
      <c r="AV72" s="279"/>
      <c r="AW72" s="279"/>
      <c r="AX72" s="279"/>
      <c r="AY72" s="279"/>
      <c r="AZ72" s="279"/>
      <c r="BA72" s="279"/>
      <c r="BB72" s="279"/>
      <c r="BC72" s="279"/>
      <c r="BF72" s="2"/>
      <c r="BG72" s="142">
        <f t="shared" si="6"/>
        <v>44197</v>
      </c>
      <c r="BH72" s="256">
        <f t="shared" si="7"/>
        <v>44227</v>
      </c>
      <c r="BI72" s="143">
        <f t="shared" si="17"/>
        <v>31</v>
      </c>
      <c r="BK72" s="565">
        <f t="shared" si="8"/>
        <v>1</v>
      </c>
      <c r="BL72" s="565">
        <f t="shared" si="18"/>
        <v>1</v>
      </c>
      <c r="BM72" s="565">
        <f t="shared" si="19"/>
        <v>1</v>
      </c>
    </row>
    <row r="73" spans="1:65" x14ac:dyDescent="0.25">
      <c r="A73" s="58" t="str">
        <f t="shared" si="20"/>
        <v/>
      </c>
      <c r="B73" s="368"/>
      <c r="C73" s="371"/>
      <c r="D73" s="679"/>
      <c r="E73" s="679"/>
      <c r="F73" s="278"/>
      <c r="G73" s="278"/>
      <c r="H73" s="278"/>
      <c r="I73" s="656"/>
      <c r="J73" s="59">
        <f t="shared" si="2"/>
        <v>0</v>
      </c>
      <c r="K73" s="59">
        <f t="shared" si="9"/>
        <v>0</v>
      </c>
      <c r="L73" s="59">
        <f t="shared" si="26"/>
        <v>0</v>
      </c>
      <c r="M73" s="59">
        <f t="shared" si="27"/>
        <v>0</v>
      </c>
      <c r="N73" s="59">
        <f t="shared" si="28"/>
        <v>0</v>
      </c>
      <c r="O73" s="59">
        <f t="shared" si="29"/>
        <v>0</v>
      </c>
      <c r="P73" s="59">
        <f t="shared" si="14"/>
        <v>0</v>
      </c>
      <c r="Q73" s="59">
        <f t="shared" si="15"/>
        <v>0</v>
      </c>
      <c r="R73" s="59">
        <f t="shared" si="16"/>
        <v>0</v>
      </c>
      <c r="S73" s="816"/>
      <c r="T73" s="816"/>
      <c r="U73" s="816"/>
      <c r="V73" s="60" t="str">
        <f t="shared" si="3"/>
        <v/>
      </c>
      <c r="W73" s="409" t="str">
        <f t="shared" si="4"/>
        <v/>
      </c>
      <c r="X73" s="61" t="str">
        <f t="shared" si="5"/>
        <v/>
      </c>
      <c r="Y73" s="279"/>
      <c r="Z73" s="279"/>
      <c r="AA73" s="609"/>
      <c r="AB73" s="610"/>
      <c r="AC73" s="279"/>
      <c r="AD73" s="279"/>
      <c r="AE73" s="279"/>
      <c r="AF73" s="279"/>
      <c r="AG73" s="279"/>
      <c r="AH73" s="279"/>
      <c r="AI73" s="279"/>
      <c r="AJ73" s="279"/>
      <c r="AK73" s="279"/>
      <c r="AL73" s="279"/>
      <c r="AM73" s="279"/>
      <c r="AN73" s="567"/>
      <c r="AO73" s="566"/>
      <c r="AP73" s="279"/>
      <c r="AQ73" s="279"/>
      <c r="AR73" s="279"/>
      <c r="AS73" s="279"/>
      <c r="AT73" s="279"/>
      <c r="AU73" s="279"/>
      <c r="AV73" s="279"/>
      <c r="AW73" s="279"/>
      <c r="AX73" s="279"/>
      <c r="AY73" s="279"/>
      <c r="AZ73" s="279"/>
      <c r="BA73" s="279"/>
      <c r="BB73" s="279"/>
      <c r="BC73" s="279"/>
      <c r="BF73" s="2"/>
      <c r="BG73" s="142">
        <f t="shared" si="6"/>
        <v>44197</v>
      </c>
      <c r="BH73" s="256">
        <f t="shared" si="7"/>
        <v>44227</v>
      </c>
      <c r="BI73" s="143">
        <f t="shared" si="17"/>
        <v>31</v>
      </c>
      <c r="BK73" s="565">
        <f t="shared" si="8"/>
        <v>1</v>
      </c>
      <c r="BL73" s="565">
        <f t="shared" si="18"/>
        <v>1</v>
      </c>
      <c r="BM73" s="565">
        <f t="shared" si="19"/>
        <v>1</v>
      </c>
    </row>
    <row r="74" spans="1:65" x14ac:dyDescent="0.25">
      <c r="A74" s="58" t="str">
        <f t="shared" si="20"/>
        <v/>
      </c>
      <c r="B74" s="368"/>
      <c r="C74" s="371"/>
      <c r="D74" s="679"/>
      <c r="E74" s="679"/>
      <c r="F74" s="278"/>
      <c r="G74" s="278"/>
      <c r="H74" s="278"/>
      <c r="I74" s="656"/>
      <c r="J74" s="59">
        <f t="shared" si="2"/>
        <v>0</v>
      </c>
      <c r="K74" s="59">
        <f t="shared" si="9"/>
        <v>0</v>
      </c>
      <c r="L74" s="59">
        <f t="shared" si="26"/>
        <v>0</v>
      </c>
      <c r="M74" s="59">
        <f t="shared" si="27"/>
        <v>0</v>
      </c>
      <c r="N74" s="59">
        <f t="shared" si="28"/>
        <v>0</v>
      </c>
      <c r="O74" s="59">
        <f t="shared" si="29"/>
        <v>0</v>
      </c>
      <c r="P74" s="59">
        <f t="shared" si="14"/>
        <v>0</v>
      </c>
      <c r="Q74" s="59">
        <f t="shared" si="15"/>
        <v>0</v>
      </c>
      <c r="R74" s="59">
        <f t="shared" si="16"/>
        <v>0</v>
      </c>
      <c r="S74" s="816"/>
      <c r="T74" s="816"/>
      <c r="U74" s="816"/>
      <c r="V74" s="60" t="str">
        <f t="shared" si="3"/>
        <v/>
      </c>
      <c r="W74" s="409" t="str">
        <f t="shared" si="4"/>
        <v/>
      </c>
      <c r="X74" s="61" t="str">
        <f t="shared" si="5"/>
        <v/>
      </c>
      <c r="Y74" s="279"/>
      <c r="Z74" s="279"/>
      <c r="AA74" s="609"/>
      <c r="AB74" s="610"/>
      <c r="AC74" s="279"/>
      <c r="AD74" s="279"/>
      <c r="AE74" s="279"/>
      <c r="AF74" s="279"/>
      <c r="AG74" s="279"/>
      <c r="AH74" s="279"/>
      <c r="AI74" s="279"/>
      <c r="AJ74" s="279"/>
      <c r="AK74" s="279"/>
      <c r="AL74" s="279"/>
      <c r="AM74" s="279"/>
      <c r="AN74" s="567"/>
      <c r="AO74" s="566"/>
      <c r="AP74" s="279"/>
      <c r="AQ74" s="279"/>
      <c r="AR74" s="279"/>
      <c r="AS74" s="279"/>
      <c r="AT74" s="279"/>
      <c r="AU74" s="279"/>
      <c r="AV74" s="279"/>
      <c r="AW74" s="279"/>
      <c r="AX74" s="279"/>
      <c r="AY74" s="279"/>
      <c r="AZ74" s="279"/>
      <c r="BA74" s="279"/>
      <c r="BB74" s="279"/>
      <c r="BC74" s="279"/>
      <c r="BF74" s="2"/>
      <c r="BG74" s="142">
        <f t="shared" si="6"/>
        <v>44197</v>
      </c>
      <c r="BH74" s="256">
        <f t="shared" si="7"/>
        <v>44227</v>
      </c>
      <c r="BI74" s="143">
        <f t="shared" si="17"/>
        <v>31</v>
      </c>
      <c r="BK74" s="565">
        <f t="shared" si="8"/>
        <v>1</v>
      </c>
      <c r="BL74" s="565">
        <f t="shared" si="18"/>
        <v>1</v>
      </c>
      <c r="BM74" s="565">
        <f t="shared" si="19"/>
        <v>1</v>
      </c>
    </row>
    <row r="75" spans="1:65" x14ac:dyDescent="0.25">
      <c r="A75" s="58" t="str">
        <f t="shared" si="20"/>
        <v/>
      </c>
      <c r="B75" s="368"/>
      <c r="C75" s="371"/>
      <c r="D75" s="679"/>
      <c r="E75" s="679"/>
      <c r="F75" s="278"/>
      <c r="G75" s="278"/>
      <c r="H75" s="278"/>
      <c r="I75" s="656"/>
      <c r="J75" s="59">
        <f t="shared" si="2"/>
        <v>0</v>
      </c>
      <c r="K75" s="59">
        <f t="shared" si="9"/>
        <v>0</v>
      </c>
      <c r="L75" s="59">
        <f t="shared" si="26"/>
        <v>0</v>
      </c>
      <c r="M75" s="59">
        <f t="shared" si="27"/>
        <v>0</v>
      </c>
      <c r="N75" s="59">
        <f t="shared" si="28"/>
        <v>0</v>
      </c>
      <c r="O75" s="59">
        <f t="shared" si="29"/>
        <v>0</v>
      </c>
      <c r="P75" s="59">
        <f t="shared" si="14"/>
        <v>0</v>
      </c>
      <c r="Q75" s="59">
        <f t="shared" si="15"/>
        <v>0</v>
      </c>
      <c r="R75" s="59">
        <f t="shared" si="16"/>
        <v>0</v>
      </c>
      <c r="S75" s="816"/>
      <c r="T75" s="816"/>
      <c r="U75" s="816"/>
      <c r="V75" s="60" t="str">
        <f t="shared" si="3"/>
        <v/>
      </c>
      <c r="W75" s="409" t="str">
        <f t="shared" si="4"/>
        <v/>
      </c>
      <c r="X75" s="61" t="str">
        <f t="shared" si="5"/>
        <v/>
      </c>
      <c r="Y75" s="279"/>
      <c r="Z75" s="279"/>
      <c r="AA75" s="609"/>
      <c r="AB75" s="610"/>
      <c r="AC75" s="279"/>
      <c r="AD75" s="279"/>
      <c r="AE75" s="279"/>
      <c r="AF75" s="279"/>
      <c r="AG75" s="279"/>
      <c r="AH75" s="279"/>
      <c r="AI75" s="279"/>
      <c r="AJ75" s="279"/>
      <c r="AK75" s="279"/>
      <c r="AL75" s="279"/>
      <c r="AM75" s="279"/>
      <c r="AN75" s="567"/>
      <c r="AO75" s="566"/>
      <c r="AP75" s="279"/>
      <c r="AQ75" s="279"/>
      <c r="AR75" s="279"/>
      <c r="AS75" s="279"/>
      <c r="AT75" s="279"/>
      <c r="AU75" s="279"/>
      <c r="AV75" s="279"/>
      <c r="AW75" s="279"/>
      <c r="AX75" s="279"/>
      <c r="AY75" s="279"/>
      <c r="AZ75" s="279"/>
      <c r="BA75" s="279"/>
      <c r="BB75" s="279"/>
      <c r="BC75" s="279"/>
      <c r="BF75" s="2"/>
      <c r="BG75" s="142">
        <f t="shared" si="6"/>
        <v>44197</v>
      </c>
      <c r="BH75" s="256">
        <f t="shared" si="7"/>
        <v>44227</v>
      </c>
      <c r="BI75" s="143">
        <f t="shared" si="17"/>
        <v>31</v>
      </c>
      <c r="BK75" s="565">
        <f t="shared" si="8"/>
        <v>1</v>
      </c>
      <c r="BL75" s="565">
        <f t="shared" si="18"/>
        <v>1</v>
      </c>
      <c r="BM75" s="565">
        <f t="shared" si="19"/>
        <v>1</v>
      </c>
    </row>
    <row r="76" spans="1:65" x14ac:dyDescent="0.25">
      <c r="A76" s="58" t="str">
        <f t="shared" si="20"/>
        <v/>
      </c>
      <c r="B76" s="368"/>
      <c r="C76" s="371"/>
      <c r="D76" s="679"/>
      <c r="E76" s="679"/>
      <c r="F76" s="278"/>
      <c r="G76" s="278"/>
      <c r="H76" s="278"/>
      <c r="I76" s="656"/>
      <c r="J76" s="59">
        <f t="shared" si="2"/>
        <v>0</v>
      </c>
      <c r="K76" s="59">
        <f t="shared" si="9"/>
        <v>0</v>
      </c>
      <c r="L76" s="59">
        <f t="shared" si="26"/>
        <v>0</v>
      </c>
      <c r="M76" s="59">
        <f t="shared" si="27"/>
        <v>0</v>
      </c>
      <c r="N76" s="59">
        <f t="shared" si="28"/>
        <v>0</v>
      </c>
      <c r="O76" s="59">
        <f t="shared" si="29"/>
        <v>0</v>
      </c>
      <c r="P76" s="59">
        <f t="shared" si="14"/>
        <v>0</v>
      </c>
      <c r="Q76" s="59">
        <f t="shared" si="15"/>
        <v>0</v>
      </c>
      <c r="R76" s="59">
        <f t="shared" si="16"/>
        <v>0</v>
      </c>
      <c r="S76" s="816"/>
      <c r="T76" s="816"/>
      <c r="U76" s="816"/>
      <c r="V76" s="60" t="str">
        <f t="shared" si="3"/>
        <v/>
      </c>
      <c r="W76" s="409" t="str">
        <f t="shared" si="4"/>
        <v/>
      </c>
      <c r="X76" s="61" t="str">
        <f t="shared" si="5"/>
        <v/>
      </c>
      <c r="Y76" s="279"/>
      <c r="Z76" s="279"/>
      <c r="AA76" s="609"/>
      <c r="AB76" s="610"/>
      <c r="AC76" s="279"/>
      <c r="AD76" s="279"/>
      <c r="AE76" s="279"/>
      <c r="AF76" s="279"/>
      <c r="AG76" s="279"/>
      <c r="AH76" s="279"/>
      <c r="AI76" s="279"/>
      <c r="AJ76" s="279"/>
      <c r="AK76" s="279"/>
      <c r="AL76" s="279"/>
      <c r="AM76" s="279"/>
      <c r="AN76" s="567"/>
      <c r="AO76" s="566"/>
      <c r="AP76" s="279"/>
      <c r="AQ76" s="279"/>
      <c r="AR76" s="279"/>
      <c r="AS76" s="279"/>
      <c r="AT76" s="279"/>
      <c r="AU76" s="279"/>
      <c r="AV76" s="279"/>
      <c r="AW76" s="279"/>
      <c r="AX76" s="279"/>
      <c r="AY76" s="279"/>
      <c r="AZ76" s="279"/>
      <c r="BA76" s="279"/>
      <c r="BB76" s="279"/>
      <c r="BC76" s="279"/>
      <c r="BF76" s="2"/>
      <c r="BG76" s="142">
        <f t="shared" si="6"/>
        <v>44197</v>
      </c>
      <c r="BH76" s="256">
        <f t="shared" si="7"/>
        <v>44227</v>
      </c>
      <c r="BI76" s="143">
        <f t="shared" si="17"/>
        <v>31</v>
      </c>
      <c r="BK76" s="565">
        <f t="shared" si="8"/>
        <v>1</v>
      </c>
      <c r="BL76" s="565">
        <f t="shared" si="18"/>
        <v>1</v>
      </c>
      <c r="BM76" s="565">
        <f t="shared" si="19"/>
        <v>1</v>
      </c>
    </row>
    <row r="77" spans="1:65" x14ac:dyDescent="0.25">
      <c r="A77" s="58" t="str">
        <f t="shared" si="20"/>
        <v/>
      </c>
      <c r="B77" s="368"/>
      <c r="C77" s="371"/>
      <c r="D77" s="679"/>
      <c r="E77" s="679"/>
      <c r="F77" s="278"/>
      <c r="G77" s="278"/>
      <c r="H77" s="278"/>
      <c r="I77" s="656"/>
      <c r="J77" s="59">
        <f t="shared" ref="J77:J140" si="30">IF(D77="",0,BI77)</f>
        <v>0</v>
      </c>
      <c r="K77" s="59">
        <f t="shared" si="9"/>
        <v>0</v>
      </c>
      <c r="L77" s="59">
        <f t="shared" si="26"/>
        <v>0</v>
      </c>
      <c r="M77" s="59">
        <f t="shared" si="27"/>
        <v>0</v>
      </c>
      <c r="N77" s="59">
        <f t="shared" si="28"/>
        <v>0</v>
      </c>
      <c r="O77" s="59">
        <f t="shared" si="29"/>
        <v>0</v>
      </c>
      <c r="P77" s="59">
        <f t="shared" si="14"/>
        <v>0</v>
      </c>
      <c r="Q77" s="59">
        <f t="shared" si="15"/>
        <v>0</v>
      </c>
      <c r="R77" s="59">
        <f t="shared" si="16"/>
        <v>0</v>
      </c>
      <c r="S77" s="816"/>
      <c r="T77" s="816"/>
      <c r="U77" s="816"/>
      <c r="V77" s="60" t="str">
        <f t="shared" ref="V77:V140" si="31">A77</f>
        <v/>
      </c>
      <c r="W77" s="409" t="str">
        <f t="shared" ref="W77:W140" si="32">IF(B77&lt;&gt;"",B77,"")</f>
        <v/>
      </c>
      <c r="X77" s="61" t="str">
        <f t="shared" ref="X77:X140" si="33">IF(D77&lt;&gt;"",D77,"")</f>
        <v/>
      </c>
      <c r="Y77" s="279"/>
      <c r="Z77" s="279"/>
      <c r="AA77" s="609"/>
      <c r="AB77" s="610"/>
      <c r="AC77" s="279"/>
      <c r="AD77" s="279"/>
      <c r="AE77" s="279"/>
      <c r="AF77" s="279"/>
      <c r="AG77" s="279"/>
      <c r="AH77" s="279"/>
      <c r="AI77" s="279"/>
      <c r="AJ77" s="279"/>
      <c r="AK77" s="279"/>
      <c r="AL77" s="279"/>
      <c r="AM77" s="279"/>
      <c r="AN77" s="567"/>
      <c r="AO77" s="566"/>
      <c r="AP77" s="279"/>
      <c r="AQ77" s="279"/>
      <c r="AR77" s="279"/>
      <c r="AS77" s="279"/>
      <c r="AT77" s="279"/>
      <c r="AU77" s="279"/>
      <c r="AV77" s="279"/>
      <c r="AW77" s="279"/>
      <c r="AX77" s="279"/>
      <c r="AY77" s="279"/>
      <c r="AZ77" s="279"/>
      <c r="BA77" s="279"/>
      <c r="BB77" s="279"/>
      <c r="BC77" s="279"/>
      <c r="BF77" s="2"/>
      <c r="BG77" s="142">
        <f t="shared" ref="BG77:BG140" si="34">IF(F77&gt;=$M$7,F77,$M$7)</f>
        <v>44197</v>
      </c>
      <c r="BH77" s="256">
        <f t="shared" ref="BH77:BH140" si="35">IF(H77="",$P$7,IF(H77&gt;$P$7,$P$7,IF(H77=$P$7,$P$7,H77)))</f>
        <v>44227</v>
      </c>
      <c r="BI77" s="143">
        <f t="shared" si="17"/>
        <v>31</v>
      </c>
      <c r="BK77" s="565">
        <f t="shared" ref="BK77:BK140" si="36">IF(F77&gt;$P$8,0,1)</f>
        <v>1</v>
      </c>
      <c r="BL77" s="565">
        <f t="shared" si="18"/>
        <v>1</v>
      </c>
      <c r="BM77" s="565">
        <f t="shared" si="19"/>
        <v>1</v>
      </c>
    </row>
    <row r="78" spans="1:65" x14ac:dyDescent="0.25">
      <c r="A78" s="58" t="str">
        <f t="shared" si="20"/>
        <v/>
      </c>
      <c r="B78" s="368"/>
      <c r="C78" s="371"/>
      <c r="D78" s="679"/>
      <c r="E78" s="679"/>
      <c r="F78" s="278"/>
      <c r="G78" s="278"/>
      <c r="H78" s="278"/>
      <c r="I78" s="656"/>
      <c r="J78" s="59">
        <f t="shared" si="30"/>
        <v>0</v>
      </c>
      <c r="K78" s="59">
        <f t="shared" ref="K78:K141" si="37">SUM(L78:P78)+ R78</f>
        <v>0</v>
      </c>
      <c r="L78" s="59">
        <f t="shared" si="26"/>
        <v>0</v>
      </c>
      <c r="M78" s="59">
        <f t="shared" si="27"/>
        <v>0</v>
      </c>
      <c r="N78" s="59">
        <f t="shared" si="28"/>
        <v>0</v>
      </c>
      <c r="O78" s="59">
        <f t="shared" si="29"/>
        <v>0</v>
      </c>
      <c r="P78" s="59">
        <f t="shared" ref="P78:P106" si="38">COUNTIF(Y78:BC78,"A")+COUNTIF(Y78:BC78,"I")</f>
        <v>0</v>
      </c>
      <c r="Q78" s="59">
        <f t="shared" ref="Q78:Q141" si="39">COUNTIF(Y78:BC78,"I")</f>
        <v>0</v>
      </c>
      <c r="R78" s="59">
        <f t="shared" ref="R78:R141" si="40">COUNTIF(Y78:BC78,"C")</f>
        <v>0</v>
      </c>
      <c r="S78" s="816"/>
      <c r="T78" s="816"/>
      <c r="U78" s="816"/>
      <c r="V78" s="60" t="str">
        <f t="shared" si="31"/>
        <v/>
      </c>
      <c r="W78" s="409" t="str">
        <f t="shared" si="32"/>
        <v/>
      </c>
      <c r="X78" s="61" t="str">
        <f t="shared" si="33"/>
        <v/>
      </c>
      <c r="Y78" s="279"/>
      <c r="Z78" s="279"/>
      <c r="AA78" s="609"/>
      <c r="AB78" s="610"/>
      <c r="AC78" s="279"/>
      <c r="AD78" s="279"/>
      <c r="AE78" s="279"/>
      <c r="AF78" s="279"/>
      <c r="AG78" s="279"/>
      <c r="AH78" s="279"/>
      <c r="AI78" s="279"/>
      <c r="AJ78" s="279"/>
      <c r="AK78" s="279"/>
      <c r="AL78" s="279"/>
      <c r="AM78" s="279"/>
      <c r="AN78" s="567"/>
      <c r="AO78" s="566"/>
      <c r="AP78" s="279"/>
      <c r="AQ78" s="279"/>
      <c r="AR78" s="279"/>
      <c r="AS78" s="279"/>
      <c r="AT78" s="279"/>
      <c r="AU78" s="279"/>
      <c r="AV78" s="279"/>
      <c r="AW78" s="279"/>
      <c r="AX78" s="279"/>
      <c r="AY78" s="279"/>
      <c r="AZ78" s="279"/>
      <c r="BA78" s="279"/>
      <c r="BB78" s="279"/>
      <c r="BC78" s="279"/>
      <c r="BF78" s="2"/>
      <c r="BG78" s="142">
        <f t="shared" si="34"/>
        <v>44197</v>
      </c>
      <c r="BH78" s="256">
        <f t="shared" si="35"/>
        <v>44227</v>
      </c>
      <c r="BI78" s="143">
        <f t="shared" ref="BI78:BI107" si="41">BH78-BG78+1</f>
        <v>31</v>
      </c>
      <c r="BK78" s="565">
        <f t="shared" si="36"/>
        <v>1</v>
      </c>
      <c r="BL78" s="565">
        <f t="shared" ref="BL78:BL141" si="42">IF(BH78&lt;$M$8,0,1)</f>
        <v>1</v>
      </c>
      <c r="BM78" s="565">
        <f t="shared" ref="BM78:BM141" si="43">BK78*BL78</f>
        <v>1</v>
      </c>
    </row>
    <row r="79" spans="1:65" x14ac:dyDescent="0.25">
      <c r="A79" s="58" t="str">
        <f t="shared" ref="A79:A112" si="44">IF(AND(A78&lt;&gt;"",D79&lt;&gt;""),A78+1,"")</f>
        <v/>
      </c>
      <c r="B79" s="368"/>
      <c r="C79" s="371"/>
      <c r="D79" s="679"/>
      <c r="E79" s="679"/>
      <c r="F79" s="278"/>
      <c r="G79" s="278"/>
      <c r="H79" s="278"/>
      <c r="I79" s="656"/>
      <c r="J79" s="59">
        <f t="shared" si="30"/>
        <v>0</v>
      </c>
      <c r="K79" s="59">
        <f t="shared" si="37"/>
        <v>0</v>
      </c>
      <c r="L79" s="59">
        <f t="shared" si="26"/>
        <v>0</v>
      </c>
      <c r="M79" s="59">
        <f t="shared" si="27"/>
        <v>0</v>
      </c>
      <c r="N79" s="59">
        <f t="shared" si="28"/>
        <v>0</v>
      </c>
      <c r="O79" s="59">
        <f t="shared" si="29"/>
        <v>0</v>
      </c>
      <c r="P79" s="59">
        <f t="shared" si="38"/>
        <v>0</v>
      </c>
      <c r="Q79" s="59">
        <f t="shared" si="39"/>
        <v>0</v>
      </c>
      <c r="R79" s="59">
        <f t="shared" si="40"/>
        <v>0</v>
      </c>
      <c r="S79" s="816"/>
      <c r="T79" s="816"/>
      <c r="U79" s="816"/>
      <c r="V79" s="60" t="str">
        <f t="shared" si="31"/>
        <v/>
      </c>
      <c r="W79" s="409" t="str">
        <f t="shared" si="32"/>
        <v/>
      </c>
      <c r="X79" s="61" t="str">
        <f t="shared" si="33"/>
        <v/>
      </c>
      <c r="Y79" s="279"/>
      <c r="Z79" s="279"/>
      <c r="AA79" s="609"/>
      <c r="AB79" s="610"/>
      <c r="AC79" s="279"/>
      <c r="AD79" s="279"/>
      <c r="AE79" s="279"/>
      <c r="AF79" s="279"/>
      <c r="AG79" s="279"/>
      <c r="AH79" s="279"/>
      <c r="AI79" s="279"/>
      <c r="AJ79" s="279"/>
      <c r="AK79" s="279"/>
      <c r="AL79" s="279"/>
      <c r="AM79" s="279"/>
      <c r="AN79" s="567"/>
      <c r="AO79" s="566"/>
      <c r="AP79" s="279"/>
      <c r="AQ79" s="279"/>
      <c r="AR79" s="279"/>
      <c r="AS79" s="279"/>
      <c r="AT79" s="279"/>
      <c r="AU79" s="279"/>
      <c r="AV79" s="279"/>
      <c r="AW79" s="279"/>
      <c r="AX79" s="279"/>
      <c r="AY79" s="279"/>
      <c r="AZ79" s="279"/>
      <c r="BA79" s="279"/>
      <c r="BB79" s="279"/>
      <c r="BC79" s="279"/>
      <c r="BF79" s="2"/>
      <c r="BG79" s="142">
        <f t="shared" si="34"/>
        <v>44197</v>
      </c>
      <c r="BH79" s="256">
        <f t="shared" si="35"/>
        <v>44227</v>
      </c>
      <c r="BI79" s="143">
        <f t="shared" si="41"/>
        <v>31</v>
      </c>
      <c r="BK79" s="565">
        <f t="shared" si="36"/>
        <v>1</v>
      </c>
      <c r="BL79" s="565">
        <f t="shared" si="42"/>
        <v>1</v>
      </c>
      <c r="BM79" s="565">
        <f t="shared" si="43"/>
        <v>1</v>
      </c>
    </row>
    <row r="80" spans="1:65" x14ac:dyDescent="0.25">
      <c r="A80" s="58" t="str">
        <f t="shared" si="44"/>
        <v/>
      </c>
      <c r="B80" s="368"/>
      <c r="C80" s="371"/>
      <c r="D80" s="679"/>
      <c r="E80" s="679"/>
      <c r="F80" s="278"/>
      <c r="G80" s="278"/>
      <c r="H80" s="278"/>
      <c r="I80" s="656"/>
      <c r="J80" s="59">
        <f t="shared" si="30"/>
        <v>0</v>
      </c>
      <c r="K80" s="59">
        <f t="shared" si="37"/>
        <v>0</v>
      </c>
      <c r="L80" s="59">
        <f t="shared" si="26"/>
        <v>0</v>
      </c>
      <c r="M80" s="59">
        <f t="shared" si="27"/>
        <v>0</v>
      </c>
      <c r="N80" s="59">
        <f t="shared" si="28"/>
        <v>0</v>
      </c>
      <c r="O80" s="59">
        <f t="shared" si="29"/>
        <v>0</v>
      </c>
      <c r="P80" s="59">
        <f t="shared" si="38"/>
        <v>0</v>
      </c>
      <c r="Q80" s="59">
        <f t="shared" si="39"/>
        <v>0</v>
      </c>
      <c r="R80" s="59">
        <f t="shared" si="40"/>
        <v>0</v>
      </c>
      <c r="S80" s="816"/>
      <c r="T80" s="816"/>
      <c r="U80" s="816"/>
      <c r="V80" s="60" t="str">
        <f t="shared" si="31"/>
        <v/>
      </c>
      <c r="W80" s="409" t="str">
        <f t="shared" si="32"/>
        <v/>
      </c>
      <c r="X80" s="61" t="str">
        <f t="shared" si="33"/>
        <v/>
      </c>
      <c r="Y80" s="279"/>
      <c r="Z80" s="279"/>
      <c r="AA80" s="609"/>
      <c r="AB80" s="610"/>
      <c r="AC80" s="279"/>
      <c r="AD80" s="279"/>
      <c r="AE80" s="279"/>
      <c r="AF80" s="279"/>
      <c r="AG80" s="279"/>
      <c r="AH80" s="279"/>
      <c r="AI80" s="279"/>
      <c r="AJ80" s="279"/>
      <c r="AK80" s="279"/>
      <c r="AL80" s="279"/>
      <c r="AM80" s="279"/>
      <c r="AN80" s="567"/>
      <c r="AO80" s="566"/>
      <c r="AP80" s="279"/>
      <c r="AQ80" s="279"/>
      <c r="AR80" s="279"/>
      <c r="AS80" s="279"/>
      <c r="AT80" s="279"/>
      <c r="AU80" s="279"/>
      <c r="AV80" s="279"/>
      <c r="AW80" s="279"/>
      <c r="AX80" s="279"/>
      <c r="AY80" s="279"/>
      <c r="AZ80" s="279"/>
      <c r="BA80" s="279"/>
      <c r="BB80" s="279"/>
      <c r="BC80" s="279"/>
      <c r="BF80" s="2"/>
      <c r="BG80" s="142">
        <f t="shared" si="34"/>
        <v>44197</v>
      </c>
      <c r="BH80" s="256">
        <f t="shared" si="35"/>
        <v>44227</v>
      </c>
      <c r="BI80" s="143">
        <f t="shared" si="41"/>
        <v>31</v>
      </c>
      <c r="BK80" s="565">
        <f t="shared" si="36"/>
        <v>1</v>
      </c>
      <c r="BL80" s="565">
        <f t="shared" si="42"/>
        <v>1</v>
      </c>
      <c r="BM80" s="565">
        <f t="shared" si="43"/>
        <v>1</v>
      </c>
    </row>
    <row r="81" spans="1:65" x14ac:dyDescent="0.25">
      <c r="A81" s="58" t="str">
        <f t="shared" si="44"/>
        <v/>
      </c>
      <c r="B81" s="368"/>
      <c r="C81" s="371"/>
      <c r="D81" s="679"/>
      <c r="E81" s="679"/>
      <c r="F81" s="278"/>
      <c r="G81" s="278"/>
      <c r="H81" s="278"/>
      <c r="I81" s="656"/>
      <c r="J81" s="59">
        <f t="shared" si="30"/>
        <v>0</v>
      </c>
      <c r="K81" s="59">
        <f t="shared" si="37"/>
        <v>0</v>
      </c>
      <c r="L81" s="59">
        <f t="shared" si="26"/>
        <v>0</v>
      </c>
      <c r="M81" s="59">
        <f t="shared" si="27"/>
        <v>0</v>
      </c>
      <c r="N81" s="59">
        <f t="shared" si="28"/>
        <v>0</v>
      </c>
      <c r="O81" s="59">
        <f t="shared" si="29"/>
        <v>0</v>
      </c>
      <c r="P81" s="59">
        <f t="shared" si="38"/>
        <v>0</v>
      </c>
      <c r="Q81" s="59">
        <f t="shared" si="39"/>
        <v>0</v>
      </c>
      <c r="R81" s="59">
        <f t="shared" si="40"/>
        <v>0</v>
      </c>
      <c r="S81" s="816"/>
      <c r="T81" s="816"/>
      <c r="U81" s="816"/>
      <c r="V81" s="60" t="str">
        <f t="shared" si="31"/>
        <v/>
      </c>
      <c r="W81" s="409" t="str">
        <f t="shared" si="32"/>
        <v/>
      </c>
      <c r="X81" s="61" t="str">
        <f t="shared" si="33"/>
        <v/>
      </c>
      <c r="Y81" s="279"/>
      <c r="Z81" s="279"/>
      <c r="AA81" s="609"/>
      <c r="AB81" s="610"/>
      <c r="AC81" s="279"/>
      <c r="AD81" s="279"/>
      <c r="AE81" s="279"/>
      <c r="AF81" s="279"/>
      <c r="AG81" s="279"/>
      <c r="AH81" s="279"/>
      <c r="AI81" s="279"/>
      <c r="AJ81" s="279"/>
      <c r="AK81" s="279"/>
      <c r="AL81" s="279"/>
      <c r="AM81" s="279"/>
      <c r="AN81" s="567"/>
      <c r="AO81" s="566"/>
      <c r="AP81" s="279"/>
      <c r="AQ81" s="279"/>
      <c r="AR81" s="279"/>
      <c r="AS81" s="279"/>
      <c r="AT81" s="279"/>
      <c r="AU81" s="279"/>
      <c r="AV81" s="279"/>
      <c r="AW81" s="279"/>
      <c r="AX81" s="279"/>
      <c r="AY81" s="279"/>
      <c r="AZ81" s="279"/>
      <c r="BA81" s="279"/>
      <c r="BB81" s="279"/>
      <c r="BC81" s="279"/>
      <c r="BF81" s="2"/>
      <c r="BG81" s="142">
        <f t="shared" si="34"/>
        <v>44197</v>
      </c>
      <c r="BH81" s="256">
        <f t="shared" si="35"/>
        <v>44227</v>
      </c>
      <c r="BI81" s="143">
        <f t="shared" si="41"/>
        <v>31</v>
      </c>
      <c r="BK81" s="565">
        <f t="shared" si="36"/>
        <v>1</v>
      </c>
      <c r="BL81" s="565">
        <f t="shared" si="42"/>
        <v>1</v>
      </c>
      <c r="BM81" s="565">
        <f t="shared" si="43"/>
        <v>1</v>
      </c>
    </row>
    <row r="82" spans="1:65" x14ac:dyDescent="0.25">
      <c r="A82" s="58" t="str">
        <f t="shared" si="44"/>
        <v/>
      </c>
      <c r="B82" s="368"/>
      <c r="C82" s="371"/>
      <c r="D82" s="679"/>
      <c r="E82" s="679"/>
      <c r="F82" s="278"/>
      <c r="G82" s="278"/>
      <c r="H82" s="278"/>
      <c r="I82" s="656"/>
      <c r="J82" s="59">
        <f t="shared" si="30"/>
        <v>0</v>
      </c>
      <c r="K82" s="59">
        <f t="shared" si="37"/>
        <v>0</v>
      </c>
      <c r="L82" s="59">
        <f t="shared" si="26"/>
        <v>0</v>
      </c>
      <c r="M82" s="59">
        <f t="shared" si="27"/>
        <v>0</v>
      </c>
      <c r="N82" s="59">
        <f t="shared" si="28"/>
        <v>0</v>
      </c>
      <c r="O82" s="59">
        <f t="shared" si="29"/>
        <v>0</v>
      </c>
      <c r="P82" s="59">
        <f t="shared" si="38"/>
        <v>0</v>
      </c>
      <c r="Q82" s="59">
        <f t="shared" si="39"/>
        <v>0</v>
      </c>
      <c r="R82" s="59">
        <f t="shared" si="40"/>
        <v>0</v>
      </c>
      <c r="S82" s="816"/>
      <c r="T82" s="816"/>
      <c r="U82" s="816"/>
      <c r="V82" s="60" t="str">
        <f t="shared" si="31"/>
        <v/>
      </c>
      <c r="W82" s="409" t="str">
        <f t="shared" si="32"/>
        <v/>
      </c>
      <c r="X82" s="61" t="str">
        <f t="shared" si="33"/>
        <v/>
      </c>
      <c r="Y82" s="279"/>
      <c r="Z82" s="279"/>
      <c r="AA82" s="609"/>
      <c r="AB82" s="610"/>
      <c r="AC82" s="279"/>
      <c r="AD82" s="279"/>
      <c r="AE82" s="279"/>
      <c r="AF82" s="279"/>
      <c r="AG82" s="279"/>
      <c r="AH82" s="279"/>
      <c r="AI82" s="279"/>
      <c r="AJ82" s="279"/>
      <c r="AK82" s="279"/>
      <c r="AL82" s="279"/>
      <c r="AM82" s="279"/>
      <c r="AN82" s="567"/>
      <c r="AO82" s="566"/>
      <c r="AP82" s="279"/>
      <c r="AQ82" s="279"/>
      <c r="AR82" s="279"/>
      <c r="AS82" s="279"/>
      <c r="AT82" s="279"/>
      <c r="AU82" s="279"/>
      <c r="AV82" s="279"/>
      <c r="AW82" s="279"/>
      <c r="AX82" s="279"/>
      <c r="AY82" s="279"/>
      <c r="AZ82" s="279"/>
      <c r="BA82" s="279"/>
      <c r="BB82" s="279"/>
      <c r="BC82" s="279"/>
      <c r="BF82" s="2"/>
      <c r="BG82" s="142">
        <f t="shared" si="34"/>
        <v>44197</v>
      </c>
      <c r="BH82" s="256">
        <f t="shared" si="35"/>
        <v>44227</v>
      </c>
      <c r="BI82" s="143">
        <f t="shared" si="41"/>
        <v>31</v>
      </c>
      <c r="BK82" s="565">
        <f t="shared" si="36"/>
        <v>1</v>
      </c>
      <c r="BL82" s="565">
        <f t="shared" si="42"/>
        <v>1</v>
      </c>
      <c r="BM82" s="565">
        <f t="shared" si="43"/>
        <v>1</v>
      </c>
    </row>
    <row r="83" spans="1:65" x14ac:dyDescent="0.25">
      <c r="A83" s="58" t="str">
        <f t="shared" si="44"/>
        <v/>
      </c>
      <c r="B83" s="368"/>
      <c r="C83" s="371"/>
      <c r="D83" s="679"/>
      <c r="E83" s="679"/>
      <c r="F83" s="278"/>
      <c r="G83" s="278"/>
      <c r="H83" s="278"/>
      <c r="I83" s="656"/>
      <c r="J83" s="59">
        <f t="shared" si="30"/>
        <v>0</v>
      </c>
      <c r="K83" s="59">
        <f t="shared" si="37"/>
        <v>0</v>
      </c>
      <c r="L83" s="59">
        <f t="shared" si="26"/>
        <v>0</v>
      </c>
      <c r="M83" s="59">
        <f t="shared" si="27"/>
        <v>0</v>
      </c>
      <c r="N83" s="59">
        <f t="shared" si="28"/>
        <v>0</v>
      </c>
      <c r="O83" s="59">
        <f t="shared" si="29"/>
        <v>0</v>
      </c>
      <c r="P83" s="59">
        <f t="shared" si="38"/>
        <v>0</v>
      </c>
      <c r="Q83" s="59">
        <f t="shared" si="39"/>
        <v>0</v>
      </c>
      <c r="R83" s="59">
        <f t="shared" si="40"/>
        <v>0</v>
      </c>
      <c r="S83" s="816"/>
      <c r="T83" s="816"/>
      <c r="U83" s="816"/>
      <c r="V83" s="60" t="str">
        <f t="shared" si="31"/>
        <v/>
      </c>
      <c r="W83" s="409" t="str">
        <f t="shared" si="32"/>
        <v/>
      </c>
      <c r="X83" s="61" t="str">
        <f t="shared" si="33"/>
        <v/>
      </c>
      <c r="Y83" s="279"/>
      <c r="Z83" s="279"/>
      <c r="AA83" s="609"/>
      <c r="AB83" s="610"/>
      <c r="AC83" s="279"/>
      <c r="AD83" s="279"/>
      <c r="AE83" s="279"/>
      <c r="AF83" s="279"/>
      <c r="AG83" s="279"/>
      <c r="AH83" s="279"/>
      <c r="AI83" s="279"/>
      <c r="AJ83" s="279"/>
      <c r="AK83" s="279"/>
      <c r="AL83" s="279"/>
      <c r="AM83" s="279"/>
      <c r="AN83" s="567"/>
      <c r="AO83" s="566"/>
      <c r="AP83" s="279"/>
      <c r="AQ83" s="279"/>
      <c r="AR83" s="279"/>
      <c r="AS83" s="279"/>
      <c r="AT83" s="279"/>
      <c r="AU83" s="279"/>
      <c r="AV83" s="279"/>
      <c r="AW83" s="279"/>
      <c r="AX83" s="279"/>
      <c r="AY83" s="279"/>
      <c r="AZ83" s="279"/>
      <c r="BA83" s="279"/>
      <c r="BB83" s="279"/>
      <c r="BC83" s="279"/>
      <c r="BF83" s="2"/>
      <c r="BG83" s="142">
        <f t="shared" si="34"/>
        <v>44197</v>
      </c>
      <c r="BH83" s="256">
        <f t="shared" si="35"/>
        <v>44227</v>
      </c>
      <c r="BI83" s="143">
        <f t="shared" si="41"/>
        <v>31</v>
      </c>
      <c r="BK83" s="565">
        <f t="shared" si="36"/>
        <v>1</v>
      </c>
      <c r="BL83" s="565">
        <f t="shared" si="42"/>
        <v>1</v>
      </c>
      <c r="BM83" s="565">
        <f t="shared" si="43"/>
        <v>1</v>
      </c>
    </row>
    <row r="84" spans="1:65" x14ac:dyDescent="0.25">
      <c r="A84" s="58" t="str">
        <f t="shared" si="44"/>
        <v/>
      </c>
      <c r="B84" s="368"/>
      <c r="C84" s="371"/>
      <c r="D84" s="679"/>
      <c r="E84" s="679"/>
      <c r="F84" s="278"/>
      <c r="G84" s="278"/>
      <c r="H84" s="278"/>
      <c r="I84" s="656"/>
      <c r="J84" s="59">
        <f t="shared" si="30"/>
        <v>0</v>
      </c>
      <c r="K84" s="59">
        <f t="shared" si="37"/>
        <v>0</v>
      </c>
      <c r="L84" s="59">
        <f t="shared" si="26"/>
        <v>0</v>
      </c>
      <c r="M84" s="59">
        <f t="shared" si="27"/>
        <v>0</v>
      </c>
      <c r="N84" s="59">
        <f t="shared" si="28"/>
        <v>0</v>
      </c>
      <c r="O84" s="59">
        <f t="shared" si="29"/>
        <v>0</v>
      </c>
      <c r="P84" s="59">
        <f t="shared" si="38"/>
        <v>0</v>
      </c>
      <c r="Q84" s="59">
        <f t="shared" si="39"/>
        <v>0</v>
      </c>
      <c r="R84" s="59">
        <f t="shared" si="40"/>
        <v>0</v>
      </c>
      <c r="S84" s="816"/>
      <c r="T84" s="816"/>
      <c r="U84" s="816"/>
      <c r="V84" s="60" t="str">
        <f t="shared" si="31"/>
        <v/>
      </c>
      <c r="W84" s="409" t="str">
        <f t="shared" si="32"/>
        <v/>
      </c>
      <c r="X84" s="61" t="str">
        <f t="shared" si="33"/>
        <v/>
      </c>
      <c r="Y84" s="279"/>
      <c r="Z84" s="279"/>
      <c r="AA84" s="609"/>
      <c r="AB84" s="610"/>
      <c r="AC84" s="279"/>
      <c r="AD84" s="279"/>
      <c r="AE84" s="279"/>
      <c r="AF84" s="279"/>
      <c r="AG84" s="279"/>
      <c r="AH84" s="279"/>
      <c r="AI84" s="279"/>
      <c r="AJ84" s="279"/>
      <c r="AK84" s="279"/>
      <c r="AL84" s="279"/>
      <c r="AM84" s="279"/>
      <c r="AN84" s="567"/>
      <c r="AO84" s="566"/>
      <c r="AP84" s="279"/>
      <c r="AQ84" s="279"/>
      <c r="AR84" s="279"/>
      <c r="AS84" s="279"/>
      <c r="AT84" s="279"/>
      <c r="AU84" s="279"/>
      <c r="AV84" s="279"/>
      <c r="AW84" s="279"/>
      <c r="AX84" s="279"/>
      <c r="AY84" s="279"/>
      <c r="AZ84" s="279"/>
      <c r="BA84" s="279"/>
      <c r="BB84" s="279"/>
      <c r="BC84" s="279"/>
      <c r="BF84" s="2"/>
      <c r="BG84" s="142">
        <f t="shared" si="34"/>
        <v>44197</v>
      </c>
      <c r="BH84" s="256">
        <f t="shared" si="35"/>
        <v>44227</v>
      </c>
      <c r="BI84" s="143">
        <f t="shared" si="41"/>
        <v>31</v>
      </c>
      <c r="BK84" s="565">
        <f t="shared" si="36"/>
        <v>1</v>
      </c>
      <c r="BL84" s="565">
        <f t="shared" si="42"/>
        <v>1</v>
      </c>
      <c r="BM84" s="565">
        <f t="shared" si="43"/>
        <v>1</v>
      </c>
    </row>
    <row r="85" spans="1:65" x14ac:dyDescent="0.25">
      <c r="A85" s="58" t="str">
        <f t="shared" si="44"/>
        <v/>
      </c>
      <c r="B85" s="368"/>
      <c r="C85" s="371"/>
      <c r="D85" s="679"/>
      <c r="E85" s="679"/>
      <c r="F85" s="278"/>
      <c r="G85" s="278"/>
      <c r="H85" s="278"/>
      <c r="I85" s="656"/>
      <c r="J85" s="59">
        <f t="shared" si="30"/>
        <v>0</v>
      </c>
      <c r="K85" s="59">
        <f t="shared" si="37"/>
        <v>0</v>
      </c>
      <c r="L85" s="59">
        <f t="shared" si="26"/>
        <v>0</v>
      </c>
      <c r="M85" s="59">
        <f t="shared" si="27"/>
        <v>0</v>
      </c>
      <c r="N85" s="59">
        <f t="shared" si="28"/>
        <v>0</v>
      </c>
      <c r="O85" s="59">
        <f t="shared" si="29"/>
        <v>0</v>
      </c>
      <c r="P85" s="59">
        <f t="shared" si="38"/>
        <v>0</v>
      </c>
      <c r="Q85" s="59">
        <f t="shared" si="39"/>
        <v>0</v>
      </c>
      <c r="R85" s="59">
        <f t="shared" si="40"/>
        <v>0</v>
      </c>
      <c r="S85" s="816"/>
      <c r="T85" s="816"/>
      <c r="U85" s="816"/>
      <c r="V85" s="60" t="str">
        <f t="shared" si="31"/>
        <v/>
      </c>
      <c r="W85" s="409" t="str">
        <f t="shared" si="32"/>
        <v/>
      </c>
      <c r="X85" s="61" t="str">
        <f t="shared" si="33"/>
        <v/>
      </c>
      <c r="Y85" s="279"/>
      <c r="Z85" s="279"/>
      <c r="AA85" s="609"/>
      <c r="AB85" s="610"/>
      <c r="AC85" s="279"/>
      <c r="AD85" s="279"/>
      <c r="AE85" s="279"/>
      <c r="AF85" s="279"/>
      <c r="AG85" s="279"/>
      <c r="AH85" s="279"/>
      <c r="AI85" s="279"/>
      <c r="AJ85" s="279"/>
      <c r="AK85" s="279"/>
      <c r="AL85" s="279"/>
      <c r="AM85" s="279"/>
      <c r="AN85" s="567"/>
      <c r="AO85" s="566"/>
      <c r="AP85" s="279"/>
      <c r="AQ85" s="279"/>
      <c r="AR85" s="279"/>
      <c r="AS85" s="279"/>
      <c r="AT85" s="279"/>
      <c r="AU85" s="279"/>
      <c r="AV85" s="279"/>
      <c r="AW85" s="279"/>
      <c r="AX85" s="279"/>
      <c r="AY85" s="279"/>
      <c r="AZ85" s="279"/>
      <c r="BA85" s="279"/>
      <c r="BB85" s="279"/>
      <c r="BC85" s="279"/>
      <c r="BF85" s="2"/>
      <c r="BG85" s="142">
        <f t="shared" si="34"/>
        <v>44197</v>
      </c>
      <c r="BH85" s="256">
        <f t="shared" si="35"/>
        <v>44227</v>
      </c>
      <c r="BI85" s="143">
        <f t="shared" si="41"/>
        <v>31</v>
      </c>
      <c r="BK85" s="565">
        <f t="shared" si="36"/>
        <v>1</v>
      </c>
      <c r="BL85" s="565">
        <f t="shared" si="42"/>
        <v>1</v>
      </c>
      <c r="BM85" s="565">
        <f t="shared" si="43"/>
        <v>1</v>
      </c>
    </row>
    <row r="86" spans="1:65" x14ac:dyDescent="0.25">
      <c r="A86" s="58" t="str">
        <f t="shared" si="44"/>
        <v/>
      </c>
      <c r="B86" s="368"/>
      <c r="C86" s="371"/>
      <c r="D86" s="679"/>
      <c r="E86" s="679"/>
      <c r="F86" s="278"/>
      <c r="G86" s="278"/>
      <c r="H86" s="278"/>
      <c r="I86" s="656"/>
      <c r="J86" s="59">
        <f t="shared" si="30"/>
        <v>0</v>
      </c>
      <c r="K86" s="59">
        <f t="shared" si="37"/>
        <v>0</v>
      </c>
      <c r="L86" s="59">
        <f t="shared" si="26"/>
        <v>0</v>
      </c>
      <c r="M86" s="59">
        <f t="shared" si="27"/>
        <v>0</v>
      </c>
      <c r="N86" s="59">
        <f t="shared" si="28"/>
        <v>0</v>
      </c>
      <c r="O86" s="59">
        <f t="shared" si="29"/>
        <v>0</v>
      </c>
      <c r="P86" s="59">
        <f t="shared" si="38"/>
        <v>0</v>
      </c>
      <c r="Q86" s="59">
        <f t="shared" si="39"/>
        <v>0</v>
      </c>
      <c r="R86" s="59">
        <f t="shared" si="40"/>
        <v>0</v>
      </c>
      <c r="S86" s="816"/>
      <c r="T86" s="816"/>
      <c r="U86" s="816"/>
      <c r="V86" s="60" t="str">
        <f t="shared" si="31"/>
        <v/>
      </c>
      <c r="W86" s="409" t="str">
        <f t="shared" si="32"/>
        <v/>
      </c>
      <c r="X86" s="61" t="str">
        <f t="shared" si="33"/>
        <v/>
      </c>
      <c r="Y86" s="279"/>
      <c r="Z86" s="279"/>
      <c r="AA86" s="609"/>
      <c r="AB86" s="610"/>
      <c r="AC86" s="279"/>
      <c r="AD86" s="279"/>
      <c r="AE86" s="279"/>
      <c r="AF86" s="279"/>
      <c r="AG86" s="279"/>
      <c r="AH86" s="279"/>
      <c r="AI86" s="279"/>
      <c r="AJ86" s="279"/>
      <c r="AK86" s="279"/>
      <c r="AL86" s="279"/>
      <c r="AM86" s="279"/>
      <c r="AN86" s="567"/>
      <c r="AO86" s="566"/>
      <c r="AP86" s="279"/>
      <c r="AQ86" s="279"/>
      <c r="AR86" s="279"/>
      <c r="AS86" s="279"/>
      <c r="AT86" s="279"/>
      <c r="AU86" s="279"/>
      <c r="AV86" s="279"/>
      <c r="AW86" s="279"/>
      <c r="AX86" s="279"/>
      <c r="AY86" s="279"/>
      <c r="AZ86" s="279"/>
      <c r="BA86" s="279"/>
      <c r="BB86" s="279"/>
      <c r="BC86" s="279"/>
      <c r="BF86" s="2"/>
      <c r="BG86" s="142">
        <f t="shared" si="34"/>
        <v>44197</v>
      </c>
      <c r="BH86" s="256">
        <f t="shared" si="35"/>
        <v>44227</v>
      </c>
      <c r="BI86" s="143">
        <f t="shared" si="41"/>
        <v>31</v>
      </c>
      <c r="BK86" s="565">
        <f t="shared" si="36"/>
        <v>1</v>
      </c>
      <c r="BL86" s="565">
        <f t="shared" si="42"/>
        <v>1</v>
      </c>
      <c r="BM86" s="565">
        <f t="shared" si="43"/>
        <v>1</v>
      </c>
    </row>
    <row r="87" spans="1:65" x14ac:dyDescent="0.25">
      <c r="A87" s="58" t="str">
        <f t="shared" si="44"/>
        <v/>
      </c>
      <c r="B87" s="368"/>
      <c r="C87" s="371"/>
      <c r="D87" s="679"/>
      <c r="E87" s="679"/>
      <c r="F87" s="278"/>
      <c r="G87" s="278"/>
      <c r="H87" s="278"/>
      <c r="I87" s="656"/>
      <c r="J87" s="59">
        <f t="shared" si="30"/>
        <v>0</v>
      </c>
      <c r="K87" s="59">
        <f t="shared" si="37"/>
        <v>0</v>
      </c>
      <c r="L87" s="59">
        <f t="shared" si="26"/>
        <v>0</v>
      </c>
      <c r="M87" s="59">
        <f t="shared" si="27"/>
        <v>0</v>
      </c>
      <c r="N87" s="59">
        <f t="shared" si="28"/>
        <v>0</v>
      </c>
      <c r="O87" s="59">
        <f t="shared" si="29"/>
        <v>0</v>
      </c>
      <c r="P87" s="59">
        <f t="shared" si="38"/>
        <v>0</v>
      </c>
      <c r="Q87" s="59">
        <f t="shared" si="39"/>
        <v>0</v>
      </c>
      <c r="R87" s="59">
        <f t="shared" si="40"/>
        <v>0</v>
      </c>
      <c r="S87" s="816"/>
      <c r="T87" s="816"/>
      <c r="U87" s="816"/>
      <c r="V87" s="60" t="str">
        <f t="shared" si="31"/>
        <v/>
      </c>
      <c r="W87" s="409" t="str">
        <f t="shared" si="32"/>
        <v/>
      </c>
      <c r="X87" s="61" t="str">
        <f t="shared" si="33"/>
        <v/>
      </c>
      <c r="Y87" s="279"/>
      <c r="Z87" s="279"/>
      <c r="AA87" s="609"/>
      <c r="AB87" s="610"/>
      <c r="AC87" s="279"/>
      <c r="AD87" s="279"/>
      <c r="AE87" s="279"/>
      <c r="AF87" s="279"/>
      <c r="AG87" s="279"/>
      <c r="AH87" s="279"/>
      <c r="AI87" s="279"/>
      <c r="AJ87" s="279"/>
      <c r="AK87" s="279"/>
      <c r="AL87" s="279"/>
      <c r="AM87" s="279"/>
      <c r="AN87" s="567"/>
      <c r="AO87" s="566"/>
      <c r="AP87" s="279"/>
      <c r="AQ87" s="279"/>
      <c r="AR87" s="279"/>
      <c r="AS87" s="279"/>
      <c r="AT87" s="279"/>
      <c r="AU87" s="279"/>
      <c r="AV87" s="279"/>
      <c r="AW87" s="279"/>
      <c r="AX87" s="279"/>
      <c r="AY87" s="279"/>
      <c r="AZ87" s="279"/>
      <c r="BA87" s="279"/>
      <c r="BB87" s="279"/>
      <c r="BC87" s="279"/>
      <c r="BF87" s="2"/>
      <c r="BG87" s="142">
        <f t="shared" si="34"/>
        <v>44197</v>
      </c>
      <c r="BH87" s="256">
        <f t="shared" si="35"/>
        <v>44227</v>
      </c>
      <c r="BI87" s="143">
        <f t="shared" si="41"/>
        <v>31</v>
      </c>
      <c r="BK87" s="565">
        <f t="shared" si="36"/>
        <v>1</v>
      </c>
      <c r="BL87" s="565">
        <f t="shared" si="42"/>
        <v>1</v>
      </c>
      <c r="BM87" s="565">
        <f t="shared" si="43"/>
        <v>1</v>
      </c>
    </row>
    <row r="88" spans="1:65" x14ac:dyDescent="0.25">
      <c r="A88" s="58" t="str">
        <f t="shared" si="44"/>
        <v/>
      </c>
      <c r="B88" s="368"/>
      <c r="C88" s="371"/>
      <c r="D88" s="679"/>
      <c r="E88" s="679"/>
      <c r="F88" s="278"/>
      <c r="G88" s="278"/>
      <c r="H88" s="278"/>
      <c r="I88" s="656"/>
      <c r="J88" s="59">
        <f t="shared" si="30"/>
        <v>0</v>
      </c>
      <c r="K88" s="59">
        <f t="shared" si="37"/>
        <v>0</v>
      </c>
      <c r="L88" s="59">
        <f t="shared" si="26"/>
        <v>0</v>
      </c>
      <c r="M88" s="59">
        <f t="shared" si="27"/>
        <v>0</v>
      </c>
      <c r="N88" s="59">
        <f t="shared" si="28"/>
        <v>0</v>
      </c>
      <c r="O88" s="59">
        <f t="shared" si="29"/>
        <v>0</v>
      </c>
      <c r="P88" s="59">
        <f t="shared" si="38"/>
        <v>0</v>
      </c>
      <c r="Q88" s="59">
        <f t="shared" si="39"/>
        <v>0</v>
      </c>
      <c r="R88" s="59">
        <f t="shared" si="40"/>
        <v>0</v>
      </c>
      <c r="S88" s="816"/>
      <c r="T88" s="816"/>
      <c r="U88" s="816"/>
      <c r="V88" s="60" t="str">
        <f t="shared" si="31"/>
        <v/>
      </c>
      <c r="W88" s="409" t="str">
        <f t="shared" si="32"/>
        <v/>
      </c>
      <c r="X88" s="61" t="str">
        <f t="shared" si="33"/>
        <v/>
      </c>
      <c r="Y88" s="279"/>
      <c r="Z88" s="279"/>
      <c r="AA88" s="609"/>
      <c r="AB88" s="610"/>
      <c r="AC88" s="279"/>
      <c r="AD88" s="279"/>
      <c r="AE88" s="279"/>
      <c r="AF88" s="279"/>
      <c r="AG88" s="279"/>
      <c r="AH88" s="279"/>
      <c r="AI88" s="279"/>
      <c r="AJ88" s="279"/>
      <c r="AK88" s="279"/>
      <c r="AL88" s="279"/>
      <c r="AM88" s="279"/>
      <c r="AN88" s="567"/>
      <c r="AO88" s="566"/>
      <c r="AP88" s="279"/>
      <c r="AQ88" s="279"/>
      <c r="AR88" s="279"/>
      <c r="AS88" s="279"/>
      <c r="AT88" s="279"/>
      <c r="AU88" s="279"/>
      <c r="AV88" s="279"/>
      <c r="AW88" s="279"/>
      <c r="AX88" s="279"/>
      <c r="AY88" s="279"/>
      <c r="AZ88" s="279"/>
      <c r="BA88" s="279"/>
      <c r="BB88" s="279"/>
      <c r="BC88" s="279"/>
      <c r="BF88" s="2"/>
      <c r="BG88" s="142">
        <f t="shared" si="34"/>
        <v>44197</v>
      </c>
      <c r="BH88" s="256">
        <f t="shared" si="35"/>
        <v>44227</v>
      </c>
      <c r="BI88" s="143">
        <f t="shared" si="41"/>
        <v>31</v>
      </c>
      <c r="BK88" s="565">
        <f t="shared" si="36"/>
        <v>1</v>
      </c>
      <c r="BL88" s="565">
        <f t="shared" si="42"/>
        <v>1</v>
      </c>
      <c r="BM88" s="565">
        <f t="shared" si="43"/>
        <v>1</v>
      </c>
    </row>
    <row r="89" spans="1:65" x14ac:dyDescent="0.25">
      <c r="A89" s="58" t="str">
        <f t="shared" si="44"/>
        <v/>
      </c>
      <c r="B89" s="368"/>
      <c r="C89" s="371"/>
      <c r="D89" s="679"/>
      <c r="E89" s="679"/>
      <c r="F89" s="278"/>
      <c r="G89" s="278"/>
      <c r="H89" s="278"/>
      <c r="I89" s="656"/>
      <c r="J89" s="59">
        <f t="shared" si="30"/>
        <v>0</v>
      </c>
      <c r="K89" s="59">
        <f t="shared" si="37"/>
        <v>0</v>
      </c>
      <c r="L89" s="59">
        <f t="shared" si="26"/>
        <v>0</v>
      </c>
      <c r="M89" s="59">
        <f t="shared" si="27"/>
        <v>0</v>
      </c>
      <c r="N89" s="59">
        <f t="shared" si="28"/>
        <v>0</v>
      </c>
      <c r="O89" s="59">
        <f t="shared" si="29"/>
        <v>0</v>
      </c>
      <c r="P89" s="59">
        <f t="shared" si="38"/>
        <v>0</v>
      </c>
      <c r="Q89" s="59">
        <f t="shared" si="39"/>
        <v>0</v>
      </c>
      <c r="R89" s="59">
        <f t="shared" si="40"/>
        <v>0</v>
      </c>
      <c r="S89" s="816"/>
      <c r="T89" s="816"/>
      <c r="U89" s="816"/>
      <c r="V89" s="60" t="str">
        <f t="shared" si="31"/>
        <v/>
      </c>
      <c r="W89" s="409" t="str">
        <f t="shared" si="32"/>
        <v/>
      </c>
      <c r="X89" s="61" t="str">
        <f t="shared" si="33"/>
        <v/>
      </c>
      <c r="Y89" s="279"/>
      <c r="Z89" s="279"/>
      <c r="AA89" s="609"/>
      <c r="AB89" s="610"/>
      <c r="AC89" s="279"/>
      <c r="AD89" s="279"/>
      <c r="AE89" s="279"/>
      <c r="AF89" s="279"/>
      <c r="AG89" s="279"/>
      <c r="AH89" s="279"/>
      <c r="AI89" s="279"/>
      <c r="AJ89" s="279"/>
      <c r="AK89" s="279"/>
      <c r="AL89" s="279"/>
      <c r="AM89" s="279"/>
      <c r="AN89" s="567"/>
      <c r="AO89" s="566"/>
      <c r="AP89" s="279"/>
      <c r="AQ89" s="279"/>
      <c r="AR89" s="279"/>
      <c r="AS89" s="279"/>
      <c r="AT89" s="279"/>
      <c r="AU89" s="279"/>
      <c r="AV89" s="279"/>
      <c r="AW89" s="279"/>
      <c r="AX89" s="279"/>
      <c r="AY89" s="279"/>
      <c r="AZ89" s="279"/>
      <c r="BA89" s="279"/>
      <c r="BB89" s="279"/>
      <c r="BC89" s="279"/>
      <c r="BF89" s="2"/>
      <c r="BG89" s="142">
        <f t="shared" si="34"/>
        <v>44197</v>
      </c>
      <c r="BH89" s="256">
        <f t="shared" si="35"/>
        <v>44227</v>
      </c>
      <c r="BI89" s="143">
        <f t="shared" si="41"/>
        <v>31</v>
      </c>
      <c r="BK89" s="565">
        <f t="shared" si="36"/>
        <v>1</v>
      </c>
      <c r="BL89" s="565">
        <f t="shared" si="42"/>
        <v>1</v>
      </c>
      <c r="BM89" s="565">
        <f t="shared" si="43"/>
        <v>1</v>
      </c>
    </row>
    <row r="90" spans="1:65" x14ac:dyDescent="0.25">
      <c r="A90" s="58" t="str">
        <f t="shared" si="44"/>
        <v/>
      </c>
      <c r="B90" s="368"/>
      <c r="C90" s="371"/>
      <c r="D90" s="679"/>
      <c r="E90" s="679"/>
      <c r="F90" s="278"/>
      <c r="G90" s="278"/>
      <c r="H90" s="278"/>
      <c r="I90" s="656"/>
      <c r="J90" s="59">
        <f t="shared" si="30"/>
        <v>0</v>
      </c>
      <c r="K90" s="59">
        <f t="shared" si="37"/>
        <v>0</v>
      </c>
      <c r="L90" s="59">
        <f t="shared" si="26"/>
        <v>0</v>
      </c>
      <c r="M90" s="59">
        <f t="shared" si="27"/>
        <v>0</v>
      </c>
      <c r="N90" s="59">
        <f t="shared" si="28"/>
        <v>0</v>
      </c>
      <c r="O90" s="59">
        <f t="shared" si="29"/>
        <v>0</v>
      </c>
      <c r="P90" s="59">
        <f t="shared" si="38"/>
        <v>0</v>
      </c>
      <c r="Q90" s="59">
        <f t="shared" si="39"/>
        <v>0</v>
      </c>
      <c r="R90" s="59">
        <f t="shared" si="40"/>
        <v>0</v>
      </c>
      <c r="S90" s="816"/>
      <c r="T90" s="816"/>
      <c r="U90" s="816"/>
      <c r="V90" s="60" t="str">
        <f t="shared" si="31"/>
        <v/>
      </c>
      <c r="W90" s="409" t="str">
        <f t="shared" si="32"/>
        <v/>
      </c>
      <c r="X90" s="61" t="str">
        <f t="shared" si="33"/>
        <v/>
      </c>
      <c r="Y90" s="279"/>
      <c r="Z90" s="279"/>
      <c r="AA90" s="609"/>
      <c r="AB90" s="610"/>
      <c r="AC90" s="279"/>
      <c r="AD90" s="279"/>
      <c r="AE90" s="279"/>
      <c r="AF90" s="279"/>
      <c r="AG90" s="279"/>
      <c r="AH90" s="279"/>
      <c r="AI90" s="279"/>
      <c r="AJ90" s="279"/>
      <c r="AK90" s="279"/>
      <c r="AL90" s="279"/>
      <c r="AM90" s="279"/>
      <c r="AN90" s="567"/>
      <c r="AO90" s="566"/>
      <c r="AP90" s="279"/>
      <c r="AQ90" s="279"/>
      <c r="AR90" s="279"/>
      <c r="AS90" s="279"/>
      <c r="AT90" s="279"/>
      <c r="AU90" s="279"/>
      <c r="AV90" s="279"/>
      <c r="AW90" s="279"/>
      <c r="AX90" s="279"/>
      <c r="AY90" s="279"/>
      <c r="AZ90" s="279"/>
      <c r="BA90" s="279"/>
      <c r="BB90" s="279"/>
      <c r="BC90" s="279"/>
      <c r="BF90" s="2"/>
      <c r="BG90" s="142">
        <f t="shared" si="34"/>
        <v>44197</v>
      </c>
      <c r="BH90" s="256">
        <f t="shared" si="35"/>
        <v>44227</v>
      </c>
      <c r="BI90" s="143">
        <f t="shared" si="41"/>
        <v>31</v>
      </c>
      <c r="BK90" s="565">
        <f t="shared" si="36"/>
        <v>1</v>
      </c>
      <c r="BL90" s="565">
        <f t="shared" si="42"/>
        <v>1</v>
      </c>
      <c r="BM90" s="565">
        <f t="shared" si="43"/>
        <v>1</v>
      </c>
    </row>
    <row r="91" spans="1:65" x14ac:dyDescent="0.25">
      <c r="A91" s="58" t="str">
        <f t="shared" si="44"/>
        <v/>
      </c>
      <c r="B91" s="368"/>
      <c r="C91" s="371"/>
      <c r="D91" s="679"/>
      <c r="E91" s="679"/>
      <c r="F91" s="278"/>
      <c r="G91" s="278"/>
      <c r="H91" s="278"/>
      <c r="I91" s="656"/>
      <c r="J91" s="59">
        <f t="shared" si="30"/>
        <v>0</v>
      </c>
      <c r="K91" s="59">
        <f t="shared" si="37"/>
        <v>0</v>
      </c>
      <c r="L91" s="59">
        <f t="shared" si="26"/>
        <v>0</v>
      </c>
      <c r="M91" s="59">
        <f t="shared" si="27"/>
        <v>0</v>
      </c>
      <c r="N91" s="59">
        <f t="shared" si="28"/>
        <v>0</v>
      </c>
      <c r="O91" s="59">
        <f t="shared" si="29"/>
        <v>0</v>
      </c>
      <c r="P91" s="59">
        <f t="shared" si="38"/>
        <v>0</v>
      </c>
      <c r="Q91" s="59">
        <f t="shared" si="39"/>
        <v>0</v>
      </c>
      <c r="R91" s="59">
        <f t="shared" si="40"/>
        <v>0</v>
      </c>
      <c r="S91" s="816"/>
      <c r="T91" s="816"/>
      <c r="U91" s="816"/>
      <c r="V91" s="60" t="str">
        <f t="shared" si="31"/>
        <v/>
      </c>
      <c r="W91" s="409" t="str">
        <f t="shared" si="32"/>
        <v/>
      </c>
      <c r="X91" s="61" t="str">
        <f t="shared" si="33"/>
        <v/>
      </c>
      <c r="Y91" s="279"/>
      <c r="Z91" s="279"/>
      <c r="AA91" s="609"/>
      <c r="AB91" s="610"/>
      <c r="AC91" s="279"/>
      <c r="AD91" s="279"/>
      <c r="AE91" s="279"/>
      <c r="AF91" s="279"/>
      <c r="AG91" s="279"/>
      <c r="AH91" s="279"/>
      <c r="AI91" s="279"/>
      <c r="AJ91" s="279"/>
      <c r="AK91" s="279"/>
      <c r="AL91" s="279"/>
      <c r="AM91" s="279"/>
      <c r="AN91" s="567"/>
      <c r="AO91" s="566"/>
      <c r="AP91" s="279"/>
      <c r="AQ91" s="279"/>
      <c r="AR91" s="279"/>
      <c r="AS91" s="279"/>
      <c r="AT91" s="279"/>
      <c r="AU91" s="279"/>
      <c r="AV91" s="279"/>
      <c r="AW91" s="279"/>
      <c r="AX91" s="279"/>
      <c r="AY91" s="279"/>
      <c r="AZ91" s="279"/>
      <c r="BA91" s="279"/>
      <c r="BB91" s="279"/>
      <c r="BC91" s="279"/>
      <c r="BF91" s="2"/>
      <c r="BG91" s="142">
        <f t="shared" si="34"/>
        <v>44197</v>
      </c>
      <c r="BH91" s="256">
        <f t="shared" si="35"/>
        <v>44227</v>
      </c>
      <c r="BI91" s="143">
        <f t="shared" si="41"/>
        <v>31</v>
      </c>
      <c r="BK91" s="565">
        <f t="shared" si="36"/>
        <v>1</v>
      </c>
      <c r="BL91" s="565">
        <f t="shared" si="42"/>
        <v>1</v>
      </c>
      <c r="BM91" s="565">
        <f t="shared" si="43"/>
        <v>1</v>
      </c>
    </row>
    <row r="92" spans="1:65" x14ac:dyDescent="0.25">
      <c r="A92" s="58" t="str">
        <f t="shared" si="44"/>
        <v/>
      </c>
      <c r="B92" s="368"/>
      <c r="C92" s="371"/>
      <c r="D92" s="679"/>
      <c r="E92" s="679"/>
      <c r="F92" s="278"/>
      <c r="G92" s="278"/>
      <c r="H92" s="278"/>
      <c r="I92" s="656"/>
      <c r="J92" s="59">
        <f t="shared" si="30"/>
        <v>0</v>
      </c>
      <c r="K92" s="59">
        <f t="shared" si="37"/>
        <v>0</v>
      </c>
      <c r="L92" s="59">
        <f t="shared" si="26"/>
        <v>0</v>
      </c>
      <c r="M92" s="59">
        <f t="shared" si="27"/>
        <v>0</v>
      </c>
      <c r="N92" s="59">
        <f t="shared" si="28"/>
        <v>0</v>
      </c>
      <c r="O92" s="59">
        <f t="shared" si="29"/>
        <v>0</v>
      </c>
      <c r="P92" s="59">
        <f t="shared" si="38"/>
        <v>0</v>
      </c>
      <c r="Q92" s="59">
        <f t="shared" si="39"/>
        <v>0</v>
      </c>
      <c r="R92" s="59">
        <f t="shared" si="40"/>
        <v>0</v>
      </c>
      <c r="S92" s="816"/>
      <c r="T92" s="816"/>
      <c r="U92" s="816"/>
      <c r="V92" s="60" t="str">
        <f t="shared" si="31"/>
        <v/>
      </c>
      <c r="W92" s="409" t="str">
        <f t="shared" si="32"/>
        <v/>
      </c>
      <c r="X92" s="61" t="str">
        <f t="shared" si="33"/>
        <v/>
      </c>
      <c r="Y92" s="279"/>
      <c r="Z92" s="279"/>
      <c r="AA92" s="609"/>
      <c r="AB92" s="610"/>
      <c r="AC92" s="279"/>
      <c r="AD92" s="279"/>
      <c r="AE92" s="279"/>
      <c r="AF92" s="279"/>
      <c r="AG92" s="279"/>
      <c r="AH92" s="279"/>
      <c r="AI92" s="279"/>
      <c r="AJ92" s="279"/>
      <c r="AK92" s="279"/>
      <c r="AL92" s="279"/>
      <c r="AM92" s="279"/>
      <c r="AN92" s="567"/>
      <c r="AO92" s="566"/>
      <c r="AP92" s="279"/>
      <c r="AQ92" s="279"/>
      <c r="AR92" s="279"/>
      <c r="AS92" s="279"/>
      <c r="AT92" s="279"/>
      <c r="AU92" s="279"/>
      <c r="AV92" s="279"/>
      <c r="AW92" s="279"/>
      <c r="AX92" s="279"/>
      <c r="AY92" s="279"/>
      <c r="AZ92" s="279"/>
      <c r="BA92" s="279"/>
      <c r="BB92" s="279"/>
      <c r="BC92" s="279"/>
      <c r="BF92" s="2"/>
      <c r="BG92" s="142">
        <f t="shared" si="34"/>
        <v>44197</v>
      </c>
      <c r="BH92" s="256">
        <f t="shared" si="35"/>
        <v>44227</v>
      </c>
      <c r="BI92" s="143">
        <f t="shared" si="41"/>
        <v>31</v>
      </c>
      <c r="BK92" s="565">
        <f t="shared" si="36"/>
        <v>1</v>
      </c>
      <c r="BL92" s="565">
        <f t="shared" si="42"/>
        <v>1</v>
      </c>
      <c r="BM92" s="565">
        <f t="shared" si="43"/>
        <v>1</v>
      </c>
    </row>
    <row r="93" spans="1:65" x14ac:dyDescent="0.25">
      <c r="A93" s="58" t="str">
        <f t="shared" si="44"/>
        <v/>
      </c>
      <c r="B93" s="368"/>
      <c r="C93" s="371"/>
      <c r="D93" s="679"/>
      <c r="E93" s="679"/>
      <c r="F93" s="278"/>
      <c r="G93" s="278"/>
      <c r="H93" s="278"/>
      <c r="I93" s="656"/>
      <c r="J93" s="59">
        <f t="shared" si="30"/>
        <v>0</v>
      </c>
      <c r="K93" s="59">
        <f t="shared" si="37"/>
        <v>0</v>
      </c>
      <c r="L93" s="59">
        <f t="shared" si="26"/>
        <v>0</v>
      </c>
      <c r="M93" s="59">
        <f t="shared" si="27"/>
        <v>0</v>
      </c>
      <c r="N93" s="59">
        <f t="shared" si="28"/>
        <v>0</v>
      </c>
      <c r="O93" s="59">
        <f t="shared" si="29"/>
        <v>0</v>
      </c>
      <c r="P93" s="59">
        <f t="shared" si="38"/>
        <v>0</v>
      </c>
      <c r="Q93" s="59">
        <f t="shared" si="39"/>
        <v>0</v>
      </c>
      <c r="R93" s="59">
        <f t="shared" si="40"/>
        <v>0</v>
      </c>
      <c r="S93" s="816"/>
      <c r="T93" s="816"/>
      <c r="U93" s="816"/>
      <c r="V93" s="60" t="str">
        <f t="shared" si="31"/>
        <v/>
      </c>
      <c r="W93" s="409" t="str">
        <f t="shared" si="32"/>
        <v/>
      </c>
      <c r="X93" s="61" t="str">
        <f t="shared" si="33"/>
        <v/>
      </c>
      <c r="Y93" s="279"/>
      <c r="Z93" s="279"/>
      <c r="AA93" s="609"/>
      <c r="AB93" s="610"/>
      <c r="AC93" s="279"/>
      <c r="AD93" s="279"/>
      <c r="AE93" s="279"/>
      <c r="AF93" s="279"/>
      <c r="AG93" s="279"/>
      <c r="AH93" s="279"/>
      <c r="AI93" s="279"/>
      <c r="AJ93" s="279"/>
      <c r="AK93" s="279"/>
      <c r="AL93" s="279"/>
      <c r="AM93" s="279"/>
      <c r="AN93" s="567"/>
      <c r="AO93" s="566"/>
      <c r="AP93" s="279"/>
      <c r="AQ93" s="279"/>
      <c r="AR93" s="279"/>
      <c r="AS93" s="279"/>
      <c r="AT93" s="279"/>
      <c r="AU93" s="279"/>
      <c r="AV93" s="279"/>
      <c r="AW93" s="279"/>
      <c r="AX93" s="279"/>
      <c r="AY93" s="279"/>
      <c r="AZ93" s="279"/>
      <c r="BA93" s="279"/>
      <c r="BB93" s="279"/>
      <c r="BC93" s="279"/>
      <c r="BF93" s="2"/>
      <c r="BG93" s="142">
        <f t="shared" si="34"/>
        <v>44197</v>
      </c>
      <c r="BH93" s="256">
        <f t="shared" si="35"/>
        <v>44227</v>
      </c>
      <c r="BI93" s="143">
        <f t="shared" si="41"/>
        <v>31</v>
      </c>
      <c r="BK93" s="565">
        <f t="shared" si="36"/>
        <v>1</v>
      </c>
      <c r="BL93" s="565">
        <f t="shared" si="42"/>
        <v>1</v>
      </c>
      <c r="BM93" s="565">
        <f t="shared" si="43"/>
        <v>1</v>
      </c>
    </row>
    <row r="94" spans="1:65" x14ac:dyDescent="0.25">
      <c r="A94" s="58" t="str">
        <f t="shared" si="44"/>
        <v/>
      </c>
      <c r="B94" s="368"/>
      <c r="C94" s="371"/>
      <c r="D94" s="679"/>
      <c r="E94" s="679"/>
      <c r="F94" s="278"/>
      <c r="G94" s="278"/>
      <c r="H94" s="278"/>
      <c r="I94" s="656"/>
      <c r="J94" s="59">
        <f t="shared" si="30"/>
        <v>0</v>
      </c>
      <c r="K94" s="59">
        <f t="shared" si="37"/>
        <v>0</v>
      </c>
      <c r="L94" s="59">
        <f t="shared" si="26"/>
        <v>0</v>
      </c>
      <c r="M94" s="59">
        <f t="shared" si="27"/>
        <v>0</v>
      </c>
      <c r="N94" s="59">
        <f t="shared" si="28"/>
        <v>0</v>
      </c>
      <c r="O94" s="59">
        <f t="shared" si="29"/>
        <v>0</v>
      </c>
      <c r="P94" s="59">
        <f t="shared" si="38"/>
        <v>0</v>
      </c>
      <c r="Q94" s="59">
        <f t="shared" si="39"/>
        <v>0</v>
      </c>
      <c r="R94" s="59">
        <f t="shared" si="40"/>
        <v>0</v>
      </c>
      <c r="S94" s="816"/>
      <c r="T94" s="816"/>
      <c r="U94" s="816"/>
      <c r="V94" s="60" t="str">
        <f t="shared" si="31"/>
        <v/>
      </c>
      <c r="W94" s="409" t="str">
        <f t="shared" si="32"/>
        <v/>
      </c>
      <c r="X94" s="61" t="str">
        <f t="shared" si="33"/>
        <v/>
      </c>
      <c r="Y94" s="279"/>
      <c r="Z94" s="279"/>
      <c r="AA94" s="609"/>
      <c r="AB94" s="610"/>
      <c r="AC94" s="279"/>
      <c r="AD94" s="279"/>
      <c r="AE94" s="279"/>
      <c r="AF94" s="279"/>
      <c r="AG94" s="279"/>
      <c r="AH94" s="279"/>
      <c r="AI94" s="279"/>
      <c r="AJ94" s="279"/>
      <c r="AK94" s="279"/>
      <c r="AL94" s="279"/>
      <c r="AM94" s="279"/>
      <c r="AN94" s="567"/>
      <c r="AO94" s="566"/>
      <c r="AP94" s="279"/>
      <c r="AQ94" s="279"/>
      <c r="AR94" s="279"/>
      <c r="AS94" s="279"/>
      <c r="AT94" s="279"/>
      <c r="AU94" s="279"/>
      <c r="AV94" s="279"/>
      <c r="AW94" s="279"/>
      <c r="AX94" s="279"/>
      <c r="AY94" s="279"/>
      <c r="AZ94" s="279"/>
      <c r="BA94" s="279"/>
      <c r="BB94" s="279"/>
      <c r="BC94" s="279"/>
      <c r="BF94" s="2"/>
      <c r="BG94" s="142">
        <f t="shared" si="34"/>
        <v>44197</v>
      </c>
      <c r="BH94" s="256">
        <f t="shared" si="35"/>
        <v>44227</v>
      </c>
      <c r="BI94" s="143">
        <f t="shared" si="41"/>
        <v>31</v>
      </c>
      <c r="BK94" s="565">
        <f t="shared" si="36"/>
        <v>1</v>
      </c>
      <c r="BL94" s="565">
        <f t="shared" si="42"/>
        <v>1</v>
      </c>
      <c r="BM94" s="565">
        <f t="shared" si="43"/>
        <v>1</v>
      </c>
    </row>
    <row r="95" spans="1:65" x14ac:dyDescent="0.25">
      <c r="A95" s="58" t="str">
        <f t="shared" si="44"/>
        <v/>
      </c>
      <c r="B95" s="368"/>
      <c r="C95" s="371"/>
      <c r="D95" s="679"/>
      <c r="E95" s="679"/>
      <c r="F95" s="278"/>
      <c r="G95" s="278"/>
      <c r="H95" s="278"/>
      <c r="I95" s="656"/>
      <c r="J95" s="59">
        <f t="shared" si="30"/>
        <v>0</v>
      </c>
      <c r="K95" s="59">
        <f t="shared" si="37"/>
        <v>0</v>
      </c>
      <c r="L95" s="59">
        <f t="shared" si="26"/>
        <v>0</v>
      </c>
      <c r="M95" s="59">
        <f t="shared" si="27"/>
        <v>0</v>
      </c>
      <c r="N95" s="59">
        <f t="shared" si="28"/>
        <v>0</v>
      </c>
      <c r="O95" s="59">
        <f t="shared" si="29"/>
        <v>0</v>
      </c>
      <c r="P95" s="59">
        <f t="shared" si="38"/>
        <v>0</v>
      </c>
      <c r="Q95" s="59">
        <f t="shared" si="39"/>
        <v>0</v>
      </c>
      <c r="R95" s="59">
        <f t="shared" si="40"/>
        <v>0</v>
      </c>
      <c r="S95" s="816"/>
      <c r="T95" s="816"/>
      <c r="U95" s="816"/>
      <c r="V95" s="60" t="str">
        <f t="shared" si="31"/>
        <v/>
      </c>
      <c r="W95" s="409" t="str">
        <f t="shared" si="32"/>
        <v/>
      </c>
      <c r="X95" s="61" t="str">
        <f t="shared" si="33"/>
        <v/>
      </c>
      <c r="Y95" s="279"/>
      <c r="Z95" s="279"/>
      <c r="AA95" s="609"/>
      <c r="AB95" s="610"/>
      <c r="AC95" s="279"/>
      <c r="AD95" s="279"/>
      <c r="AE95" s="279"/>
      <c r="AF95" s="279"/>
      <c r="AG95" s="279"/>
      <c r="AH95" s="279"/>
      <c r="AI95" s="279"/>
      <c r="AJ95" s="279"/>
      <c r="AK95" s="279"/>
      <c r="AL95" s="279"/>
      <c r="AM95" s="279"/>
      <c r="AN95" s="567"/>
      <c r="AO95" s="566"/>
      <c r="AP95" s="279"/>
      <c r="AQ95" s="279"/>
      <c r="AR95" s="279"/>
      <c r="AS95" s="279"/>
      <c r="AT95" s="279"/>
      <c r="AU95" s="279"/>
      <c r="AV95" s="279"/>
      <c r="AW95" s="279"/>
      <c r="AX95" s="279"/>
      <c r="AY95" s="279"/>
      <c r="AZ95" s="279"/>
      <c r="BA95" s="279"/>
      <c r="BB95" s="279"/>
      <c r="BC95" s="279"/>
      <c r="BF95" s="2"/>
      <c r="BG95" s="142">
        <f t="shared" si="34"/>
        <v>44197</v>
      </c>
      <c r="BH95" s="256">
        <f t="shared" si="35"/>
        <v>44227</v>
      </c>
      <c r="BI95" s="143">
        <f t="shared" si="41"/>
        <v>31</v>
      </c>
      <c r="BK95" s="565">
        <f t="shared" si="36"/>
        <v>1</v>
      </c>
      <c r="BL95" s="565">
        <f t="shared" si="42"/>
        <v>1</v>
      </c>
      <c r="BM95" s="565">
        <f t="shared" si="43"/>
        <v>1</v>
      </c>
    </row>
    <row r="96" spans="1:65" x14ac:dyDescent="0.25">
      <c r="A96" s="58" t="str">
        <f t="shared" si="44"/>
        <v/>
      </c>
      <c r="B96" s="368"/>
      <c r="C96" s="371"/>
      <c r="D96" s="679"/>
      <c r="E96" s="679"/>
      <c r="F96" s="278"/>
      <c r="G96" s="278"/>
      <c r="H96" s="278"/>
      <c r="I96" s="656"/>
      <c r="J96" s="59">
        <f t="shared" si="30"/>
        <v>0</v>
      </c>
      <c r="K96" s="59">
        <f t="shared" si="37"/>
        <v>0</v>
      </c>
      <c r="L96" s="59">
        <f t="shared" si="26"/>
        <v>0</v>
      </c>
      <c r="M96" s="59">
        <f t="shared" si="27"/>
        <v>0</v>
      </c>
      <c r="N96" s="59">
        <f t="shared" si="28"/>
        <v>0</v>
      </c>
      <c r="O96" s="59">
        <f t="shared" si="29"/>
        <v>0</v>
      </c>
      <c r="P96" s="59">
        <f t="shared" si="38"/>
        <v>0</v>
      </c>
      <c r="Q96" s="59">
        <f t="shared" si="39"/>
        <v>0</v>
      </c>
      <c r="R96" s="59">
        <f t="shared" si="40"/>
        <v>0</v>
      </c>
      <c r="S96" s="816"/>
      <c r="T96" s="816"/>
      <c r="U96" s="816"/>
      <c r="V96" s="60" t="str">
        <f t="shared" si="31"/>
        <v/>
      </c>
      <c r="W96" s="409" t="str">
        <f t="shared" si="32"/>
        <v/>
      </c>
      <c r="X96" s="61" t="str">
        <f t="shared" si="33"/>
        <v/>
      </c>
      <c r="Y96" s="279"/>
      <c r="Z96" s="279"/>
      <c r="AA96" s="609"/>
      <c r="AB96" s="610"/>
      <c r="AC96" s="279"/>
      <c r="AD96" s="279"/>
      <c r="AE96" s="279"/>
      <c r="AF96" s="279"/>
      <c r="AG96" s="279"/>
      <c r="AH96" s="279"/>
      <c r="AI96" s="279"/>
      <c r="AJ96" s="279"/>
      <c r="AK96" s="279"/>
      <c r="AL96" s="279"/>
      <c r="AM96" s="279"/>
      <c r="AN96" s="567"/>
      <c r="AO96" s="566"/>
      <c r="AP96" s="279"/>
      <c r="AQ96" s="279"/>
      <c r="AR96" s="279"/>
      <c r="AS96" s="279"/>
      <c r="AT96" s="279"/>
      <c r="AU96" s="279"/>
      <c r="AV96" s="279"/>
      <c r="AW96" s="279"/>
      <c r="AX96" s="279"/>
      <c r="AY96" s="279"/>
      <c r="AZ96" s="279"/>
      <c r="BA96" s="279"/>
      <c r="BB96" s="279"/>
      <c r="BC96" s="279"/>
      <c r="BF96" s="2"/>
      <c r="BG96" s="142">
        <f t="shared" si="34"/>
        <v>44197</v>
      </c>
      <c r="BH96" s="256">
        <f t="shared" si="35"/>
        <v>44227</v>
      </c>
      <c r="BI96" s="143">
        <f t="shared" si="41"/>
        <v>31</v>
      </c>
      <c r="BK96" s="565">
        <f t="shared" si="36"/>
        <v>1</v>
      </c>
      <c r="BL96" s="565">
        <f t="shared" si="42"/>
        <v>1</v>
      </c>
      <c r="BM96" s="565">
        <f t="shared" si="43"/>
        <v>1</v>
      </c>
    </row>
    <row r="97" spans="1:65" x14ac:dyDescent="0.25">
      <c r="A97" s="58" t="str">
        <f t="shared" si="44"/>
        <v/>
      </c>
      <c r="B97" s="368"/>
      <c r="C97" s="371"/>
      <c r="D97" s="679"/>
      <c r="E97" s="679"/>
      <c r="F97" s="278"/>
      <c r="G97" s="278"/>
      <c r="H97" s="278"/>
      <c r="I97" s="656"/>
      <c r="J97" s="59">
        <f t="shared" si="30"/>
        <v>0</v>
      </c>
      <c r="K97" s="59">
        <f t="shared" si="37"/>
        <v>0</v>
      </c>
      <c r="L97" s="59">
        <f t="shared" si="26"/>
        <v>0</v>
      </c>
      <c r="M97" s="59">
        <f t="shared" si="27"/>
        <v>0</v>
      </c>
      <c r="N97" s="59">
        <f t="shared" si="28"/>
        <v>0</v>
      </c>
      <c r="O97" s="59">
        <f t="shared" si="29"/>
        <v>0</v>
      </c>
      <c r="P97" s="59">
        <f t="shared" si="38"/>
        <v>0</v>
      </c>
      <c r="Q97" s="59">
        <f t="shared" si="39"/>
        <v>0</v>
      </c>
      <c r="R97" s="59">
        <f t="shared" si="40"/>
        <v>0</v>
      </c>
      <c r="S97" s="816"/>
      <c r="T97" s="816"/>
      <c r="U97" s="816"/>
      <c r="V97" s="60" t="str">
        <f t="shared" si="31"/>
        <v/>
      </c>
      <c r="W97" s="409" t="str">
        <f t="shared" si="32"/>
        <v/>
      </c>
      <c r="X97" s="61" t="str">
        <f t="shared" si="33"/>
        <v/>
      </c>
      <c r="Y97" s="279"/>
      <c r="Z97" s="279"/>
      <c r="AA97" s="609"/>
      <c r="AB97" s="610"/>
      <c r="AC97" s="279"/>
      <c r="AD97" s="279"/>
      <c r="AE97" s="279"/>
      <c r="AF97" s="279"/>
      <c r="AG97" s="279"/>
      <c r="AH97" s="279"/>
      <c r="AI97" s="279"/>
      <c r="AJ97" s="279"/>
      <c r="AK97" s="279"/>
      <c r="AL97" s="279"/>
      <c r="AM97" s="279"/>
      <c r="AN97" s="567"/>
      <c r="AO97" s="566"/>
      <c r="AP97" s="279"/>
      <c r="AQ97" s="279"/>
      <c r="AR97" s="279"/>
      <c r="AS97" s="279"/>
      <c r="AT97" s="279"/>
      <c r="AU97" s="279"/>
      <c r="AV97" s="279"/>
      <c r="AW97" s="279"/>
      <c r="AX97" s="279"/>
      <c r="AY97" s="279"/>
      <c r="AZ97" s="279"/>
      <c r="BA97" s="279"/>
      <c r="BB97" s="279"/>
      <c r="BC97" s="279"/>
      <c r="BE97" s="2"/>
      <c r="BF97" s="2"/>
      <c r="BG97" s="142">
        <f t="shared" si="34"/>
        <v>44197</v>
      </c>
      <c r="BH97" s="256">
        <f t="shared" si="35"/>
        <v>44227</v>
      </c>
      <c r="BI97" s="143">
        <f t="shared" si="41"/>
        <v>31</v>
      </c>
      <c r="BK97" s="565">
        <f t="shared" si="36"/>
        <v>1</v>
      </c>
      <c r="BL97" s="565">
        <f t="shared" si="42"/>
        <v>1</v>
      </c>
      <c r="BM97" s="565">
        <f t="shared" si="43"/>
        <v>1</v>
      </c>
    </row>
    <row r="98" spans="1:65" x14ac:dyDescent="0.25">
      <c r="A98" s="58" t="str">
        <f t="shared" si="44"/>
        <v/>
      </c>
      <c r="B98" s="368"/>
      <c r="C98" s="371"/>
      <c r="D98" s="679"/>
      <c r="E98" s="679"/>
      <c r="F98" s="278"/>
      <c r="G98" s="278"/>
      <c r="H98" s="278"/>
      <c r="I98" s="656"/>
      <c r="J98" s="59">
        <f t="shared" si="30"/>
        <v>0</v>
      </c>
      <c r="K98" s="59">
        <f t="shared" si="37"/>
        <v>0</v>
      </c>
      <c r="L98" s="59">
        <f t="shared" si="26"/>
        <v>0</v>
      </c>
      <c r="M98" s="59">
        <f t="shared" si="27"/>
        <v>0</v>
      </c>
      <c r="N98" s="59">
        <f t="shared" si="28"/>
        <v>0</v>
      </c>
      <c r="O98" s="59">
        <f t="shared" si="29"/>
        <v>0</v>
      </c>
      <c r="P98" s="59">
        <f t="shared" si="38"/>
        <v>0</v>
      </c>
      <c r="Q98" s="59">
        <f t="shared" si="39"/>
        <v>0</v>
      </c>
      <c r="R98" s="59">
        <f t="shared" si="40"/>
        <v>0</v>
      </c>
      <c r="S98" s="816"/>
      <c r="T98" s="816"/>
      <c r="U98" s="816"/>
      <c r="V98" s="60" t="str">
        <f t="shared" si="31"/>
        <v/>
      </c>
      <c r="W98" s="409" t="str">
        <f t="shared" si="32"/>
        <v/>
      </c>
      <c r="X98" s="61" t="str">
        <f t="shared" si="33"/>
        <v/>
      </c>
      <c r="Y98" s="279"/>
      <c r="Z98" s="279"/>
      <c r="AA98" s="609"/>
      <c r="AB98" s="610"/>
      <c r="AC98" s="279"/>
      <c r="AD98" s="279"/>
      <c r="AE98" s="279"/>
      <c r="AF98" s="279"/>
      <c r="AG98" s="279"/>
      <c r="AH98" s="279"/>
      <c r="AI98" s="279"/>
      <c r="AJ98" s="279"/>
      <c r="AK98" s="279"/>
      <c r="AL98" s="279"/>
      <c r="AM98" s="279"/>
      <c r="AN98" s="567"/>
      <c r="AO98" s="566"/>
      <c r="AP98" s="279"/>
      <c r="AQ98" s="279"/>
      <c r="AR98" s="279"/>
      <c r="AS98" s="279"/>
      <c r="AT98" s="279"/>
      <c r="AU98" s="279"/>
      <c r="AV98" s="279"/>
      <c r="AW98" s="279"/>
      <c r="AX98" s="279"/>
      <c r="AY98" s="279"/>
      <c r="AZ98" s="279"/>
      <c r="BA98" s="279"/>
      <c r="BB98" s="279"/>
      <c r="BC98" s="279"/>
      <c r="BE98" s="2"/>
      <c r="BF98" s="2"/>
      <c r="BG98" s="142">
        <f t="shared" si="34"/>
        <v>44197</v>
      </c>
      <c r="BH98" s="256">
        <f t="shared" si="35"/>
        <v>44227</v>
      </c>
      <c r="BI98" s="143">
        <f t="shared" si="41"/>
        <v>31</v>
      </c>
      <c r="BK98" s="565">
        <f t="shared" si="36"/>
        <v>1</v>
      </c>
      <c r="BL98" s="565">
        <f t="shared" si="42"/>
        <v>1</v>
      </c>
      <c r="BM98" s="565">
        <f t="shared" si="43"/>
        <v>1</v>
      </c>
    </row>
    <row r="99" spans="1:65" x14ac:dyDescent="0.25">
      <c r="A99" s="58" t="str">
        <f t="shared" si="44"/>
        <v/>
      </c>
      <c r="B99" s="368"/>
      <c r="C99" s="371"/>
      <c r="D99" s="679"/>
      <c r="E99" s="679"/>
      <c r="F99" s="278"/>
      <c r="G99" s="278"/>
      <c r="H99" s="278"/>
      <c r="I99" s="656"/>
      <c r="J99" s="59">
        <f t="shared" si="30"/>
        <v>0</v>
      </c>
      <c r="K99" s="59">
        <f t="shared" si="37"/>
        <v>0</v>
      </c>
      <c r="L99" s="59">
        <f t="shared" si="26"/>
        <v>0</v>
      </c>
      <c r="M99" s="59">
        <f t="shared" si="27"/>
        <v>0</v>
      </c>
      <c r="N99" s="59">
        <f t="shared" si="28"/>
        <v>0</v>
      </c>
      <c r="O99" s="59">
        <f t="shared" si="29"/>
        <v>0</v>
      </c>
      <c r="P99" s="59">
        <f t="shared" si="38"/>
        <v>0</v>
      </c>
      <c r="Q99" s="59">
        <f t="shared" si="39"/>
        <v>0</v>
      </c>
      <c r="R99" s="59">
        <f t="shared" si="40"/>
        <v>0</v>
      </c>
      <c r="S99" s="816"/>
      <c r="T99" s="816"/>
      <c r="U99" s="816"/>
      <c r="V99" s="60" t="str">
        <f t="shared" si="31"/>
        <v/>
      </c>
      <c r="W99" s="409" t="str">
        <f t="shared" si="32"/>
        <v/>
      </c>
      <c r="X99" s="61" t="str">
        <f t="shared" si="33"/>
        <v/>
      </c>
      <c r="Y99" s="279"/>
      <c r="Z99" s="279"/>
      <c r="AA99" s="609"/>
      <c r="AB99" s="610"/>
      <c r="AC99" s="279"/>
      <c r="AD99" s="279"/>
      <c r="AE99" s="279"/>
      <c r="AF99" s="279"/>
      <c r="AG99" s="279"/>
      <c r="AH99" s="279"/>
      <c r="AI99" s="279"/>
      <c r="AJ99" s="279"/>
      <c r="AK99" s="279"/>
      <c r="AL99" s="279"/>
      <c r="AM99" s="279"/>
      <c r="AN99" s="567"/>
      <c r="AO99" s="566"/>
      <c r="AP99" s="279"/>
      <c r="AQ99" s="279"/>
      <c r="AR99" s="279"/>
      <c r="AS99" s="279"/>
      <c r="AT99" s="279"/>
      <c r="AU99" s="279"/>
      <c r="AV99" s="279"/>
      <c r="AW99" s="279"/>
      <c r="AX99" s="279"/>
      <c r="AY99" s="279"/>
      <c r="AZ99" s="279"/>
      <c r="BA99" s="279"/>
      <c r="BB99" s="279"/>
      <c r="BC99" s="279"/>
      <c r="BE99" s="2"/>
      <c r="BF99" s="2"/>
      <c r="BG99" s="142">
        <f t="shared" si="34"/>
        <v>44197</v>
      </c>
      <c r="BH99" s="256">
        <f t="shared" si="35"/>
        <v>44227</v>
      </c>
      <c r="BI99" s="143">
        <f t="shared" si="41"/>
        <v>31</v>
      </c>
      <c r="BK99" s="565">
        <f t="shared" si="36"/>
        <v>1</v>
      </c>
      <c r="BL99" s="565">
        <f t="shared" si="42"/>
        <v>1</v>
      </c>
      <c r="BM99" s="565">
        <f t="shared" si="43"/>
        <v>1</v>
      </c>
    </row>
    <row r="100" spans="1:65" x14ac:dyDescent="0.25">
      <c r="A100" s="58" t="str">
        <f t="shared" si="44"/>
        <v/>
      </c>
      <c r="B100" s="368"/>
      <c r="C100" s="371"/>
      <c r="D100" s="679"/>
      <c r="E100" s="679"/>
      <c r="F100" s="278"/>
      <c r="G100" s="278"/>
      <c r="H100" s="278"/>
      <c r="I100" s="656"/>
      <c r="J100" s="59">
        <f t="shared" si="30"/>
        <v>0</v>
      </c>
      <c r="K100" s="59">
        <f t="shared" si="37"/>
        <v>0</v>
      </c>
      <c r="L100" s="59">
        <f t="shared" si="26"/>
        <v>0</v>
      </c>
      <c r="M100" s="59">
        <f t="shared" si="27"/>
        <v>0</v>
      </c>
      <c r="N100" s="59">
        <f t="shared" si="28"/>
        <v>0</v>
      </c>
      <c r="O100" s="59">
        <f t="shared" si="29"/>
        <v>0</v>
      </c>
      <c r="P100" s="59">
        <f t="shared" si="38"/>
        <v>0</v>
      </c>
      <c r="Q100" s="59">
        <f t="shared" si="39"/>
        <v>0</v>
      </c>
      <c r="R100" s="59">
        <f t="shared" si="40"/>
        <v>0</v>
      </c>
      <c r="S100" s="816"/>
      <c r="T100" s="816"/>
      <c r="U100" s="816"/>
      <c r="V100" s="60" t="str">
        <f t="shared" si="31"/>
        <v/>
      </c>
      <c r="W100" s="409" t="str">
        <f t="shared" si="32"/>
        <v/>
      </c>
      <c r="X100" s="61" t="str">
        <f t="shared" si="33"/>
        <v/>
      </c>
      <c r="Y100" s="279"/>
      <c r="Z100" s="279"/>
      <c r="AA100" s="609"/>
      <c r="AB100" s="610"/>
      <c r="AC100" s="279"/>
      <c r="AD100" s="279"/>
      <c r="AE100" s="279"/>
      <c r="AF100" s="279"/>
      <c r="AG100" s="279"/>
      <c r="AH100" s="279"/>
      <c r="AI100" s="279"/>
      <c r="AJ100" s="279"/>
      <c r="AK100" s="279"/>
      <c r="AL100" s="279"/>
      <c r="AM100" s="279"/>
      <c r="AN100" s="567"/>
      <c r="AO100" s="566"/>
      <c r="AP100" s="279"/>
      <c r="AQ100" s="279"/>
      <c r="AR100" s="279"/>
      <c r="AS100" s="279"/>
      <c r="AT100" s="279"/>
      <c r="AU100" s="279"/>
      <c r="AV100" s="279"/>
      <c r="AW100" s="279"/>
      <c r="AX100" s="279"/>
      <c r="AY100" s="279"/>
      <c r="AZ100" s="279"/>
      <c r="BA100" s="279"/>
      <c r="BB100" s="279"/>
      <c r="BC100" s="279"/>
      <c r="BE100" s="2"/>
      <c r="BF100" s="2"/>
      <c r="BG100" s="142">
        <f t="shared" si="34"/>
        <v>44197</v>
      </c>
      <c r="BH100" s="256">
        <f t="shared" si="35"/>
        <v>44227</v>
      </c>
      <c r="BI100" s="143">
        <f t="shared" si="41"/>
        <v>31</v>
      </c>
      <c r="BK100" s="565">
        <f t="shared" si="36"/>
        <v>1</v>
      </c>
      <c r="BL100" s="565">
        <f t="shared" si="42"/>
        <v>1</v>
      </c>
      <c r="BM100" s="565">
        <f t="shared" si="43"/>
        <v>1</v>
      </c>
    </row>
    <row r="101" spans="1:65" x14ac:dyDescent="0.25">
      <c r="A101" s="58" t="str">
        <f t="shared" si="44"/>
        <v/>
      </c>
      <c r="B101" s="368"/>
      <c r="C101" s="371"/>
      <c r="D101" s="679"/>
      <c r="E101" s="679"/>
      <c r="F101" s="278"/>
      <c r="G101" s="278"/>
      <c r="H101" s="278"/>
      <c r="I101" s="656"/>
      <c r="J101" s="59">
        <f t="shared" si="30"/>
        <v>0</v>
      </c>
      <c r="K101" s="59">
        <f t="shared" si="37"/>
        <v>0</v>
      </c>
      <c r="L101" s="59">
        <f t="shared" si="26"/>
        <v>0</v>
      </c>
      <c r="M101" s="59">
        <f t="shared" si="27"/>
        <v>0</v>
      </c>
      <c r="N101" s="59">
        <f t="shared" si="28"/>
        <v>0</v>
      </c>
      <c r="O101" s="59">
        <f t="shared" si="29"/>
        <v>0</v>
      </c>
      <c r="P101" s="59">
        <f t="shared" si="38"/>
        <v>0</v>
      </c>
      <c r="Q101" s="59">
        <f t="shared" si="39"/>
        <v>0</v>
      </c>
      <c r="R101" s="59">
        <f t="shared" si="40"/>
        <v>0</v>
      </c>
      <c r="S101" s="816"/>
      <c r="T101" s="816"/>
      <c r="U101" s="816"/>
      <c r="V101" s="60" t="str">
        <f t="shared" si="31"/>
        <v/>
      </c>
      <c r="W101" s="409" t="str">
        <f t="shared" si="32"/>
        <v/>
      </c>
      <c r="X101" s="61" t="str">
        <f t="shared" si="33"/>
        <v/>
      </c>
      <c r="Y101" s="279"/>
      <c r="Z101" s="279"/>
      <c r="AA101" s="609"/>
      <c r="AB101" s="610"/>
      <c r="AC101" s="279"/>
      <c r="AD101" s="279"/>
      <c r="AE101" s="279"/>
      <c r="AF101" s="279"/>
      <c r="AG101" s="279"/>
      <c r="AH101" s="279"/>
      <c r="AI101" s="279"/>
      <c r="AJ101" s="279"/>
      <c r="AK101" s="279"/>
      <c r="AL101" s="279"/>
      <c r="AM101" s="279"/>
      <c r="AN101" s="567"/>
      <c r="AO101" s="566"/>
      <c r="AP101" s="279"/>
      <c r="AQ101" s="279"/>
      <c r="AR101" s="279"/>
      <c r="AS101" s="279"/>
      <c r="AT101" s="279"/>
      <c r="AU101" s="279"/>
      <c r="AV101" s="279"/>
      <c r="AW101" s="279"/>
      <c r="AX101" s="279"/>
      <c r="AY101" s="279"/>
      <c r="AZ101" s="279"/>
      <c r="BA101" s="279"/>
      <c r="BB101" s="279"/>
      <c r="BC101" s="279"/>
      <c r="BE101" s="2"/>
      <c r="BF101" s="2"/>
      <c r="BG101" s="142">
        <f t="shared" si="34"/>
        <v>44197</v>
      </c>
      <c r="BH101" s="256">
        <f t="shared" si="35"/>
        <v>44227</v>
      </c>
      <c r="BI101" s="143">
        <f t="shared" si="41"/>
        <v>31</v>
      </c>
      <c r="BK101" s="565">
        <f t="shared" si="36"/>
        <v>1</v>
      </c>
      <c r="BL101" s="565">
        <f t="shared" si="42"/>
        <v>1</v>
      </c>
      <c r="BM101" s="565">
        <f t="shared" si="43"/>
        <v>1</v>
      </c>
    </row>
    <row r="102" spans="1:65" x14ac:dyDescent="0.25">
      <c r="A102" s="58" t="str">
        <f t="shared" si="44"/>
        <v/>
      </c>
      <c r="B102" s="368"/>
      <c r="C102" s="371"/>
      <c r="D102" s="679"/>
      <c r="E102" s="679"/>
      <c r="F102" s="278"/>
      <c r="G102" s="278"/>
      <c r="H102" s="278"/>
      <c r="I102" s="656"/>
      <c r="J102" s="59">
        <f t="shared" si="30"/>
        <v>0</v>
      </c>
      <c r="K102" s="59">
        <f t="shared" si="37"/>
        <v>0</v>
      </c>
      <c r="L102" s="59">
        <f t="shared" si="26"/>
        <v>0</v>
      </c>
      <c r="M102" s="59">
        <f t="shared" si="27"/>
        <v>0</v>
      </c>
      <c r="N102" s="59">
        <f t="shared" si="28"/>
        <v>0</v>
      </c>
      <c r="O102" s="59">
        <f t="shared" si="29"/>
        <v>0</v>
      </c>
      <c r="P102" s="59">
        <f t="shared" si="38"/>
        <v>0</v>
      </c>
      <c r="Q102" s="59">
        <f t="shared" si="39"/>
        <v>0</v>
      </c>
      <c r="R102" s="59">
        <f t="shared" si="40"/>
        <v>0</v>
      </c>
      <c r="S102" s="816"/>
      <c r="T102" s="816"/>
      <c r="U102" s="816"/>
      <c r="V102" s="60" t="str">
        <f t="shared" si="31"/>
        <v/>
      </c>
      <c r="W102" s="409" t="str">
        <f t="shared" si="32"/>
        <v/>
      </c>
      <c r="X102" s="61" t="str">
        <f t="shared" si="33"/>
        <v/>
      </c>
      <c r="Y102" s="279"/>
      <c r="Z102" s="279"/>
      <c r="AA102" s="609"/>
      <c r="AB102" s="610"/>
      <c r="AC102" s="279"/>
      <c r="AD102" s="279"/>
      <c r="AE102" s="279"/>
      <c r="AF102" s="279"/>
      <c r="AG102" s="279"/>
      <c r="AH102" s="279"/>
      <c r="AI102" s="279"/>
      <c r="AJ102" s="279"/>
      <c r="AK102" s="279"/>
      <c r="AL102" s="279"/>
      <c r="AM102" s="279"/>
      <c r="AN102" s="567"/>
      <c r="AO102" s="566"/>
      <c r="AP102" s="279"/>
      <c r="AQ102" s="279"/>
      <c r="AR102" s="279"/>
      <c r="AS102" s="279"/>
      <c r="AT102" s="279"/>
      <c r="AU102" s="279"/>
      <c r="AV102" s="279"/>
      <c r="AW102" s="279"/>
      <c r="AX102" s="279"/>
      <c r="AY102" s="279"/>
      <c r="AZ102" s="279"/>
      <c r="BA102" s="279"/>
      <c r="BB102" s="279"/>
      <c r="BC102" s="279"/>
      <c r="BE102" s="2"/>
      <c r="BF102" s="2"/>
      <c r="BG102" s="142">
        <f t="shared" si="34"/>
        <v>44197</v>
      </c>
      <c r="BH102" s="256">
        <f t="shared" si="35"/>
        <v>44227</v>
      </c>
      <c r="BI102" s="143">
        <f t="shared" si="41"/>
        <v>31</v>
      </c>
      <c r="BK102" s="565">
        <f t="shared" si="36"/>
        <v>1</v>
      </c>
      <c r="BL102" s="565">
        <f t="shared" si="42"/>
        <v>1</v>
      </c>
      <c r="BM102" s="565">
        <f t="shared" si="43"/>
        <v>1</v>
      </c>
    </row>
    <row r="103" spans="1:65" x14ac:dyDescent="0.25">
      <c r="A103" s="58" t="str">
        <f t="shared" si="44"/>
        <v/>
      </c>
      <c r="B103" s="368"/>
      <c r="C103" s="371"/>
      <c r="D103" s="679"/>
      <c r="E103" s="679"/>
      <c r="F103" s="278"/>
      <c r="G103" s="278"/>
      <c r="H103" s="278"/>
      <c r="I103" s="656"/>
      <c r="J103" s="59">
        <f t="shared" si="30"/>
        <v>0</v>
      </c>
      <c r="K103" s="59">
        <f t="shared" si="37"/>
        <v>0</v>
      </c>
      <c r="L103" s="59">
        <f t="shared" si="26"/>
        <v>0</v>
      </c>
      <c r="M103" s="59">
        <f t="shared" si="27"/>
        <v>0</v>
      </c>
      <c r="N103" s="59">
        <f t="shared" si="28"/>
        <v>0</v>
      </c>
      <c r="O103" s="59">
        <f t="shared" si="29"/>
        <v>0</v>
      </c>
      <c r="P103" s="59">
        <f t="shared" si="38"/>
        <v>0</v>
      </c>
      <c r="Q103" s="59">
        <f t="shared" si="39"/>
        <v>0</v>
      </c>
      <c r="R103" s="59">
        <f t="shared" si="40"/>
        <v>0</v>
      </c>
      <c r="S103" s="816"/>
      <c r="T103" s="816"/>
      <c r="U103" s="816"/>
      <c r="V103" s="60" t="str">
        <f t="shared" si="31"/>
        <v/>
      </c>
      <c r="W103" s="409" t="str">
        <f t="shared" si="32"/>
        <v/>
      </c>
      <c r="X103" s="61" t="str">
        <f t="shared" si="33"/>
        <v/>
      </c>
      <c r="Y103" s="279"/>
      <c r="Z103" s="279"/>
      <c r="AA103" s="609"/>
      <c r="AB103" s="610"/>
      <c r="AC103" s="279"/>
      <c r="AD103" s="279"/>
      <c r="AE103" s="279"/>
      <c r="AF103" s="279"/>
      <c r="AG103" s="279"/>
      <c r="AH103" s="279"/>
      <c r="AI103" s="279"/>
      <c r="AJ103" s="279"/>
      <c r="AK103" s="279"/>
      <c r="AL103" s="279"/>
      <c r="AM103" s="279"/>
      <c r="AN103" s="567"/>
      <c r="AO103" s="566"/>
      <c r="AP103" s="279"/>
      <c r="AQ103" s="279"/>
      <c r="AR103" s="279"/>
      <c r="AS103" s="279"/>
      <c r="AT103" s="279"/>
      <c r="AU103" s="279"/>
      <c r="AV103" s="279"/>
      <c r="AW103" s="279"/>
      <c r="AX103" s="279"/>
      <c r="AY103" s="279"/>
      <c r="AZ103" s="279"/>
      <c r="BA103" s="279"/>
      <c r="BB103" s="279"/>
      <c r="BC103" s="279"/>
      <c r="BE103" s="2"/>
      <c r="BF103" s="2"/>
      <c r="BG103" s="142">
        <f t="shared" si="34"/>
        <v>44197</v>
      </c>
      <c r="BH103" s="256">
        <f t="shared" si="35"/>
        <v>44227</v>
      </c>
      <c r="BI103" s="143">
        <f t="shared" si="41"/>
        <v>31</v>
      </c>
      <c r="BK103" s="565">
        <f t="shared" si="36"/>
        <v>1</v>
      </c>
      <c r="BL103" s="565">
        <f t="shared" si="42"/>
        <v>1</v>
      </c>
      <c r="BM103" s="565">
        <f t="shared" si="43"/>
        <v>1</v>
      </c>
    </row>
    <row r="104" spans="1:65" x14ac:dyDescent="0.25">
      <c r="A104" s="58" t="str">
        <f t="shared" si="44"/>
        <v/>
      </c>
      <c r="B104" s="368"/>
      <c r="C104" s="371"/>
      <c r="D104" s="679"/>
      <c r="E104" s="679"/>
      <c r="F104" s="278"/>
      <c r="G104" s="278"/>
      <c r="H104" s="278"/>
      <c r="I104" s="656"/>
      <c r="J104" s="59">
        <f t="shared" si="30"/>
        <v>0</v>
      </c>
      <c r="K104" s="59">
        <f t="shared" si="37"/>
        <v>0</v>
      </c>
      <c r="L104" s="59">
        <f t="shared" si="26"/>
        <v>0</v>
      </c>
      <c r="M104" s="59">
        <f t="shared" si="27"/>
        <v>0</v>
      </c>
      <c r="N104" s="59">
        <f t="shared" si="28"/>
        <v>0</v>
      </c>
      <c r="O104" s="59">
        <f t="shared" si="29"/>
        <v>0</v>
      </c>
      <c r="P104" s="59">
        <f t="shared" si="38"/>
        <v>0</v>
      </c>
      <c r="Q104" s="59">
        <f t="shared" si="39"/>
        <v>0</v>
      </c>
      <c r="R104" s="59">
        <f t="shared" si="40"/>
        <v>0</v>
      </c>
      <c r="S104" s="816"/>
      <c r="T104" s="816"/>
      <c r="U104" s="816"/>
      <c r="V104" s="60" t="str">
        <f t="shared" si="31"/>
        <v/>
      </c>
      <c r="W104" s="409" t="str">
        <f t="shared" si="32"/>
        <v/>
      </c>
      <c r="X104" s="61" t="str">
        <f t="shared" si="33"/>
        <v/>
      </c>
      <c r="Y104" s="279"/>
      <c r="Z104" s="279"/>
      <c r="AA104" s="609"/>
      <c r="AB104" s="610"/>
      <c r="AC104" s="279"/>
      <c r="AD104" s="279"/>
      <c r="AE104" s="279"/>
      <c r="AF104" s="279"/>
      <c r="AG104" s="279"/>
      <c r="AH104" s="279"/>
      <c r="AI104" s="279"/>
      <c r="AJ104" s="279"/>
      <c r="AK104" s="279"/>
      <c r="AL104" s="279"/>
      <c r="AM104" s="279"/>
      <c r="AN104" s="567"/>
      <c r="AO104" s="566"/>
      <c r="AP104" s="279"/>
      <c r="AQ104" s="279"/>
      <c r="AR104" s="279"/>
      <c r="AS104" s="279"/>
      <c r="AT104" s="279"/>
      <c r="AU104" s="279"/>
      <c r="AV104" s="279"/>
      <c r="AW104" s="279"/>
      <c r="AX104" s="279"/>
      <c r="AY104" s="279"/>
      <c r="AZ104" s="279"/>
      <c r="BA104" s="279"/>
      <c r="BB104" s="279"/>
      <c r="BC104" s="279"/>
      <c r="BE104" s="2"/>
      <c r="BF104" s="2"/>
      <c r="BG104" s="142">
        <f t="shared" si="34"/>
        <v>44197</v>
      </c>
      <c r="BH104" s="256">
        <f t="shared" si="35"/>
        <v>44227</v>
      </c>
      <c r="BI104" s="143">
        <f t="shared" si="41"/>
        <v>31</v>
      </c>
      <c r="BK104" s="565">
        <f t="shared" si="36"/>
        <v>1</v>
      </c>
      <c r="BL104" s="565">
        <f t="shared" si="42"/>
        <v>1</v>
      </c>
      <c r="BM104" s="565">
        <f t="shared" si="43"/>
        <v>1</v>
      </c>
    </row>
    <row r="105" spans="1:65" x14ac:dyDescent="0.25">
      <c r="A105" s="58" t="str">
        <f t="shared" si="44"/>
        <v/>
      </c>
      <c r="B105" s="368"/>
      <c r="C105" s="371"/>
      <c r="D105" s="679"/>
      <c r="E105" s="679"/>
      <c r="F105" s="278"/>
      <c r="G105" s="278"/>
      <c r="H105" s="278"/>
      <c r="I105" s="656"/>
      <c r="J105" s="59">
        <f t="shared" si="30"/>
        <v>0</v>
      </c>
      <c r="K105" s="59">
        <f t="shared" si="37"/>
        <v>0</v>
      </c>
      <c r="L105" s="59">
        <f t="shared" si="26"/>
        <v>0</v>
      </c>
      <c r="M105" s="59">
        <f t="shared" si="27"/>
        <v>0</v>
      </c>
      <c r="N105" s="59">
        <f t="shared" si="28"/>
        <v>0</v>
      </c>
      <c r="O105" s="59">
        <f t="shared" si="29"/>
        <v>0</v>
      </c>
      <c r="P105" s="59">
        <f t="shared" si="38"/>
        <v>0</v>
      </c>
      <c r="Q105" s="59">
        <f t="shared" si="39"/>
        <v>0</v>
      </c>
      <c r="R105" s="59">
        <f t="shared" si="40"/>
        <v>0</v>
      </c>
      <c r="S105" s="816"/>
      <c r="T105" s="816"/>
      <c r="U105" s="816"/>
      <c r="V105" s="60" t="str">
        <f t="shared" si="31"/>
        <v/>
      </c>
      <c r="W105" s="409" t="str">
        <f t="shared" si="32"/>
        <v/>
      </c>
      <c r="X105" s="61" t="str">
        <f t="shared" si="33"/>
        <v/>
      </c>
      <c r="Y105" s="279"/>
      <c r="Z105" s="279"/>
      <c r="AA105" s="609"/>
      <c r="AB105" s="610"/>
      <c r="AC105" s="279"/>
      <c r="AD105" s="279"/>
      <c r="AE105" s="279"/>
      <c r="AF105" s="279"/>
      <c r="AG105" s="279"/>
      <c r="AH105" s="279"/>
      <c r="AI105" s="279"/>
      <c r="AJ105" s="279"/>
      <c r="AK105" s="279"/>
      <c r="AL105" s="279"/>
      <c r="AM105" s="279"/>
      <c r="AN105" s="567"/>
      <c r="AO105" s="566"/>
      <c r="AP105" s="279"/>
      <c r="AQ105" s="279"/>
      <c r="AR105" s="279"/>
      <c r="AS105" s="279"/>
      <c r="AT105" s="279"/>
      <c r="AU105" s="279"/>
      <c r="AV105" s="279"/>
      <c r="AW105" s="279"/>
      <c r="AX105" s="279"/>
      <c r="AY105" s="279"/>
      <c r="AZ105" s="279"/>
      <c r="BA105" s="279"/>
      <c r="BB105" s="279"/>
      <c r="BC105" s="279"/>
      <c r="BE105" s="2"/>
      <c r="BF105" s="2"/>
      <c r="BG105" s="142">
        <f t="shared" si="34"/>
        <v>44197</v>
      </c>
      <c r="BH105" s="256">
        <f t="shared" si="35"/>
        <v>44227</v>
      </c>
      <c r="BI105" s="143">
        <f t="shared" si="41"/>
        <v>31</v>
      </c>
      <c r="BK105" s="565">
        <f t="shared" si="36"/>
        <v>1</v>
      </c>
      <c r="BL105" s="565">
        <f t="shared" si="42"/>
        <v>1</v>
      </c>
      <c r="BM105" s="565">
        <f t="shared" si="43"/>
        <v>1</v>
      </c>
    </row>
    <row r="106" spans="1:65" x14ac:dyDescent="0.25">
      <c r="A106" s="58" t="str">
        <f t="shared" si="44"/>
        <v/>
      </c>
      <c r="B106" s="368"/>
      <c r="C106" s="371"/>
      <c r="D106" s="679"/>
      <c r="E106" s="679"/>
      <c r="F106" s="278"/>
      <c r="G106" s="278"/>
      <c r="H106" s="278"/>
      <c r="I106" s="656"/>
      <c r="J106" s="59">
        <f t="shared" si="30"/>
        <v>0</v>
      </c>
      <c r="K106" s="59">
        <f t="shared" si="37"/>
        <v>0</v>
      </c>
      <c r="L106" s="59">
        <f t="shared" si="26"/>
        <v>0</v>
      </c>
      <c r="M106" s="59">
        <f t="shared" si="27"/>
        <v>0</v>
      </c>
      <c r="N106" s="59">
        <f t="shared" si="28"/>
        <v>0</v>
      </c>
      <c r="O106" s="59">
        <f t="shared" si="29"/>
        <v>0</v>
      </c>
      <c r="P106" s="59">
        <f t="shared" si="38"/>
        <v>0</v>
      </c>
      <c r="Q106" s="59">
        <f t="shared" si="39"/>
        <v>0</v>
      </c>
      <c r="R106" s="59">
        <f t="shared" si="40"/>
        <v>0</v>
      </c>
      <c r="S106" s="816"/>
      <c r="T106" s="816"/>
      <c r="U106" s="816"/>
      <c r="V106" s="60" t="str">
        <f t="shared" si="31"/>
        <v/>
      </c>
      <c r="W106" s="409" t="str">
        <f t="shared" si="32"/>
        <v/>
      </c>
      <c r="X106" s="61" t="str">
        <f t="shared" si="33"/>
        <v/>
      </c>
      <c r="Y106" s="279"/>
      <c r="Z106" s="279"/>
      <c r="AA106" s="609"/>
      <c r="AB106" s="610"/>
      <c r="AC106" s="279"/>
      <c r="AD106" s="279"/>
      <c r="AE106" s="279"/>
      <c r="AF106" s="279"/>
      <c r="AG106" s="279"/>
      <c r="AH106" s="279"/>
      <c r="AI106" s="279"/>
      <c r="AJ106" s="279"/>
      <c r="AK106" s="279"/>
      <c r="AL106" s="279"/>
      <c r="AM106" s="279"/>
      <c r="AN106" s="567"/>
      <c r="AO106" s="566"/>
      <c r="AP106" s="279"/>
      <c r="AQ106" s="279"/>
      <c r="AR106" s="279"/>
      <c r="AS106" s="279"/>
      <c r="AT106" s="279"/>
      <c r="AU106" s="279"/>
      <c r="AV106" s="279"/>
      <c r="AW106" s="279"/>
      <c r="AX106" s="279"/>
      <c r="AY106" s="279"/>
      <c r="AZ106" s="279"/>
      <c r="BA106" s="279"/>
      <c r="BB106" s="279"/>
      <c r="BC106" s="279"/>
      <c r="BE106" s="2"/>
      <c r="BF106" s="2"/>
      <c r="BG106" s="142">
        <f t="shared" si="34"/>
        <v>44197</v>
      </c>
      <c r="BH106" s="256">
        <f t="shared" si="35"/>
        <v>44227</v>
      </c>
      <c r="BI106" s="143">
        <f t="shared" si="41"/>
        <v>31</v>
      </c>
      <c r="BK106" s="565">
        <f t="shared" si="36"/>
        <v>1</v>
      </c>
      <c r="BL106" s="565">
        <f t="shared" si="42"/>
        <v>1</v>
      </c>
      <c r="BM106" s="565">
        <f t="shared" si="43"/>
        <v>1</v>
      </c>
    </row>
    <row r="107" spans="1:65" x14ac:dyDescent="0.25">
      <c r="A107" s="58" t="str">
        <f t="shared" si="44"/>
        <v/>
      </c>
      <c r="B107" s="368"/>
      <c r="C107" s="371"/>
      <c r="D107" s="679"/>
      <c r="E107" s="679"/>
      <c r="F107" s="278"/>
      <c r="G107" s="278"/>
      <c r="H107" s="278"/>
      <c r="I107" s="656"/>
      <c r="J107" s="59">
        <f t="shared" si="30"/>
        <v>0</v>
      </c>
      <c r="K107" s="59">
        <f t="shared" si="37"/>
        <v>0</v>
      </c>
      <c r="L107" s="59">
        <f t="shared" ref="L107:L170" si="45">COUNTIF(Y107:BC107,"U")</f>
        <v>0</v>
      </c>
      <c r="M107" s="59">
        <f t="shared" ref="M107:M170" si="46">COUNTIF(Y107:BC107,"E")</f>
        <v>0</v>
      </c>
      <c r="N107" s="59">
        <f t="shared" ref="N107:N170" si="47">COUNTIF(Y107:BC107,"F")</f>
        <v>0</v>
      </c>
      <c r="O107" s="59">
        <f t="shared" ref="O107:O170" si="48">COUNTIF(Y107:BC107,"W")</f>
        <v>0</v>
      </c>
      <c r="P107" s="59">
        <f t="shared" ref="P107:P170" si="49">COUNTIF(Y107:BC107,"A")+COUNTIF(Y107:BC107,"I")</f>
        <v>0</v>
      </c>
      <c r="Q107" s="59">
        <f t="shared" si="39"/>
        <v>0</v>
      </c>
      <c r="R107" s="59">
        <f t="shared" si="40"/>
        <v>0</v>
      </c>
      <c r="S107" s="816"/>
      <c r="T107" s="816"/>
      <c r="U107" s="816"/>
      <c r="V107" s="60" t="str">
        <f t="shared" si="31"/>
        <v/>
      </c>
      <c r="W107" s="409" t="str">
        <f t="shared" si="32"/>
        <v/>
      </c>
      <c r="X107" s="61" t="str">
        <f t="shared" si="33"/>
        <v/>
      </c>
      <c r="Y107" s="279"/>
      <c r="Z107" s="279"/>
      <c r="AA107" s="609"/>
      <c r="AB107" s="610"/>
      <c r="AC107" s="279"/>
      <c r="AD107" s="279"/>
      <c r="AE107" s="279"/>
      <c r="AF107" s="279"/>
      <c r="AG107" s="279"/>
      <c r="AH107" s="279"/>
      <c r="AI107" s="279"/>
      <c r="AJ107" s="279"/>
      <c r="AK107" s="279"/>
      <c r="AL107" s="279"/>
      <c r="AM107" s="279"/>
      <c r="AN107" s="567"/>
      <c r="AO107" s="566"/>
      <c r="AP107" s="279"/>
      <c r="AQ107" s="279"/>
      <c r="AR107" s="279"/>
      <c r="AS107" s="279"/>
      <c r="AT107" s="279"/>
      <c r="AU107" s="279"/>
      <c r="AV107" s="279"/>
      <c r="AW107" s="279"/>
      <c r="AX107" s="279"/>
      <c r="AY107" s="279"/>
      <c r="AZ107" s="279"/>
      <c r="BA107" s="279"/>
      <c r="BB107" s="279"/>
      <c r="BC107" s="279"/>
      <c r="BE107" s="2"/>
      <c r="BF107" s="2"/>
      <c r="BG107" s="142">
        <f t="shared" si="34"/>
        <v>44197</v>
      </c>
      <c r="BH107" s="256">
        <f t="shared" si="35"/>
        <v>44227</v>
      </c>
      <c r="BI107" s="143">
        <f t="shared" si="41"/>
        <v>31</v>
      </c>
      <c r="BK107" s="565">
        <f t="shared" si="36"/>
        <v>1</v>
      </c>
      <c r="BL107" s="565">
        <f t="shared" si="42"/>
        <v>1</v>
      </c>
      <c r="BM107" s="565">
        <f t="shared" si="43"/>
        <v>1</v>
      </c>
    </row>
    <row r="108" spans="1:65" x14ac:dyDescent="0.25">
      <c r="A108" s="58" t="str">
        <f t="shared" si="44"/>
        <v/>
      </c>
      <c r="B108" s="368"/>
      <c r="C108" s="371"/>
      <c r="D108" s="679"/>
      <c r="E108" s="679"/>
      <c r="F108" s="278"/>
      <c r="G108" s="278"/>
      <c r="H108" s="278"/>
      <c r="I108" s="656"/>
      <c r="J108" s="59">
        <f t="shared" si="30"/>
        <v>0</v>
      </c>
      <c r="K108" s="59">
        <f t="shared" si="37"/>
        <v>0</v>
      </c>
      <c r="L108" s="59">
        <f t="shared" si="45"/>
        <v>0</v>
      </c>
      <c r="M108" s="59">
        <f t="shared" si="46"/>
        <v>0</v>
      </c>
      <c r="N108" s="59">
        <f t="shared" si="47"/>
        <v>0</v>
      </c>
      <c r="O108" s="59">
        <f t="shared" si="48"/>
        <v>0</v>
      </c>
      <c r="P108" s="59">
        <f t="shared" si="49"/>
        <v>0</v>
      </c>
      <c r="Q108" s="59">
        <f t="shared" si="39"/>
        <v>0</v>
      </c>
      <c r="R108" s="59">
        <f t="shared" si="40"/>
        <v>0</v>
      </c>
      <c r="S108" s="816"/>
      <c r="T108" s="816"/>
      <c r="U108" s="816"/>
      <c r="V108" s="60" t="str">
        <f t="shared" si="31"/>
        <v/>
      </c>
      <c r="W108" s="409" t="str">
        <f t="shared" si="32"/>
        <v/>
      </c>
      <c r="X108" s="61" t="str">
        <f t="shared" si="33"/>
        <v/>
      </c>
      <c r="Y108" s="279"/>
      <c r="Z108" s="279"/>
      <c r="AA108" s="609"/>
      <c r="AB108" s="610"/>
      <c r="AC108" s="279"/>
      <c r="AD108" s="279"/>
      <c r="AE108" s="279"/>
      <c r="AF108" s="279"/>
      <c r="AG108" s="279"/>
      <c r="AH108" s="279"/>
      <c r="AI108" s="279"/>
      <c r="AJ108" s="279"/>
      <c r="AK108" s="279"/>
      <c r="AL108" s="279"/>
      <c r="AM108" s="279"/>
      <c r="AN108" s="567"/>
      <c r="AO108" s="566"/>
      <c r="AP108" s="279"/>
      <c r="AQ108" s="279"/>
      <c r="AR108" s="279"/>
      <c r="AS108" s="279"/>
      <c r="AT108" s="279"/>
      <c r="AU108" s="279"/>
      <c r="AV108" s="279"/>
      <c r="AW108" s="279"/>
      <c r="AX108" s="279"/>
      <c r="AY108" s="279"/>
      <c r="AZ108" s="279"/>
      <c r="BA108" s="279"/>
      <c r="BB108" s="279"/>
      <c r="BC108" s="279"/>
      <c r="BE108" s="2"/>
      <c r="BF108" s="2"/>
      <c r="BG108" s="256">
        <f t="shared" si="34"/>
        <v>44197</v>
      </c>
      <c r="BH108" s="256">
        <f t="shared" si="35"/>
        <v>44227</v>
      </c>
      <c r="BI108" s="143">
        <f t="shared" ref="BI108:BI171" si="50">BH108-BG108+1</f>
        <v>31</v>
      </c>
      <c r="BK108" s="565">
        <f t="shared" si="36"/>
        <v>1</v>
      </c>
      <c r="BL108" s="565">
        <f t="shared" si="42"/>
        <v>1</v>
      </c>
      <c r="BM108" s="565">
        <f t="shared" si="43"/>
        <v>1</v>
      </c>
    </row>
    <row r="109" spans="1:65" x14ac:dyDescent="0.25">
      <c r="A109" s="58" t="str">
        <f t="shared" si="44"/>
        <v/>
      </c>
      <c r="B109" s="368"/>
      <c r="C109" s="371"/>
      <c r="D109" s="679"/>
      <c r="E109" s="679"/>
      <c r="F109" s="278"/>
      <c r="G109" s="278"/>
      <c r="H109" s="278"/>
      <c r="I109" s="656"/>
      <c r="J109" s="59">
        <f t="shared" si="30"/>
        <v>0</v>
      </c>
      <c r="K109" s="59">
        <f t="shared" si="37"/>
        <v>0</v>
      </c>
      <c r="L109" s="59">
        <f t="shared" si="45"/>
        <v>0</v>
      </c>
      <c r="M109" s="59">
        <f t="shared" si="46"/>
        <v>0</v>
      </c>
      <c r="N109" s="59">
        <f t="shared" si="47"/>
        <v>0</v>
      </c>
      <c r="O109" s="59">
        <f t="shared" si="48"/>
        <v>0</v>
      </c>
      <c r="P109" s="59">
        <f t="shared" si="49"/>
        <v>0</v>
      </c>
      <c r="Q109" s="59">
        <f t="shared" si="39"/>
        <v>0</v>
      </c>
      <c r="R109" s="59">
        <f t="shared" si="40"/>
        <v>0</v>
      </c>
      <c r="S109" s="816"/>
      <c r="T109" s="816"/>
      <c r="U109" s="816"/>
      <c r="V109" s="60" t="str">
        <f t="shared" si="31"/>
        <v/>
      </c>
      <c r="W109" s="409" t="str">
        <f t="shared" si="32"/>
        <v/>
      </c>
      <c r="X109" s="61" t="str">
        <f t="shared" si="33"/>
        <v/>
      </c>
      <c r="Y109" s="279"/>
      <c r="Z109" s="279"/>
      <c r="AA109" s="609"/>
      <c r="AB109" s="610"/>
      <c r="AC109" s="279"/>
      <c r="AD109" s="279"/>
      <c r="AE109" s="279"/>
      <c r="AF109" s="279"/>
      <c r="AG109" s="279"/>
      <c r="AH109" s="279"/>
      <c r="AI109" s="279"/>
      <c r="AJ109" s="279"/>
      <c r="AK109" s="279"/>
      <c r="AL109" s="279"/>
      <c r="AM109" s="279"/>
      <c r="AN109" s="567"/>
      <c r="AO109" s="566"/>
      <c r="AP109" s="279"/>
      <c r="AQ109" s="279"/>
      <c r="AR109" s="279"/>
      <c r="AS109" s="279"/>
      <c r="AT109" s="279"/>
      <c r="AU109" s="279"/>
      <c r="AV109" s="279"/>
      <c r="AW109" s="279"/>
      <c r="AX109" s="279"/>
      <c r="AY109" s="279"/>
      <c r="AZ109" s="279"/>
      <c r="BA109" s="279"/>
      <c r="BB109" s="279"/>
      <c r="BC109" s="279"/>
      <c r="BE109" s="2"/>
      <c r="BF109" s="2"/>
      <c r="BG109" s="256">
        <f t="shared" si="34"/>
        <v>44197</v>
      </c>
      <c r="BH109" s="256">
        <f t="shared" si="35"/>
        <v>44227</v>
      </c>
      <c r="BI109" s="143">
        <f t="shared" si="50"/>
        <v>31</v>
      </c>
      <c r="BK109" s="565">
        <f t="shared" si="36"/>
        <v>1</v>
      </c>
      <c r="BL109" s="565">
        <f t="shared" si="42"/>
        <v>1</v>
      </c>
      <c r="BM109" s="565">
        <f t="shared" si="43"/>
        <v>1</v>
      </c>
    </row>
    <row r="110" spans="1:65" x14ac:dyDescent="0.25">
      <c r="A110" s="58" t="str">
        <f t="shared" si="44"/>
        <v/>
      </c>
      <c r="B110" s="368"/>
      <c r="C110" s="371"/>
      <c r="D110" s="679"/>
      <c r="E110" s="679"/>
      <c r="F110" s="278"/>
      <c r="G110" s="278"/>
      <c r="H110" s="278"/>
      <c r="I110" s="656"/>
      <c r="J110" s="59">
        <f t="shared" si="30"/>
        <v>0</v>
      </c>
      <c r="K110" s="59">
        <f t="shared" si="37"/>
        <v>0</v>
      </c>
      <c r="L110" s="59">
        <f t="shared" si="45"/>
        <v>0</v>
      </c>
      <c r="M110" s="59">
        <f t="shared" si="46"/>
        <v>0</v>
      </c>
      <c r="N110" s="59">
        <f t="shared" si="47"/>
        <v>0</v>
      </c>
      <c r="O110" s="59">
        <f t="shared" si="48"/>
        <v>0</v>
      </c>
      <c r="P110" s="59">
        <f t="shared" si="49"/>
        <v>0</v>
      </c>
      <c r="Q110" s="59">
        <f t="shared" si="39"/>
        <v>0</v>
      </c>
      <c r="R110" s="59">
        <f t="shared" si="40"/>
        <v>0</v>
      </c>
      <c r="S110" s="816"/>
      <c r="T110" s="816"/>
      <c r="U110" s="816"/>
      <c r="V110" s="60" t="str">
        <f t="shared" si="31"/>
        <v/>
      </c>
      <c r="W110" s="409" t="str">
        <f t="shared" si="32"/>
        <v/>
      </c>
      <c r="X110" s="61" t="str">
        <f t="shared" si="33"/>
        <v/>
      </c>
      <c r="Y110" s="279"/>
      <c r="Z110" s="279"/>
      <c r="AA110" s="609"/>
      <c r="AB110" s="610"/>
      <c r="AC110" s="279"/>
      <c r="AD110" s="279"/>
      <c r="AE110" s="279"/>
      <c r="AF110" s="279"/>
      <c r="AG110" s="279"/>
      <c r="AH110" s="279"/>
      <c r="AI110" s="279"/>
      <c r="AJ110" s="279"/>
      <c r="AK110" s="279"/>
      <c r="AL110" s="279"/>
      <c r="AM110" s="279"/>
      <c r="AN110" s="567"/>
      <c r="AO110" s="566"/>
      <c r="AP110" s="279"/>
      <c r="AQ110" s="279"/>
      <c r="AR110" s="279"/>
      <c r="AS110" s="279"/>
      <c r="AT110" s="279"/>
      <c r="AU110" s="279"/>
      <c r="AV110" s="279"/>
      <c r="AW110" s="279"/>
      <c r="AX110" s="279"/>
      <c r="AY110" s="279"/>
      <c r="AZ110" s="279"/>
      <c r="BA110" s="279"/>
      <c r="BB110" s="279"/>
      <c r="BC110" s="279"/>
      <c r="BE110" s="2"/>
      <c r="BF110" s="2"/>
      <c r="BG110" s="256">
        <f t="shared" si="34"/>
        <v>44197</v>
      </c>
      <c r="BH110" s="256">
        <f t="shared" si="35"/>
        <v>44227</v>
      </c>
      <c r="BI110" s="143">
        <f t="shared" si="50"/>
        <v>31</v>
      </c>
      <c r="BK110" s="565">
        <f t="shared" si="36"/>
        <v>1</v>
      </c>
      <c r="BL110" s="565">
        <f t="shared" si="42"/>
        <v>1</v>
      </c>
      <c r="BM110" s="565">
        <f t="shared" si="43"/>
        <v>1</v>
      </c>
    </row>
    <row r="111" spans="1:65" x14ac:dyDescent="0.25">
      <c r="A111" s="58" t="str">
        <f t="shared" si="44"/>
        <v/>
      </c>
      <c r="B111" s="368"/>
      <c r="C111" s="371"/>
      <c r="D111" s="679"/>
      <c r="E111" s="679"/>
      <c r="F111" s="278"/>
      <c r="G111" s="278"/>
      <c r="H111" s="278"/>
      <c r="I111" s="656"/>
      <c r="J111" s="59">
        <f t="shared" si="30"/>
        <v>0</v>
      </c>
      <c r="K111" s="59">
        <f t="shared" si="37"/>
        <v>0</v>
      </c>
      <c r="L111" s="59">
        <f t="shared" si="45"/>
        <v>0</v>
      </c>
      <c r="M111" s="59">
        <f t="shared" si="46"/>
        <v>0</v>
      </c>
      <c r="N111" s="59">
        <f t="shared" si="47"/>
        <v>0</v>
      </c>
      <c r="O111" s="59">
        <f t="shared" si="48"/>
        <v>0</v>
      </c>
      <c r="P111" s="59">
        <f t="shared" si="49"/>
        <v>0</v>
      </c>
      <c r="Q111" s="59">
        <f t="shared" si="39"/>
        <v>0</v>
      </c>
      <c r="R111" s="59">
        <f t="shared" si="40"/>
        <v>0</v>
      </c>
      <c r="S111" s="816"/>
      <c r="T111" s="816"/>
      <c r="U111" s="816"/>
      <c r="V111" s="60" t="str">
        <f t="shared" si="31"/>
        <v/>
      </c>
      <c r="W111" s="409" t="str">
        <f t="shared" si="32"/>
        <v/>
      </c>
      <c r="X111" s="61" t="str">
        <f t="shared" si="33"/>
        <v/>
      </c>
      <c r="Y111" s="279"/>
      <c r="Z111" s="279"/>
      <c r="AA111" s="609"/>
      <c r="AB111" s="610"/>
      <c r="AC111" s="279"/>
      <c r="AD111" s="279"/>
      <c r="AE111" s="279"/>
      <c r="AF111" s="279"/>
      <c r="AG111" s="279"/>
      <c r="AH111" s="279"/>
      <c r="AI111" s="279"/>
      <c r="AJ111" s="279"/>
      <c r="AK111" s="279"/>
      <c r="AL111" s="279"/>
      <c r="AM111" s="279"/>
      <c r="AN111" s="567"/>
      <c r="AO111" s="566"/>
      <c r="AP111" s="279"/>
      <c r="AQ111" s="279"/>
      <c r="AR111" s="279"/>
      <c r="AS111" s="279"/>
      <c r="AT111" s="279"/>
      <c r="AU111" s="279"/>
      <c r="AV111" s="279"/>
      <c r="AW111" s="279"/>
      <c r="AX111" s="279"/>
      <c r="AY111" s="279"/>
      <c r="AZ111" s="279"/>
      <c r="BA111" s="279"/>
      <c r="BB111" s="279"/>
      <c r="BC111" s="279"/>
      <c r="BE111" s="2"/>
      <c r="BF111" s="2"/>
      <c r="BG111" s="256">
        <f t="shared" si="34"/>
        <v>44197</v>
      </c>
      <c r="BH111" s="256">
        <f t="shared" si="35"/>
        <v>44227</v>
      </c>
      <c r="BI111" s="143">
        <f t="shared" si="50"/>
        <v>31</v>
      </c>
      <c r="BK111" s="565">
        <f t="shared" si="36"/>
        <v>1</v>
      </c>
      <c r="BL111" s="565">
        <f t="shared" si="42"/>
        <v>1</v>
      </c>
      <c r="BM111" s="565">
        <f t="shared" si="43"/>
        <v>1</v>
      </c>
    </row>
    <row r="112" spans="1:65" x14ac:dyDescent="0.25">
      <c r="A112" s="58" t="str">
        <f t="shared" si="44"/>
        <v/>
      </c>
      <c r="B112" s="368"/>
      <c r="C112" s="371"/>
      <c r="D112" s="679"/>
      <c r="E112" s="679"/>
      <c r="F112" s="278"/>
      <c r="G112" s="278"/>
      <c r="H112" s="278"/>
      <c r="I112" s="656"/>
      <c r="J112" s="59">
        <f t="shared" si="30"/>
        <v>0</v>
      </c>
      <c r="K112" s="59">
        <f t="shared" si="37"/>
        <v>0</v>
      </c>
      <c r="L112" s="59">
        <f t="shared" si="45"/>
        <v>0</v>
      </c>
      <c r="M112" s="59">
        <f t="shared" si="46"/>
        <v>0</v>
      </c>
      <c r="N112" s="59">
        <f t="shared" si="47"/>
        <v>0</v>
      </c>
      <c r="O112" s="59">
        <f t="shared" si="48"/>
        <v>0</v>
      </c>
      <c r="P112" s="59">
        <f t="shared" si="49"/>
        <v>0</v>
      </c>
      <c r="Q112" s="59">
        <f t="shared" si="39"/>
        <v>0</v>
      </c>
      <c r="R112" s="59">
        <f t="shared" si="40"/>
        <v>0</v>
      </c>
      <c r="S112" s="816"/>
      <c r="T112" s="816"/>
      <c r="U112" s="816"/>
      <c r="V112" s="60" t="str">
        <f t="shared" si="31"/>
        <v/>
      </c>
      <c r="W112" s="409" t="str">
        <f t="shared" si="32"/>
        <v/>
      </c>
      <c r="X112" s="61" t="str">
        <f t="shared" si="33"/>
        <v/>
      </c>
      <c r="Y112" s="279"/>
      <c r="Z112" s="279"/>
      <c r="AA112" s="609"/>
      <c r="AB112" s="610"/>
      <c r="AC112" s="279"/>
      <c r="AD112" s="279"/>
      <c r="AE112" s="279"/>
      <c r="AF112" s="279"/>
      <c r="AG112" s="279"/>
      <c r="AH112" s="279"/>
      <c r="AI112" s="279"/>
      <c r="AJ112" s="279"/>
      <c r="AK112" s="279"/>
      <c r="AL112" s="279"/>
      <c r="AM112" s="279"/>
      <c r="AN112" s="567"/>
      <c r="AO112" s="566"/>
      <c r="AP112" s="279"/>
      <c r="AQ112" s="279"/>
      <c r="AR112" s="279"/>
      <c r="AS112" s="279"/>
      <c r="AT112" s="279"/>
      <c r="AU112" s="279"/>
      <c r="AV112" s="279"/>
      <c r="AW112" s="279"/>
      <c r="AX112" s="279"/>
      <c r="AY112" s="279"/>
      <c r="AZ112" s="279"/>
      <c r="BA112" s="279"/>
      <c r="BB112" s="279"/>
      <c r="BC112" s="279"/>
      <c r="BE112" s="2"/>
      <c r="BF112" s="2"/>
      <c r="BG112" s="256">
        <f t="shared" si="34"/>
        <v>44197</v>
      </c>
      <c r="BH112" s="256">
        <f t="shared" si="35"/>
        <v>44227</v>
      </c>
      <c r="BI112" s="143">
        <f t="shared" si="50"/>
        <v>31</v>
      </c>
      <c r="BK112" s="565">
        <f t="shared" si="36"/>
        <v>1</v>
      </c>
      <c r="BL112" s="565">
        <f t="shared" si="42"/>
        <v>1</v>
      </c>
      <c r="BM112" s="565">
        <f t="shared" si="43"/>
        <v>1</v>
      </c>
    </row>
    <row r="113" spans="1:65" x14ac:dyDescent="0.25">
      <c r="A113" s="58" t="str">
        <f t="shared" ref="A113:A176" si="51">IF(AND(A112&lt;&gt;"",D113&lt;&gt;""),A112+1,"")</f>
        <v/>
      </c>
      <c r="B113" s="368"/>
      <c r="C113" s="371"/>
      <c r="D113" s="679"/>
      <c r="E113" s="679"/>
      <c r="F113" s="278"/>
      <c r="G113" s="278"/>
      <c r="H113" s="278"/>
      <c r="I113" s="656"/>
      <c r="J113" s="59">
        <f t="shared" si="30"/>
        <v>0</v>
      </c>
      <c r="K113" s="59">
        <f t="shared" si="37"/>
        <v>0</v>
      </c>
      <c r="L113" s="59">
        <f t="shared" si="45"/>
        <v>0</v>
      </c>
      <c r="M113" s="59">
        <f t="shared" si="46"/>
        <v>0</v>
      </c>
      <c r="N113" s="59">
        <f t="shared" si="47"/>
        <v>0</v>
      </c>
      <c r="O113" s="59">
        <f t="shared" si="48"/>
        <v>0</v>
      </c>
      <c r="P113" s="59">
        <f t="shared" si="49"/>
        <v>0</v>
      </c>
      <c r="Q113" s="59">
        <f t="shared" si="39"/>
        <v>0</v>
      </c>
      <c r="R113" s="59">
        <f t="shared" si="40"/>
        <v>0</v>
      </c>
      <c r="S113" s="816"/>
      <c r="T113" s="816"/>
      <c r="U113" s="816"/>
      <c r="V113" s="60" t="str">
        <f t="shared" si="31"/>
        <v/>
      </c>
      <c r="W113" s="409" t="str">
        <f t="shared" si="32"/>
        <v/>
      </c>
      <c r="X113" s="61" t="str">
        <f t="shared" si="33"/>
        <v/>
      </c>
      <c r="Y113" s="279"/>
      <c r="Z113" s="279"/>
      <c r="AA113" s="609"/>
      <c r="AB113" s="610"/>
      <c r="AC113" s="279"/>
      <c r="AD113" s="279"/>
      <c r="AE113" s="279"/>
      <c r="AF113" s="279"/>
      <c r="AG113" s="279"/>
      <c r="AH113" s="279"/>
      <c r="AI113" s="279"/>
      <c r="AJ113" s="279"/>
      <c r="AK113" s="279"/>
      <c r="AL113" s="279"/>
      <c r="AM113" s="279"/>
      <c r="AN113" s="567"/>
      <c r="AO113" s="566"/>
      <c r="AP113" s="279"/>
      <c r="AQ113" s="279"/>
      <c r="AR113" s="279"/>
      <c r="AS113" s="279"/>
      <c r="AT113" s="279"/>
      <c r="AU113" s="279"/>
      <c r="AV113" s="279"/>
      <c r="AW113" s="279"/>
      <c r="AX113" s="279"/>
      <c r="AY113" s="279"/>
      <c r="AZ113" s="279"/>
      <c r="BA113" s="279"/>
      <c r="BB113" s="279"/>
      <c r="BC113" s="279"/>
      <c r="BE113" s="2"/>
      <c r="BF113" s="2"/>
      <c r="BG113" s="256">
        <f t="shared" si="34"/>
        <v>44197</v>
      </c>
      <c r="BH113" s="256">
        <f t="shared" si="35"/>
        <v>44227</v>
      </c>
      <c r="BI113" s="143">
        <f t="shared" si="50"/>
        <v>31</v>
      </c>
      <c r="BK113" s="565">
        <f t="shared" si="36"/>
        <v>1</v>
      </c>
      <c r="BL113" s="565">
        <f t="shared" si="42"/>
        <v>1</v>
      </c>
      <c r="BM113" s="565">
        <f t="shared" si="43"/>
        <v>1</v>
      </c>
    </row>
    <row r="114" spans="1:65" x14ac:dyDescent="0.25">
      <c r="A114" s="58" t="str">
        <f t="shared" si="51"/>
        <v/>
      </c>
      <c r="B114" s="368"/>
      <c r="C114" s="371"/>
      <c r="D114" s="679"/>
      <c r="E114" s="679"/>
      <c r="F114" s="278"/>
      <c r="G114" s="278"/>
      <c r="H114" s="278"/>
      <c r="I114" s="656"/>
      <c r="J114" s="59">
        <f t="shared" si="30"/>
        <v>0</v>
      </c>
      <c r="K114" s="59">
        <f t="shared" si="37"/>
        <v>0</v>
      </c>
      <c r="L114" s="59">
        <f t="shared" si="45"/>
        <v>0</v>
      </c>
      <c r="M114" s="59">
        <f t="shared" si="46"/>
        <v>0</v>
      </c>
      <c r="N114" s="59">
        <f t="shared" si="47"/>
        <v>0</v>
      </c>
      <c r="O114" s="59">
        <f t="shared" si="48"/>
        <v>0</v>
      </c>
      <c r="P114" s="59">
        <f t="shared" si="49"/>
        <v>0</v>
      </c>
      <c r="Q114" s="59">
        <f t="shared" si="39"/>
        <v>0</v>
      </c>
      <c r="R114" s="59">
        <f t="shared" si="40"/>
        <v>0</v>
      </c>
      <c r="S114" s="816"/>
      <c r="T114" s="816"/>
      <c r="U114" s="816"/>
      <c r="V114" s="60" t="str">
        <f t="shared" si="31"/>
        <v/>
      </c>
      <c r="W114" s="409" t="str">
        <f t="shared" si="32"/>
        <v/>
      </c>
      <c r="X114" s="61" t="str">
        <f t="shared" si="33"/>
        <v/>
      </c>
      <c r="Y114" s="279"/>
      <c r="Z114" s="279"/>
      <c r="AA114" s="609"/>
      <c r="AB114" s="610"/>
      <c r="AC114" s="279"/>
      <c r="AD114" s="279"/>
      <c r="AE114" s="279"/>
      <c r="AF114" s="279"/>
      <c r="AG114" s="279"/>
      <c r="AH114" s="279"/>
      <c r="AI114" s="279"/>
      <c r="AJ114" s="279"/>
      <c r="AK114" s="279"/>
      <c r="AL114" s="279"/>
      <c r="AM114" s="279"/>
      <c r="AN114" s="567"/>
      <c r="AO114" s="566"/>
      <c r="AP114" s="279"/>
      <c r="AQ114" s="279"/>
      <c r="AR114" s="279"/>
      <c r="AS114" s="279"/>
      <c r="AT114" s="279"/>
      <c r="AU114" s="279"/>
      <c r="AV114" s="279"/>
      <c r="AW114" s="279"/>
      <c r="AX114" s="279"/>
      <c r="AY114" s="279"/>
      <c r="AZ114" s="279"/>
      <c r="BA114" s="279"/>
      <c r="BB114" s="279"/>
      <c r="BC114" s="279"/>
      <c r="BE114" s="2"/>
      <c r="BF114" s="2"/>
      <c r="BG114" s="256">
        <f t="shared" si="34"/>
        <v>44197</v>
      </c>
      <c r="BH114" s="256">
        <f t="shared" si="35"/>
        <v>44227</v>
      </c>
      <c r="BI114" s="143">
        <f t="shared" si="50"/>
        <v>31</v>
      </c>
      <c r="BK114" s="565">
        <f t="shared" si="36"/>
        <v>1</v>
      </c>
      <c r="BL114" s="565">
        <f t="shared" si="42"/>
        <v>1</v>
      </c>
      <c r="BM114" s="565">
        <f t="shared" si="43"/>
        <v>1</v>
      </c>
    </row>
    <row r="115" spans="1:65" x14ac:dyDescent="0.25">
      <c r="A115" s="58" t="str">
        <f t="shared" si="51"/>
        <v/>
      </c>
      <c r="B115" s="368"/>
      <c r="C115" s="371"/>
      <c r="D115" s="679"/>
      <c r="E115" s="679"/>
      <c r="F115" s="278"/>
      <c r="G115" s="278"/>
      <c r="H115" s="278"/>
      <c r="I115" s="656"/>
      <c r="J115" s="59">
        <f t="shared" si="30"/>
        <v>0</v>
      </c>
      <c r="K115" s="59">
        <f t="shared" si="37"/>
        <v>0</v>
      </c>
      <c r="L115" s="59">
        <f t="shared" si="45"/>
        <v>0</v>
      </c>
      <c r="M115" s="59">
        <f t="shared" si="46"/>
        <v>0</v>
      </c>
      <c r="N115" s="59">
        <f t="shared" si="47"/>
        <v>0</v>
      </c>
      <c r="O115" s="59">
        <f t="shared" si="48"/>
        <v>0</v>
      </c>
      <c r="P115" s="59">
        <f t="shared" si="49"/>
        <v>0</v>
      </c>
      <c r="Q115" s="59">
        <f t="shared" si="39"/>
        <v>0</v>
      </c>
      <c r="R115" s="59">
        <f t="shared" si="40"/>
        <v>0</v>
      </c>
      <c r="S115" s="816"/>
      <c r="T115" s="816"/>
      <c r="U115" s="816"/>
      <c r="V115" s="60" t="str">
        <f t="shared" si="31"/>
        <v/>
      </c>
      <c r="W115" s="409" t="str">
        <f t="shared" si="32"/>
        <v/>
      </c>
      <c r="X115" s="61" t="str">
        <f t="shared" si="33"/>
        <v/>
      </c>
      <c r="Y115" s="279"/>
      <c r="Z115" s="279"/>
      <c r="AA115" s="609"/>
      <c r="AB115" s="610"/>
      <c r="AC115" s="279"/>
      <c r="AD115" s="279"/>
      <c r="AE115" s="279"/>
      <c r="AF115" s="279"/>
      <c r="AG115" s="279"/>
      <c r="AH115" s="279"/>
      <c r="AI115" s="279"/>
      <c r="AJ115" s="279"/>
      <c r="AK115" s="279"/>
      <c r="AL115" s="279"/>
      <c r="AM115" s="279"/>
      <c r="AN115" s="567"/>
      <c r="AO115" s="566"/>
      <c r="AP115" s="279"/>
      <c r="AQ115" s="279"/>
      <c r="AR115" s="279"/>
      <c r="AS115" s="279"/>
      <c r="AT115" s="279"/>
      <c r="AU115" s="279"/>
      <c r="AV115" s="279"/>
      <c r="AW115" s="279"/>
      <c r="AX115" s="279"/>
      <c r="AY115" s="279"/>
      <c r="AZ115" s="279"/>
      <c r="BA115" s="279"/>
      <c r="BB115" s="279"/>
      <c r="BC115" s="279"/>
      <c r="BE115" s="2"/>
      <c r="BF115" s="2"/>
      <c r="BG115" s="256">
        <f t="shared" si="34"/>
        <v>44197</v>
      </c>
      <c r="BH115" s="256">
        <f t="shared" si="35"/>
        <v>44227</v>
      </c>
      <c r="BI115" s="143">
        <f t="shared" si="50"/>
        <v>31</v>
      </c>
      <c r="BK115" s="565">
        <f t="shared" si="36"/>
        <v>1</v>
      </c>
      <c r="BL115" s="565">
        <f t="shared" si="42"/>
        <v>1</v>
      </c>
      <c r="BM115" s="565">
        <f t="shared" si="43"/>
        <v>1</v>
      </c>
    </row>
    <row r="116" spans="1:65" x14ac:dyDescent="0.25">
      <c r="A116" s="58" t="str">
        <f t="shared" si="51"/>
        <v/>
      </c>
      <c r="B116" s="368"/>
      <c r="C116" s="371"/>
      <c r="D116" s="679"/>
      <c r="E116" s="679"/>
      <c r="F116" s="278"/>
      <c r="G116" s="278"/>
      <c r="H116" s="278"/>
      <c r="I116" s="656"/>
      <c r="J116" s="59">
        <f t="shared" si="30"/>
        <v>0</v>
      </c>
      <c r="K116" s="59">
        <f t="shared" si="37"/>
        <v>0</v>
      </c>
      <c r="L116" s="59">
        <f t="shared" si="45"/>
        <v>0</v>
      </c>
      <c r="M116" s="59">
        <f t="shared" si="46"/>
        <v>0</v>
      </c>
      <c r="N116" s="59">
        <f t="shared" si="47"/>
        <v>0</v>
      </c>
      <c r="O116" s="59">
        <f t="shared" si="48"/>
        <v>0</v>
      </c>
      <c r="P116" s="59">
        <f t="shared" si="49"/>
        <v>0</v>
      </c>
      <c r="Q116" s="59">
        <f t="shared" si="39"/>
        <v>0</v>
      </c>
      <c r="R116" s="59">
        <f t="shared" si="40"/>
        <v>0</v>
      </c>
      <c r="S116" s="816"/>
      <c r="T116" s="816"/>
      <c r="U116" s="816"/>
      <c r="V116" s="60" t="str">
        <f t="shared" si="31"/>
        <v/>
      </c>
      <c r="W116" s="409" t="str">
        <f t="shared" si="32"/>
        <v/>
      </c>
      <c r="X116" s="61" t="str">
        <f t="shared" si="33"/>
        <v/>
      </c>
      <c r="Y116" s="279"/>
      <c r="Z116" s="279"/>
      <c r="AA116" s="609"/>
      <c r="AB116" s="610"/>
      <c r="AC116" s="279"/>
      <c r="AD116" s="279"/>
      <c r="AE116" s="279"/>
      <c r="AF116" s="279"/>
      <c r="AG116" s="279"/>
      <c r="AH116" s="279"/>
      <c r="AI116" s="279"/>
      <c r="AJ116" s="279"/>
      <c r="AK116" s="279"/>
      <c r="AL116" s="279"/>
      <c r="AM116" s="279"/>
      <c r="AN116" s="567"/>
      <c r="AO116" s="566"/>
      <c r="AP116" s="279"/>
      <c r="AQ116" s="279"/>
      <c r="AR116" s="279"/>
      <c r="AS116" s="279"/>
      <c r="AT116" s="279"/>
      <c r="AU116" s="279"/>
      <c r="AV116" s="279"/>
      <c r="AW116" s="279"/>
      <c r="AX116" s="279"/>
      <c r="AY116" s="279"/>
      <c r="AZ116" s="279"/>
      <c r="BA116" s="279"/>
      <c r="BB116" s="279"/>
      <c r="BC116" s="279"/>
      <c r="BE116" s="2"/>
      <c r="BF116" s="2"/>
      <c r="BG116" s="256">
        <f t="shared" si="34"/>
        <v>44197</v>
      </c>
      <c r="BH116" s="256">
        <f t="shared" si="35"/>
        <v>44227</v>
      </c>
      <c r="BI116" s="143">
        <f t="shared" si="50"/>
        <v>31</v>
      </c>
      <c r="BK116" s="565">
        <f t="shared" si="36"/>
        <v>1</v>
      </c>
      <c r="BL116" s="565">
        <f t="shared" si="42"/>
        <v>1</v>
      </c>
      <c r="BM116" s="565">
        <f t="shared" si="43"/>
        <v>1</v>
      </c>
    </row>
    <row r="117" spans="1:65" x14ac:dyDescent="0.25">
      <c r="A117" s="58" t="str">
        <f t="shared" si="51"/>
        <v/>
      </c>
      <c r="B117" s="368"/>
      <c r="C117" s="371"/>
      <c r="D117" s="679"/>
      <c r="E117" s="679"/>
      <c r="F117" s="278"/>
      <c r="G117" s="278"/>
      <c r="H117" s="278"/>
      <c r="I117" s="656"/>
      <c r="J117" s="59">
        <f t="shared" si="30"/>
        <v>0</v>
      </c>
      <c r="K117" s="59">
        <f t="shared" si="37"/>
        <v>0</v>
      </c>
      <c r="L117" s="59">
        <f t="shared" si="45"/>
        <v>0</v>
      </c>
      <c r="M117" s="59">
        <f t="shared" si="46"/>
        <v>0</v>
      </c>
      <c r="N117" s="59">
        <f t="shared" si="47"/>
        <v>0</v>
      </c>
      <c r="O117" s="59">
        <f t="shared" si="48"/>
        <v>0</v>
      </c>
      <c r="P117" s="59">
        <f t="shared" si="49"/>
        <v>0</v>
      </c>
      <c r="Q117" s="59">
        <f t="shared" si="39"/>
        <v>0</v>
      </c>
      <c r="R117" s="59">
        <f t="shared" si="40"/>
        <v>0</v>
      </c>
      <c r="S117" s="816"/>
      <c r="T117" s="816"/>
      <c r="U117" s="816"/>
      <c r="V117" s="60" t="str">
        <f t="shared" si="31"/>
        <v/>
      </c>
      <c r="W117" s="409" t="str">
        <f t="shared" si="32"/>
        <v/>
      </c>
      <c r="X117" s="61" t="str">
        <f t="shared" si="33"/>
        <v/>
      </c>
      <c r="Y117" s="279"/>
      <c r="Z117" s="279"/>
      <c r="AA117" s="609"/>
      <c r="AB117" s="610"/>
      <c r="AC117" s="279"/>
      <c r="AD117" s="279"/>
      <c r="AE117" s="279"/>
      <c r="AF117" s="279"/>
      <c r="AG117" s="279"/>
      <c r="AH117" s="279"/>
      <c r="AI117" s="279"/>
      <c r="AJ117" s="279"/>
      <c r="AK117" s="279"/>
      <c r="AL117" s="279"/>
      <c r="AM117" s="279"/>
      <c r="AN117" s="567"/>
      <c r="AO117" s="566"/>
      <c r="AP117" s="279"/>
      <c r="AQ117" s="279"/>
      <c r="AR117" s="279"/>
      <c r="AS117" s="279"/>
      <c r="AT117" s="279"/>
      <c r="AU117" s="279"/>
      <c r="AV117" s="279"/>
      <c r="AW117" s="279"/>
      <c r="AX117" s="279"/>
      <c r="AY117" s="279"/>
      <c r="AZ117" s="279"/>
      <c r="BA117" s="279"/>
      <c r="BB117" s="279"/>
      <c r="BC117" s="279"/>
      <c r="BE117" s="2"/>
      <c r="BF117" s="2"/>
      <c r="BG117" s="256">
        <f t="shared" si="34"/>
        <v>44197</v>
      </c>
      <c r="BH117" s="256">
        <f t="shared" si="35"/>
        <v>44227</v>
      </c>
      <c r="BI117" s="143">
        <f t="shared" si="50"/>
        <v>31</v>
      </c>
      <c r="BK117" s="565">
        <f t="shared" si="36"/>
        <v>1</v>
      </c>
      <c r="BL117" s="565">
        <f t="shared" si="42"/>
        <v>1</v>
      </c>
      <c r="BM117" s="565">
        <f t="shared" si="43"/>
        <v>1</v>
      </c>
    </row>
    <row r="118" spans="1:65" x14ac:dyDescent="0.25">
      <c r="A118" s="58" t="str">
        <f t="shared" si="51"/>
        <v/>
      </c>
      <c r="B118" s="368"/>
      <c r="C118" s="371"/>
      <c r="D118" s="679"/>
      <c r="E118" s="679"/>
      <c r="F118" s="278"/>
      <c r="G118" s="278"/>
      <c r="H118" s="278"/>
      <c r="I118" s="656"/>
      <c r="J118" s="59">
        <f t="shared" si="30"/>
        <v>0</v>
      </c>
      <c r="K118" s="59">
        <f t="shared" si="37"/>
        <v>0</v>
      </c>
      <c r="L118" s="59">
        <f t="shared" si="45"/>
        <v>0</v>
      </c>
      <c r="M118" s="59">
        <f t="shared" si="46"/>
        <v>0</v>
      </c>
      <c r="N118" s="59">
        <f t="shared" si="47"/>
        <v>0</v>
      </c>
      <c r="O118" s="59">
        <f t="shared" si="48"/>
        <v>0</v>
      </c>
      <c r="P118" s="59">
        <f t="shared" si="49"/>
        <v>0</v>
      </c>
      <c r="Q118" s="59">
        <f t="shared" si="39"/>
        <v>0</v>
      </c>
      <c r="R118" s="59">
        <f t="shared" si="40"/>
        <v>0</v>
      </c>
      <c r="S118" s="816"/>
      <c r="T118" s="816"/>
      <c r="U118" s="816"/>
      <c r="V118" s="60" t="str">
        <f t="shared" si="31"/>
        <v/>
      </c>
      <c r="W118" s="409" t="str">
        <f t="shared" si="32"/>
        <v/>
      </c>
      <c r="X118" s="61" t="str">
        <f t="shared" si="33"/>
        <v/>
      </c>
      <c r="Y118" s="279"/>
      <c r="Z118" s="279"/>
      <c r="AA118" s="609"/>
      <c r="AB118" s="610"/>
      <c r="AC118" s="279"/>
      <c r="AD118" s="279"/>
      <c r="AE118" s="279"/>
      <c r="AF118" s="279"/>
      <c r="AG118" s="279"/>
      <c r="AH118" s="279"/>
      <c r="AI118" s="279"/>
      <c r="AJ118" s="279"/>
      <c r="AK118" s="279"/>
      <c r="AL118" s="279"/>
      <c r="AM118" s="279"/>
      <c r="AN118" s="567"/>
      <c r="AO118" s="566"/>
      <c r="AP118" s="279"/>
      <c r="AQ118" s="279"/>
      <c r="AR118" s="279"/>
      <c r="AS118" s="279"/>
      <c r="AT118" s="279"/>
      <c r="AU118" s="279"/>
      <c r="AV118" s="279"/>
      <c r="AW118" s="279"/>
      <c r="AX118" s="279"/>
      <c r="AY118" s="279"/>
      <c r="AZ118" s="279"/>
      <c r="BA118" s="279"/>
      <c r="BB118" s="279"/>
      <c r="BC118" s="279"/>
      <c r="BE118" s="2"/>
      <c r="BF118" s="2"/>
      <c r="BG118" s="256">
        <f t="shared" si="34"/>
        <v>44197</v>
      </c>
      <c r="BH118" s="256">
        <f t="shared" si="35"/>
        <v>44227</v>
      </c>
      <c r="BI118" s="143">
        <f t="shared" si="50"/>
        <v>31</v>
      </c>
      <c r="BK118" s="565">
        <f t="shared" si="36"/>
        <v>1</v>
      </c>
      <c r="BL118" s="565">
        <f t="shared" si="42"/>
        <v>1</v>
      </c>
      <c r="BM118" s="565">
        <f t="shared" si="43"/>
        <v>1</v>
      </c>
    </row>
    <row r="119" spans="1:65" x14ac:dyDescent="0.25">
      <c r="A119" s="58" t="str">
        <f t="shared" si="51"/>
        <v/>
      </c>
      <c r="B119" s="368"/>
      <c r="C119" s="371"/>
      <c r="D119" s="679"/>
      <c r="E119" s="679"/>
      <c r="F119" s="278"/>
      <c r="G119" s="278"/>
      <c r="H119" s="278"/>
      <c r="I119" s="656"/>
      <c r="J119" s="59">
        <f t="shared" si="30"/>
        <v>0</v>
      </c>
      <c r="K119" s="59">
        <f t="shared" si="37"/>
        <v>0</v>
      </c>
      <c r="L119" s="59">
        <f t="shared" si="45"/>
        <v>0</v>
      </c>
      <c r="M119" s="59">
        <f t="shared" si="46"/>
        <v>0</v>
      </c>
      <c r="N119" s="59">
        <f t="shared" si="47"/>
        <v>0</v>
      </c>
      <c r="O119" s="59">
        <f t="shared" si="48"/>
        <v>0</v>
      </c>
      <c r="P119" s="59">
        <f t="shared" si="49"/>
        <v>0</v>
      </c>
      <c r="Q119" s="59">
        <f t="shared" si="39"/>
        <v>0</v>
      </c>
      <c r="R119" s="59">
        <f t="shared" si="40"/>
        <v>0</v>
      </c>
      <c r="S119" s="816"/>
      <c r="T119" s="816"/>
      <c r="U119" s="816"/>
      <c r="V119" s="60" t="str">
        <f t="shared" si="31"/>
        <v/>
      </c>
      <c r="W119" s="409" t="str">
        <f t="shared" si="32"/>
        <v/>
      </c>
      <c r="X119" s="61" t="str">
        <f t="shared" si="33"/>
        <v/>
      </c>
      <c r="Y119" s="279"/>
      <c r="Z119" s="279"/>
      <c r="AA119" s="609"/>
      <c r="AB119" s="610"/>
      <c r="AC119" s="279"/>
      <c r="AD119" s="279"/>
      <c r="AE119" s="279"/>
      <c r="AF119" s="279"/>
      <c r="AG119" s="279"/>
      <c r="AH119" s="279"/>
      <c r="AI119" s="279"/>
      <c r="AJ119" s="279"/>
      <c r="AK119" s="279"/>
      <c r="AL119" s="279"/>
      <c r="AM119" s="279"/>
      <c r="AN119" s="567"/>
      <c r="AO119" s="566"/>
      <c r="AP119" s="279"/>
      <c r="AQ119" s="279"/>
      <c r="AR119" s="279"/>
      <c r="AS119" s="279"/>
      <c r="AT119" s="279"/>
      <c r="AU119" s="279"/>
      <c r="AV119" s="279"/>
      <c r="AW119" s="279"/>
      <c r="AX119" s="279"/>
      <c r="AY119" s="279"/>
      <c r="AZ119" s="279"/>
      <c r="BA119" s="279"/>
      <c r="BB119" s="279"/>
      <c r="BC119" s="279"/>
      <c r="BE119" s="2"/>
      <c r="BF119" s="2"/>
      <c r="BG119" s="256">
        <f t="shared" si="34"/>
        <v>44197</v>
      </c>
      <c r="BH119" s="256">
        <f t="shared" si="35"/>
        <v>44227</v>
      </c>
      <c r="BI119" s="143">
        <f t="shared" si="50"/>
        <v>31</v>
      </c>
      <c r="BK119" s="565">
        <f t="shared" si="36"/>
        <v>1</v>
      </c>
      <c r="BL119" s="565">
        <f t="shared" si="42"/>
        <v>1</v>
      </c>
      <c r="BM119" s="565">
        <f t="shared" si="43"/>
        <v>1</v>
      </c>
    </row>
    <row r="120" spans="1:65" x14ac:dyDescent="0.25">
      <c r="A120" s="58" t="str">
        <f t="shared" si="51"/>
        <v/>
      </c>
      <c r="B120" s="368"/>
      <c r="C120" s="371"/>
      <c r="D120" s="679"/>
      <c r="E120" s="679"/>
      <c r="F120" s="278"/>
      <c r="G120" s="278"/>
      <c r="H120" s="278"/>
      <c r="I120" s="656"/>
      <c r="J120" s="59">
        <f t="shared" si="30"/>
        <v>0</v>
      </c>
      <c r="K120" s="59">
        <f t="shared" si="37"/>
        <v>0</v>
      </c>
      <c r="L120" s="59">
        <f t="shared" si="45"/>
        <v>0</v>
      </c>
      <c r="M120" s="59">
        <f t="shared" si="46"/>
        <v>0</v>
      </c>
      <c r="N120" s="59">
        <f t="shared" si="47"/>
        <v>0</v>
      </c>
      <c r="O120" s="59">
        <f t="shared" si="48"/>
        <v>0</v>
      </c>
      <c r="P120" s="59">
        <f t="shared" si="49"/>
        <v>0</v>
      </c>
      <c r="Q120" s="59">
        <f t="shared" si="39"/>
        <v>0</v>
      </c>
      <c r="R120" s="59">
        <f t="shared" si="40"/>
        <v>0</v>
      </c>
      <c r="S120" s="816"/>
      <c r="T120" s="816"/>
      <c r="U120" s="816"/>
      <c r="V120" s="60" t="str">
        <f t="shared" si="31"/>
        <v/>
      </c>
      <c r="W120" s="409" t="str">
        <f t="shared" si="32"/>
        <v/>
      </c>
      <c r="X120" s="61" t="str">
        <f t="shared" si="33"/>
        <v/>
      </c>
      <c r="Y120" s="279"/>
      <c r="Z120" s="279"/>
      <c r="AA120" s="609"/>
      <c r="AB120" s="610"/>
      <c r="AC120" s="279"/>
      <c r="AD120" s="279"/>
      <c r="AE120" s="279"/>
      <c r="AF120" s="279"/>
      <c r="AG120" s="279"/>
      <c r="AH120" s="279"/>
      <c r="AI120" s="279"/>
      <c r="AJ120" s="279"/>
      <c r="AK120" s="279"/>
      <c r="AL120" s="279"/>
      <c r="AM120" s="279"/>
      <c r="AN120" s="567"/>
      <c r="AO120" s="566"/>
      <c r="AP120" s="279"/>
      <c r="AQ120" s="279"/>
      <c r="AR120" s="279"/>
      <c r="AS120" s="279"/>
      <c r="AT120" s="279"/>
      <c r="AU120" s="279"/>
      <c r="AV120" s="279"/>
      <c r="AW120" s="279"/>
      <c r="AX120" s="279"/>
      <c r="AY120" s="279"/>
      <c r="AZ120" s="279"/>
      <c r="BA120" s="279"/>
      <c r="BB120" s="279"/>
      <c r="BC120" s="279"/>
      <c r="BE120" s="2"/>
      <c r="BF120" s="2"/>
      <c r="BG120" s="256">
        <f t="shared" si="34"/>
        <v>44197</v>
      </c>
      <c r="BH120" s="256">
        <f t="shared" si="35"/>
        <v>44227</v>
      </c>
      <c r="BI120" s="143">
        <f t="shared" si="50"/>
        <v>31</v>
      </c>
      <c r="BK120" s="565">
        <f t="shared" si="36"/>
        <v>1</v>
      </c>
      <c r="BL120" s="565">
        <f t="shared" si="42"/>
        <v>1</v>
      </c>
      <c r="BM120" s="565">
        <f t="shared" si="43"/>
        <v>1</v>
      </c>
    </row>
    <row r="121" spans="1:65" x14ac:dyDescent="0.25">
      <c r="A121" s="58" t="str">
        <f t="shared" si="51"/>
        <v/>
      </c>
      <c r="B121" s="368"/>
      <c r="C121" s="371"/>
      <c r="D121" s="679"/>
      <c r="E121" s="679"/>
      <c r="F121" s="278"/>
      <c r="G121" s="278"/>
      <c r="H121" s="278"/>
      <c r="I121" s="656"/>
      <c r="J121" s="59">
        <f t="shared" si="30"/>
        <v>0</v>
      </c>
      <c r="K121" s="59">
        <f t="shared" si="37"/>
        <v>0</v>
      </c>
      <c r="L121" s="59">
        <f t="shared" si="45"/>
        <v>0</v>
      </c>
      <c r="M121" s="59">
        <f t="shared" si="46"/>
        <v>0</v>
      </c>
      <c r="N121" s="59">
        <f t="shared" si="47"/>
        <v>0</v>
      </c>
      <c r="O121" s="59">
        <f t="shared" si="48"/>
        <v>0</v>
      </c>
      <c r="P121" s="59">
        <f t="shared" si="49"/>
        <v>0</v>
      </c>
      <c r="Q121" s="59">
        <f t="shared" si="39"/>
        <v>0</v>
      </c>
      <c r="R121" s="59">
        <f t="shared" si="40"/>
        <v>0</v>
      </c>
      <c r="S121" s="816"/>
      <c r="T121" s="816"/>
      <c r="U121" s="816"/>
      <c r="V121" s="60" t="str">
        <f t="shared" si="31"/>
        <v/>
      </c>
      <c r="W121" s="409" t="str">
        <f t="shared" si="32"/>
        <v/>
      </c>
      <c r="X121" s="61" t="str">
        <f t="shared" si="33"/>
        <v/>
      </c>
      <c r="Y121" s="279"/>
      <c r="Z121" s="279"/>
      <c r="AA121" s="609"/>
      <c r="AB121" s="610"/>
      <c r="AC121" s="279"/>
      <c r="AD121" s="279"/>
      <c r="AE121" s="279"/>
      <c r="AF121" s="279"/>
      <c r="AG121" s="279"/>
      <c r="AH121" s="279"/>
      <c r="AI121" s="279"/>
      <c r="AJ121" s="279"/>
      <c r="AK121" s="279"/>
      <c r="AL121" s="279"/>
      <c r="AM121" s="279"/>
      <c r="AN121" s="567"/>
      <c r="AO121" s="566"/>
      <c r="AP121" s="279"/>
      <c r="AQ121" s="279"/>
      <c r="AR121" s="279"/>
      <c r="AS121" s="279"/>
      <c r="AT121" s="279"/>
      <c r="AU121" s="279"/>
      <c r="AV121" s="279"/>
      <c r="AW121" s="279"/>
      <c r="AX121" s="279"/>
      <c r="AY121" s="279"/>
      <c r="AZ121" s="279"/>
      <c r="BA121" s="279"/>
      <c r="BB121" s="279"/>
      <c r="BC121" s="279"/>
      <c r="BE121" s="2"/>
      <c r="BF121" s="2"/>
      <c r="BG121" s="256">
        <f t="shared" si="34"/>
        <v>44197</v>
      </c>
      <c r="BH121" s="256">
        <f t="shared" si="35"/>
        <v>44227</v>
      </c>
      <c r="BI121" s="143">
        <f t="shared" si="50"/>
        <v>31</v>
      </c>
      <c r="BK121" s="565">
        <f t="shared" si="36"/>
        <v>1</v>
      </c>
      <c r="BL121" s="565">
        <f t="shared" si="42"/>
        <v>1</v>
      </c>
      <c r="BM121" s="565">
        <f t="shared" si="43"/>
        <v>1</v>
      </c>
    </row>
    <row r="122" spans="1:65" x14ac:dyDescent="0.25">
      <c r="A122" s="58" t="str">
        <f t="shared" si="51"/>
        <v/>
      </c>
      <c r="B122" s="368"/>
      <c r="C122" s="371"/>
      <c r="D122" s="679"/>
      <c r="E122" s="679"/>
      <c r="F122" s="278"/>
      <c r="G122" s="278"/>
      <c r="H122" s="278"/>
      <c r="I122" s="656"/>
      <c r="J122" s="59">
        <f t="shared" si="30"/>
        <v>0</v>
      </c>
      <c r="K122" s="59">
        <f t="shared" si="37"/>
        <v>0</v>
      </c>
      <c r="L122" s="59">
        <f t="shared" si="45"/>
        <v>0</v>
      </c>
      <c r="M122" s="59">
        <f t="shared" si="46"/>
        <v>0</v>
      </c>
      <c r="N122" s="59">
        <f t="shared" si="47"/>
        <v>0</v>
      </c>
      <c r="O122" s="59">
        <f t="shared" si="48"/>
        <v>0</v>
      </c>
      <c r="P122" s="59">
        <f t="shared" si="49"/>
        <v>0</v>
      </c>
      <c r="Q122" s="59">
        <f t="shared" si="39"/>
        <v>0</v>
      </c>
      <c r="R122" s="59">
        <f t="shared" si="40"/>
        <v>0</v>
      </c>
      <c r="S122" s="816"/>
      <c r="T122" s="816"/>
      <c r="U122" s="816"/>
      <c r="V122" s="60" t="str">
        <f t="shared" si="31"/>
        <v/>
      </c>
      <c r="W122" s="409" t="str">
        <f t="shared" si="32"/>
        <v/>
      </c>
      <c r="X122" s="61" t="str">
        <f t="shared" si="33"/>
        <v/>
      </c>
      <c r="Y122" s="279"/>
      <c r="Z122" s="279"/>
      <c r="AA122" s="609"/>
      <c r="AB122" s="610"/>
      <c r="AC122" s="279"/>
      <c r="AD122" s="279"/>
      <c r="AE122" s="279"/>
      <c r="AF122" s="279"/>
      <c r="AG122" s="279"/>
      <c r="AH122" s="279"/>
      <c r="AI122" s="279"/>
      <c r="AJ122" s="279"/>
      <c r="AK122" s="279"/>
      <c r="AL122" s="279"/>
      <c r="AM122" s="279"/>
      <c r="AN122" s="567"/>
      <c r="AO122" s="566"/>
      <c r="AP122" s="279"/>
      <c r="AQ122" s="279"/>
      <c r="AR122" s="279"/>
      <c r="AS122" s="279"/>
      <c r="AT122" s="279"/>
      <c r="AU122" s="279"/>
      <c r="AV122" s="279"/>
      <c r="AW122" s="279"/>
      <c r="AX122" s="279"/>
      <c r="AY122" s="279"/>
      <c r="AZ122" s="279"/>
      <c r="BA122" s="279"/>
      <c r="BB122" s="279"/>
      <c r="BC122" s="279"/>
      <c r="BE122" s="2"/>
      <c r="BF122" s="2"/>
      <c r="BG122" s="256">
        <f t="shared" si="34"/>
        <v>44197</v>
      </c>
      <c r="BH122" s="256">
        <f t="shared" si="35"/>
        <v>44227</v>
      </c>
      <c r="BI122" s="143">
        <f t="shared" si="50"/>
        <v>31</v>
      </c>
      <c r="BK122" s="565">
        <f t="shared" si="36"/>
        <v>1</v>
      </c>
      <c r="BL122" s="565">
        <f t="shared" si="42"/>
        <v>1</v>
      </c>
      <c r="BM122" s="565">
        <f t="shared" si="43"/>
        <v>1</v>
      </c>
    </row>
    <row r="123" spans="1:65" x14ac:dyDescent="0.25">
      <c r="A123" s="58" t="str">
        <f t="shared" si="51"/>
        <v/>
      </c>
      <c r="B123" s="368"/>
      <c r="C123" s="371"/>
      <c r="D123" s="679"/>
      <c r="E123" s="679"/>
      <c r="F123" s="278"/>
      <c r="G123" s="278"/>
      <c r="H123" s="278"/>
      <c r="I123" s="656"/>
      <c r="J123" s="59">
        <f t="shared" si="30"/>
        <v>0</v>
      </c>
      <c r="K123" s="59">
        <f t="shared" si="37"/>
        <v>0</v>
      </c>
      <c r="L123" s="59">
        <f t="shared" si="45"/>
        <v>0</v>
      </c>
      <c r="M123" s="59">
        <f t="shared" si="46"/>
        <v>0</v>
      </c>
      <c r="N123" s="59">
        <f t="shared" si="47"/>
        <v>0</v>
      </c>
      <c r="O123" s="59">
        <f t="shared" si="48"/>
        <v>0</v>
      </c>
      <c r="P123" s="59">
        <f t="shared" si="49"/>
        <v>0</v>
      </c>
      <c r="Q123" s="59">
        <f t="shared" si="39"/>
        <v>0</v>
      </c>
      <c r="R123" s="59">
        <f t="shared" si="40"/>
        <v>0</v>
      </c>
      <c r="S123" s="816"/>
      <c r="T123" s="816"/>
      <c r="U123" s="816"/>
      <c r="V123" s="60" t="str">
        <f t="shared" si="31"/>
        <v/>
      </c>
      <c r="W123" s="409" t="str">
        <f t="shared" si="32"/>
        <v/>
      </c>
      <c r="X123" s="61" t="str">
        <f t="shared" si="33"/>
        <v/>
      </c>
      <c r="Y123" s="279"/>
      <c r="Z123" s="279"/>
      <c r="AA123" s="609"/>
      <c r="AB123" s="610"/>
      <c r="AC123" s="279"/>
      <c r="AD123" s="279"/>
      <c r="AE123" s="279"/>
      <c r="AF123" s="279"/>
      <c r="AG123" s="279"/>
      <c r="AH123" s="279"/>
      <c r="AI123" s="279"/>
      <c r="AJ123" s="279"/>
      <c r="AK123" s="279"/>
      <c r="AL123" s="279"/>
      <c r="AM123" s="279"/>
      <c r="AN123" s="567"/>
      <c r="AO123" s="566"/>
      <c r="AP123" s="279"/>
      <c r="AQ123" s="279"/>
      <c r="AR123" s="279"/>
      <c r="AS123" s="279"/>
      <c r="AT123" s="279"/>
      <c r="AU123" s="279"/>
      <c r="AV123" s="279"/>
      <c r="AW123" s="279"/>
      <c r="AX123" s="279"/>
      <c r="AY123" s="279"/>
      <c r="AZ123" s="279"/>
      <c r="BA123" s="279"/>
      <c r="BB123" s="279"/>
      <c r="BC123" s="279"/>
      <c r="BE123" s="2"/>
      <c r="BF123" s="2"/>
      <c r="BG123" s="256">
        <f t="shared" si="34"/>
        <v>44197</v>
      </c>
      <c r="BH123" s="256">
        <f t="shared" si="35"/>
        <v>44227</v>
      </c>
      <c r="BI123" s="143">
        <f t="shared" si="50"/>
        <v>31</v>
      </c>
      <c r="BK123" s="565">
        <f t="shared" si="36"/>
        <v>1</v>
      </c>
      <c r="BL123" s="565">
        <f t="shared" si="42"/>
        <v>1</v>
      </c>
      <c r="BM123" s="565">
        <f t="shared" si="43"/>
        <v>1</v>
      </c>
    </row>
    <row r="124" spans="1:65" x14ac:dyDescent="0.25">
      <c r="A124" s="58" t="str">
        <f t="shared" si="51"/>
        <v/>
      </c>
      <c r="B124" s="368"/>
      <c r="C124" s="371"/>
      <c r="D124" s="679"/>
      <c r="E124" s="679"/>
      <c r="F124" s="278"/>
      <c r="G124" s="278"/>
      <c r="H124" s="278"/>
      <c r="I124" s="656"/>
      <c r="J124" s="59">
        <f t="shared" si="30"/>
        <v>0</v>
      </c>
      <c r="K124" s="59">
        <f t="shared" si="37"/>
        <v>0</v>
      </c>
      <c r="L124" s="59">
        <f t="shared" si="45"/>
        <v>0</v>
      </c>
      <c r="M124" s="59">
        <f t="shared" si="46"/>
        <v>0</v>
      </c>
      <c r="N124" s="59">
        <f t="shared" si="47"/>
        <v>0</v>
      </c>
      <c r="O124" s="59">
        <f t="shared" si="48"/>
        <v>0</v>
      </c>
      <c r="P124" s="59">
        <f t="shared" si="49"/>
        <v>0</v>
      </c>
      <c r="Q124" s="59">
        <f t="shared" si="39"/>
        <v>0</v>
      </c>
      <c r="R124" s="59">
        <f t="shared" si="40"/>
        <v>0</v>
      </c>
      <c r="S124" s="816"/>
      <c r="T124" s="816"/>
      <c r="U124" s="816"/>
      <c r="V124" s="60" t="str">
        <f t="shared" si="31"/>
        <v/>
      </c>
      <c r="W124" s="409" t="str">
        <f t="shared" si="32"/>
        <v/>
      </c>
      <c r="X124" s="61" t="str">
        <f t="shared" si="33"/>
        <v/>
      </c>
      <c r="Y124" s="279"/>
      <c r="Z124" s="279"/>
      <c r="AA124" s="609"/>
      <c r="AB124" s="610"/>
      <c r="AC124" s="279"/>
      <c r="AD124" s="279"/>
      <c r="AE124" s="279"/>
      <c r="AF124" s="279"/>
      <c r="AG124" s="279"/>
      <c r="AH124" s="279"/>
      <c r="AI124" s="279"/>
      <c r="AJ124" s="279"/>
      <c r="AK124" s="279"/>
      <c r="AL124" s="279"/>
      <c r="AM124" s="279"/>
      <c r="AN124" s="567"/>
      <c r="AO124" s="566"/>
      <c r="AP124" s="279"/>
      <c r="AQ124" s="279"/>
      <c r="AR124" s="279"/>
      <c r="AS124" s="279"/>
      <c r="AT124" s="279"/>
      <c r="AU124" s="279"/>
      <c r="AV124" s="279"/>
      <c r="AW124" s="279"/>
      <c r="AX124" s="279"/>
      <c r="AY124" s="279"/>
      <c r="AZ124" s="279"/>
      <c r="BA124" s="279"/>
      <c r="BB124" s="279"/>
      <c r="BC124" s="279"/>
      <c r="BE124" s="2"/>
      <c r="BF124" s="2"/>
      <c r="BG124" s="256">
        <f t="shared" si="34"/>
        <v>44197</v>
      </c>
      <c r="BH124" s="256">
        <f t="shared" si="35"/>
        <v>44227</v>
      </c>
      <c r="BI124" s="143">
        <f t="shared" si="50"/>
        <v>31</v>
      </c>
      <c r="BK124" s="565">
        <f t="shared" si="36"/>
        <v>1</v>
      </c>
      <c r="BL124" s="565">
        <f t="shared" si="42"/>
        <v>1</v>
      </c>
      <c r="BM124" s="565">
        <f t="shared" si="43"/>
        <v>1</v>
      </c>
    </row>
    <row r="125" spans="1:65" x14ac:dyDescent="0.25">
      <c r="A125" s="58" t="str">
        <f t="shared" si="51"/>
        <v/>
      </c>
      <c r="B125" s="368"/>
      <c r="C125" s="371"/>
      <c r="D125" s="679"/>
      <c r="E125" s="679"/>
      <c r="F125" s="278"/>
      <c r="G125" s="278"/>
      <c r="H125" s="278"/>
      <c r="I125" s="656"/>
      <c r="J125" s="59">
        <f t="shared" si="30"/>
        <v>0</v>
      </c>
      <c r="K125" s="59">
        <f t="shared" si="37"/>
        <v>0</v>
      </c>
      <c r="L125" s="59">
        <f t="shared" si="45"/>
        <v>0</v>
      </c>
      <c r="M125" s="59">
        <f t="shared" si="46"/>
        <v>0</v>
      </c>
      <c r="N125" s="59">
        <f t="shared" si="47"/>
        <v>0</v>
      </c>
      <c r="O125" s="59">
        <f t="shared" si="48"/>
        <v>0</v>
      </c>
      <c r="P125" s="59">
        <f t="shared" si="49"/>
        <v>0</v>
      </c>
      <c r="Q125" s="59">
        <f t="shared" si="39"/>
        <v>0</v>
      </c>
      <c r="R125" s="59">
        <f t="shared" si="40"/>
        <v>0</v>
      </c>
      <c r="S125" s="816"/>
      <c r="T125" s="816"/>
      <c r="U125" s="816"/>
      <c r="V125" s="60" t="str">
        <f t="shared" si="31"/>
        <v/>
      </c>
      <c r="W125" s="409" t="str">
        <f t="shared" si="32"/>
        <v/>
      </c>
      <c r="X125" s="61" t="str">
        <f t="shared" si="33"/>
        <v/>
      </c>
      <c r="Y125" s="279"/>
      <c r="Z125" s="279"/>
      <c r="AA125" s="609"/>
      <c r="AB125" s="610"/>
      <c r="AC125" s="279"/>
      <c r="AD125" s="279"/>
      <c r="AE125" s="279"/>
      <c r="AF125" s="279"/>
      <c r="AG125" s="279"/>
      <c r="AH125" s="279"/>
      <c r="AI125" s="279"/>
      <c r="AJ125" s="279"/>
      <c r="AK125" s="279"/>
      <c r="AL125" s="279"/>
      <c r="AM125" s="279"/>
      <c r="AN125" s="567"/>
      <c r="AO125" s="566"/>
      <c r="AP125" s="279"/>
      <c r="AQ125" s="279"/>
      <c r="AR125" s="279"/>
      <c r="AS125" s="279"/>
      <c r="AT125" s="279"/>
      <c r="AU125" s="279"/>
      <c r="AV125" s="279"/>
      <c r="AW125" s="279"/>
      <c r="AX125" s="279"/>
      <c r="AY125" s="279"/>
      <c r="AZ125" s="279"/>
      <c r="BA125" s="279"/>
      <c r="BB125" s="279"/>
      <c r="BC125" s="279"/>
      <c r="BE125" s="2"/>
      <c r="BF125" s="2"/>
      <c r="BG125" s="256">
        <f t="shared" si="34"/>
        <v>44197</v>
      </c>
      <c r="BH125" s="256">
        <f t="shared" si="35"/>
        <v>44227</v>
      </c>
      <c r="BI125" s="143">
        <f t="shared" si="50"/>
        <v>31</v>
      </c>
      <c r="BK125" s="565">
        <f t="shared" si="36"/>
        <v>1</v>
      </c>
      <c r="BL125" s="565">
        <f t="shared" si="42"/>
        <v>1</v>
      </c>
      <c r="BM125" s="565">
        <f t="shared" si="43"/>
        <v>1</v>
      </c>
    </row>
    <row r="126" spans="1:65" x14ac:dyDescent="0.25">
      <c r="A126" s="58" t="str">
        <f t="shared" si="51"/>
        <v/>
      </c>
      <c r="B126" s="368"/>
      <c r="C126" s="371"/>
      <c r="D126" s="679"/>
      <c r="E126" s="679"/>
      <c r="F126" s="278"/>
      <c r="G126" s="278"/>
      <c r="H126" s="278"/>
      <c r="I126" s="656"/>
      <c r="J126" s="59">
        <f t="shared" si="30"/>
        <v>0</v>
      </c>
      <c r="K126" s="59">
        <f t="shared" si="37"/>
        <v>0</v>
      </c>
      <c r="L126" s="59">
        <f t="shared" si="45"/>
        <v>0</v>
      </c>
      <c r="M126" s="59">
        <f t="shared" si="46"/>
        <v>0</v>
      </c>
      <c r="N126" s="59">
        <f t="shared" si="47"/>
        <v>0</v>
      </c>
      <c r="O126" s="59">
        <f t="shared" si="48"/>
        <v>0</v>
      </c>
      <c r="P126" s="59">
        <f t="shared" si="49"/>
        <v>0</v>
      </c>
      <c r="Q126" s="59">
        <f t="shared" si="39"/>
        <v>0</v>
      </c>
      <c r="R126" s="59">
        <f t="shared" si="40"/>
        <v>0</v>
      </c>
      <c r="S126" s="816"/>
      <c r="T126" s="816"/>
      <c r="U126" s="816"/>
      <c r="V126" s="60" t="str">
        <f t="shared" si="31"/>
        <v/>
      </c>
      <c r="W126" s="409" t="str">
        <f t="shared" si="32"/>
        <v/>
      </c>
      <c r="X126" s="61" t="str">
        <f t="shared" si="33"/>
        <v/>
      </c>
      <c r="Y126" s="279"/>
      <c r="Z126" s="279"/>
      <c r="AA126" s="609"/>
      <c r="AB126" s="610"/>
      <c r="AC126" s="279"/>
      <c r="AD126" s="279"/>
      <c r="AE126" s="279"/>
      <c r="AF126" s="279"/>
      <c r="AG126" s="279"/>
      <c r="AH126" s="279"/>
      <c r="AI126" s="279"/>
      <c r="AJ126" s="279"/>
      <c r="AK126" s="279"/>
      <c r="AL126" s="279"/>
      <c r="AM126" s="279"/>
      <c r="AN126" s="567"/>
      <c r="AO126" s="566"/>
      <c r="AP126" s="279"/>
      <c r="AQ126" s="279"/>
      <c r="AR126" s="279"/>
      <c r="AS126" s="279"/>
      <c r="AT126" s="279"/>
      <c r="AU126" s="279"/>
      <c r="AV126" s="279"/>
      <c r="AW126" s="279"/>
      <c r="AX126" s="279"/>
      <c r="AY126" s="279"/>
      <c r="AZ126" s="279"/>
      <c r="BA126" s="279"/>
      <c r="BB126" s="279"/>
      <c r="BC126" s="279"/>
      <c r="BE126" s="2"/>
      <c r="BF126" s="2"/>
      <c r="BG126" s="256">
        <f t="shared" si="34"/>
        <v>44197</v>
      </c>
      <c r="BH126" s="256">
        <f t="shared" si="35"/>
        <v>44227</v>
      </c>
      <c r="BI126" s="143">
        <f t="shared" si="50"/>
        <v>31</v>
      </c>
      <c r="BK126" s="565">
        <f t="shared" si="36"/>
        <v>1</v>
      </c>
      <c r="BL126" s="565">
        <f t="shared" si="42"/>
        <v>1</v>
      </c>
      <c r="BM126" s="565">
        <f t="shared" si="43"/>
        <v>1</v>
      </c>
    </row>
    <row r="127" spans="1:65" x14ac:dyDescent="0.25">
      <c r="A127" s="58" t="str">
        <f t="shared" si="51"/>
        <v/>
      </c>
      <c r="B127" s="368"/>
      <c r="C127" s="371"/>
      <c r="D127" s="679"/>
      <c r="E127" s="679"/>
      <c r="F127" s="278"/>
      <c r="G127" s="278"/>
      <c r="H127" s="278"/>
      <c r="I127" s="656"/>
      <c r="J127" s="59">
        <f t="shared" si="30"/>
        <v>0</v>
      </c>
      <c r="K127" s="59">
        <f t="shared" si="37"/>
        <v>0</v>
      </c>
      <c r="L127" s="59">
        <f t="shared" si="45"/>
        <v>0</v>
      </c>
      <c r="M127" s="59">
        <f t="shared" si="46"/>
        <v>0</v>
      </c>
      <c r="N127" s="59">
        <f t="shared" si="47"/>
        <v>0</v>
      </c>
      <c r="O127" s="59">
        <f t="shared" si="48"/>
        <v>0</v>
      </c>
      <c r="P127" s="59">
        <f t="shared" si="49"/>
        <v>0</v>
      </c>
      <c r="Q127" s="59">
        <f t="shared" si="39"/>
        <v>0</v>
      </c>
      <c r="R127" s="59">
        <f t="shared" si="40"/>
        <v>0</v>
      </c>
      <c r="S127" s="816"/>
      <c r="T127" s="816"/>
      <c r="U127" s="816"/>
      <c r="V127" s="60" t="str">
        <f t="shared" si="31"/>
        <v/>
      </c>
      <c r="W127" s="409" t="str">
        <f t="shared" si="32"/>
        <v/>
      </c>
      <c r="X127" s="61" t="str">
        <f t="shared" si="33"/>
        <v/>
      </c>
      <c r="Y127" s="279"/>
      <c r="Z127" s="279"/>
      <c r="AA127" s="609"/>
      <c r="AB127" s="610"/>
      <c r="AC127" s="279"/>
      <c r="AD127" s="279"/>
      <c r="AE127" s="279"/>
      <c r="AF127" s="279"/>
      <c r="AG127" s="279"/>
      <c r="AH127" s="279"/>
      <c r="AI127" s="279"/>
      <c r="AJ127" s="279"/>
      <c r="AK127" s="279"/>
      <c r="AL127" s="279"/>
      <c r="AM127" s="279"/>
      <c r="AN127" s="567"/>
      <c r="AO127" s="566"/>
      <c r="AP127" s="279"/>
      <c r="AQ127" s="279"/>
      <c r="AR127" s="279"/>
      <c r="AS127" s="279"/>
      <c r="AT127" s="279"/>
      <c r="AU127" s="279"/>
      <c r="AV127" s="279"/>
      <c r="AW127" s="279"/>
      <c r="AX127" s="279"/>
      <c r="AY127" s="279"/>
      <c r="AZ127" s="279"/>
      <c r="BA127" s="279"/>
      <c r="BB127" s="279"/>
      <c r="BC127" s="279"/>
      <c r="BE127" s="2"/>
      <c r="BF127" s="2"/>
      <c r="BG127" s="256">
        <f t="shared" si="34"/>
        <v>44197</v>
      </c>
      <c r="BH127" s="256">
        <f t="shared" si="35"/>
        <v>44227</v>
      </c>
      <c r="BI127" s="143">
        <f t="shared" si="50"/>
        <v>31</v>
      </c>
      <c r="BK127" s="565">
        <f t="shared" si="36"/>
        <v>1</v>
      </c>
      <c r="BL127" s="565">
        <f t="shared" si="42"/>
        <v>1</v>
      </c>
      <c r="BM127" s="565">
        <f t="shared" si="43"/>
        <v>1</v>
      </c>
    </row>
    <row r="128" spans="1:65" x14ac:dyDescent="0.25">
      <c r="A128" s="58" t="str">
        <f t="shared" si="51"/>
        <v/>
      </c>
      <c r="B128" s="368"/>
      <c r="C128" s="371"/>
      <c r="D128" s="679"/>
      <c r="E128" s="679"/>
      <c r="F128" s="278"/>
      <c r="G128" s="278"/>
      <c r="H128" s="278"/>
      <c r="I128" s="656"/>
      <c r="J128" s="59">
        <f t="shared" si="30"/>
        <v>0</v>
      </c>
      <c r="K128" s="59">
        <f t="shared" si="37"/>
        <v>0</v>
      </c>
      <c r="L128" s="59">
        <f t="shared" si="45"/>
        <v>0</v>
      </c>
      <c r="M128" s="59">
        <f t="shared" si="46"/>
        <v>0</v>
      </c>
      <c r="N128" s="59">
        <f t="shared" si="47"/>
        <v>0</v>
      </c>
      <c r="O128" s="59">
        <f t="shared" si="48"/>
        <v>0</v>
      </c>
      <c r="P128" s="59">
        <f t="shared" si="49"/>
        <v>0</v>
      </c>
      <c r="Q128" s="59">
        <f t="shared" si="39"/>
        <v>0</v>
      </c>
      <c r="R128" s="59">
        <f t="shared" si="40"/>
        <v>0</v>
      </c>
      <c r="S128" s="816"/>
      <c r="T128" s="816"/>
      <c r="U128" s="816"/>
      <c r="V128" s="60" t="str">
        <f t="shared" si="31"/>
        <v/>
      </c>
      <c r="W128" s="409" t="str">
        <f t="shared" si="32"/>
        <v/>
      </c>
      <c r="X128" s="61" t="str">
        <f t="shared" si="33"/>
        <v/>
      </c>
      <c r="Y128" s="279"/>
      <c r="Z128" s="279"/>
      <c r="AA128" s="609"/>
      <c r="AB128" s="610"/>
      <c r="AC128" s="279"/>
      <c r="AD128" s="279"/>
      <c r="AE128" s="279"/>
      <c r="AF128" s="279"/>
      <c r="AG128" s="279"/>
      <c r="AH128" s="279"/>
      <c r="AI128" s="279"/>
      <c r="AJ128" s="279"/>
      <c r="AK128" s="279"/>
      <c r="AL128" s="279"/>
      <c r="AM128" s="279"/>
      <c r="AN128" s="567"/>
      <c r="AO128" s="566"/>
      <c r="AP128" s="279"/>
      <c r="AQ128" s="279"/>
      <c r="AR128" s="279"/>
      <c r="AS128" s="279"/>
      <c r="AT128" s="279"/>
      <c r="AU128" s="279"/>
      <c r="AV128" s="279"/>
      <c r="AW128" s="279"/>
      <c r="AX128" s="279"/>
      <c r="AY128" s="279"/>
      <c r="AZ128" s="279"/>
      <c r="BA128" s="279"/>
      <c r="BB128" s="279"/>
      <c r="BC128" s="279"/>
      <c r="BE128" s="2"/>
      <c r="BF128" s="2"/>
      <c r="BG128" s="256">
        <f t="shared" si="34"/>
        <v>44197</v>
      </c>
      <c r="BH128" s="256">
        <f t="shared" si="35"/>
        <v>44227</v>
      </c>
      <c r="BI128" s="143">
        <f t="shared" si="50"/>
        <v>31</v>
      </c>
      <c r="BK128" s="565">
        <f t="shared" si="36"/>
        <v>1</v>
      </c>
      <c r="BL128" s="565">
        <f t="shared" si="42"/>
        <v>1</v>
      </c>
      <c r="BM128" s="565">
        <f t="shared" si="43"/>
        <v>1</v>
      </c>
    </row>
    <row r="129" spans="1:65" x14ac:dyDescent="0.25">
      <c r="A129" s="58" t="str">
        <f t="shared" si="51"/>
        <v/>
      </c>
      <c r="B129" s="368"/>
      <c r="C129" s="371"/>
      <c r="D129" s="679"/>
      <c r="E129" s="679"/>
      <c r="F129" s="278"/>
      <c r="G129" s="278"/>
      <c r="H129" s="278"/>
      <c r="I129" s="656"/>
      <c r="J129" s="59">
        <f t="shared" si="30"/>
        <v>0</v>
      </c>
      <c r="K129" s="59">
        <f t="shared" si="37"/>
        <v>0</v>
      </c>
      <c r="L129" s="59">
        <f t="shared" si="45"/>
        <v>0</v>
      </c>
      <c r="M129" s="59">
        <f t="shared" si="46"/>
        <v>0</v>
      </c>
      <c r="N129" s="59">
        <f t="shared" si="47"/>
        <v>0</v>
      </c>
      <c r="O129" s="59">
        <f t="shared" si="48"/>
        <v>0</v>
      </c>
      <c r="P129" s="59">
        <f t="shared" si="49"/>
        <v>0</v>
      </c>
      <c r="Q129" s="59">
        <f t="shared" si="39"/>
        <v>0</v>
      </c>
      <c r="R129" s="59">
        <f t="shared" si="40"/>
        <v>0</v>
      </c>
      <c r="S129" s="816"/>
      <c r="T129" s="816"/>
      <c r="U129" s="816"/>
      <c r="V129" s="60" t="str">
        <f t="shared" si="31"/>
        <v/>
      </c>
      <c r="W129" s="409" t="str">
        <f t="shared" si="32"/>
        <v/>
      </c>
      <c r="X129" s="61" t="str">
        <f t="shared" si="33"/>
        <v/>
      </c>
      <c r="Y129" s="279"/>
      <c r="Z129" s="279"/>
      <c r="AA129" s="609"/>
      <c r="AB129" s="610"/>
      <c r="AC129" s="279"/>
      <c r="AD129" s="279"/>
      <c r="AE129" s="279"/>
      <c r="AF129" s="279"/>
      <c r="AG129" s="279"/>
      <c r="AH129" s="279"/>
      <c r="AI129" s="279"/>
      <c r="AJ129" s="279"/>
      <c r="AK129" s="279"/>
      <c r="AL129" s="279"/>
      <c r="AM129" s="279"/>
      <c r="AN129" s="567"/>
      <c r="AO129" s="566"/>
      <c r="AP129" s="279"/>
      <c r="AQ129" s="279"/>
      <c r="AR129" s="279"/>
      <c r="AS129" s="279"/>
      <c r="AT129" s="279"/>
      <c r="AU129" s="279"/>
      <c r="AV129" s="279"/>
      <c r="AW129" s="279"/>
      <c r="AX129" s="279"/>
      <c r="AY129" s="279"/>
      <c r="AZ129" s="279"/>
      <c r="BA129" s="279"/>
      <c r="BB129" s="279"/>
      <c r="BC129" s="279"/>
      <c r="BE129" s="2"/>
      <c r="BF129" s="2"/>
      <c r="BG129" s="256">
        <f t="shared" si="34"/>
        <v>44197</v>
      </c>
      <c r="BH129" s="256">
        <f t="shared" si="35"/>
        <v>44227</v>
      </c>
      <c r="BI129" s="143">
        <f t="shared" si="50"/>
        <v>31</v>
      </c>
      <c r="BK129" s="565">
        <f t="shared" si="36"/>
        <v>1</v>
      </c>
      <c r="BL129" s="565">
        <f t="shared" si="42"/>
        <v>1</v>
      </c>
      <c r="BM129" s="565">
        <f t="shared" si="43"/>
        <v>1</v>
      </c>
    </row>
    <row r="130" spans="1:65" x14ac:dyDescent="0.25">
      <c r="A130" s="58" t="str">
        <f t="shared" si="51"/>
        <v/>
      </c>
      <c r="B130" s="368"/>
      <c r="C130" s="371"/>
      <c r="D130" s="679"/>
      <c r="E130" s="679"/>
      <c r="F130" s="278"/>
      <c r="G130" s="278"/>
      <c r="H130" s="278"/>
      <c r="I130" s="656"/>
      <c r="J130" s="59">
        <f t="shared" si="30"/>
        <v>0</v>
      </c>
      <c r="K130" s="59">
        <f t="shared" si="37"/>
        <v>0</v>
      </c>
      <c r="L130" s="59">
        <f t="shared" si="45"/>
        <v>0</v>
      </c>
      <c r="M130" s="59">
        <f t="shared" si="46"/>
        <v>0</v>
      </c>
      <c r="N130" s="59">
        <f t="shared" si="47"/>
        <v>0</v>
      </c>
      <c r="O130" s="59">
        <f t="shared" si="48"/>
        <v>0</v>
      </c>
      <c r="P130" s="59">
        <f t="shared" si="49"/>
        <v>0</v>
      </c>
      <c r="Q130" s="59">
        <f t="shared" si="39"/>
        <v>0</v>
      </c>
      <c r="R130" s="59">
        <f t="shared" si="40"/>
        <v>0</v>
      </c>
      <c r="S130" s="816"/>
      <c r="T130" s="816"/>
      <c r="U130" s="816"/>
      <c r="V130" s="60" t="str">
        <f t="shared" si="31"/>
        <v/>
      </c>
      <c r="W130" s="409" t="str">
        <f t="shared" si="32"/>
        <v/>
      </c>
      <c r="X130" s="61" t="str">
        <f t="shared" si="33"/>
        <v/>
      </c>
      <c r="Y130" s="279"/>
      <c r="Z130" s="279"/>
      <c r="AA130" s="609"/>
      <c r="AB130" s="610"/>
      <c r="AC130" s="279"/>
      <c r="AD130" s="279"/>
      <c r="AE130" s="279"/>
      <c r="AF130" s="279"/>
      <c r="AG130" s="279"/>
      <c r="AH130" s="279"/>
      <c r="AI130" s="279"/>
      <c r="AJ130" s="279"/>
      <c r="AK130" s="279"/>
      <c r="AL130" s="279"/>
      <c r="AM130" s="279"/>
      <c r="AN130" s="567"/>
      <c r="AO130" s="566"/>
      <c r="AP130" s="279"/>
      <c r="AQ130" s="279"/>
      <c r="AR130" s="279"/>
      <c r="AS130" s="279"/>
      <c r="AT130" s="279"/>
      <c r="AU130" s="279"/>
      <c r="AV130" s="279"/>
      <c r="AW130" s="279"/>
      <c r="AX130" s="279"/>
      <c r="AY130" s="279"/>
      <c r="AZ130" s="279"/>
      <c r="BA130" s="279"/>
      <c r="BB130" s="279"/>
      <c r="BC130" s="279"/>
      <c r="BE130" s="2"/>
      <c r="BF130" s="2"/>
      <c r="BG130" s="256">
        <f t="shared" si="34"/>
        <v>44197</v>
      </c>
      <c r="BH130" s="256">
        <f t="shared" si="35"/>
        <v>44227</v>
      </c>
      <c r="BI130" s="143">
        <f t="shared" si="50"/>
        <v>31</v>
      </c>
      <c r="BK130" s="565">
        <f t="shared" si="36"/>
        <v>1</v>
      </c>
      <c r="BL130" s="565">
        <f t="shared" si="42"/>
        <v>1</v>
      </c>
      <c r="BM130" s="565">
        <f t="shared" si="43"/>
        <v>1</v>
      </c>
    </row>
    <row r="131" spans="1:65" x14ac:dyDescent="0.25">
      <c r="A131" s="58" t="str">
        <f t="shared" si="51"/>
        <v/>
      </c>
      <c r="B131" s="368"/>
      <c r="C131" s="371"/>
      <c r="D131" s="679"/>
      <c r="E131" s="679"/>
      <c r="F131" s="278"/>
      <c r="G131" s="278"/>
      <c r="H131" s="278"/>
      <c r="I131" s="656"/>
      <c r="J131" s="59">
        <f t="shared" si="30"/>
        <v>0</v>
      </c>
      <c r="K131" s="59">
        <f t="shared" si="37"/>
        <v>0</v>
      </c>
      <c r="L131" s="59">
        <f t="shared" si="45"/>
        <v>0</v>
      </c>
      <c r="M131" s="59">
        <f t="shared" si="46"/>
        <v>0</v>
      </c>
      <c r="N131" s="59">
        <f t="shared" si="47"/>
        <v>0</v>
      </c>
      <c r="O131" s="59">
        <f t="shared" si="48"/>
        <v>0</v>
      </c>
      <c r="P131" s="59">
        <f t="shared" si="49"/>
        <v>0</v>
      </c>
      <c r="Q131" s="59">
        <f t="shared" si="39"/>
        <v>0</v>
      </c>
      <c r="R131" s="59">
        <f t="shared" si="40"/>
        <v>0</v>
      </c>
      <c r="S131" s="816"/>
      <c r="T131" s="816"/>
      <c r="U131" s="816"/>
      <c r="V131" s="60" t="str">
        <f t="shared" si="31"/>
        <v/>
      </c>
      <c r="W131" s="409" t="str">
        <f t="shared" si="32"/>
        <v/>
      </c>
      <c r="X131" s="61" t="str">
        <f t="shared" si="33"/>
        <v/>
      </c>
      <c r="Y131" s="279"/>
      <c r="Z131" s="279"/>
      <c r="AA131" s="609"/>
      <c r="AB131" s="610"/>
      <c r="AC131" s="279"/>
      <c r="AD131" s="279"/>
      <c r="AE131" s="279"/>
      <c r="AF131" s="279"/>
      <c r="AG131" s="279"/>
      <c r="AH131" s="279"/>
      <c r="AI131" s="279"/>
      <c r="AJ131" s="279"/>
      <c r="AK131" s="279"/>
      <c r="AL131" s="279"/>
      <c r="AM131" s="279"/>
      <c r="AN131" s="567"/>
      <c r="AO131" s="566"/>
      <c r="AP131" s="279"/>
      <c r="AQ131" s="279"/>
      <c r="AR131" s="279"/>
      <c r="AS131" s="279"/>
      <c r="AT131" s="279"/>
      <c r="AU131" s="279"/>
      <c r="AV131" s="279"/>
      <c r="AW131" s="279"/>
      <c r="AX131" s="279"/>
      <c r="AY131" s="279"/>
      <c r="AZ131" s="279"/>
      <c r="BA131" s="279"/>
      <c r="BB131" s="279"/>
      <c r="BC131" s="279"/>
      <c r="BE131" s="2"/>
      <c r="BF131" s="2"/>
      <c r="BG131" s="256">
        <f t="shared" si="34"/>
        <v>44197</v>
      </c>
      <c r="BH131" s="256">
        <f t="shared" si="35"/>
        <v>44227</v>
      </c>
      <c r="BI131" s="143">
        <f t="shared" si="50"/>
        <v>31</v>
      </c>
      <c r="BK131" s="565">
        <f t="shared" si="36"/>
        <v>1</v>
      </c>
      <c r="BL131" s="565">
        <f t="shared" si="42"/>
        <v>1</v>
      </c>
      <c r="BM131" s="565">
        <f t="shared" si="43"/>
        <v>1</v>
      </c>
    </row>
    <row r="132" spans="1:65" x14ac:dyDescent="0.25">
      <c r="A132" s="58" t="str">
        <f t="shared" si="51"/>
        <v/>
      </c>
      <c r="B132" s="368"/>
      <c r="C132" s="371"/>
      <c r="D132" s="679"/>
      <c r="E132" s="679"/>
      <c r="F132" s="278"/>
      <c r="G132" s="278"/>
      <c r="H132" s="278"/>
      <c r="I132" s="656"/>
      <c r="J132" s="59">
        <f t="shared" si="30"/>
        <v>0</v>
      </c>
      <c r="K132" s="59">
        <f t="shared" si="37"/>
        <v>0</v>
      </c>
      <c r="L132" s="59">
        <f t="shared" si="45"/>
        <v>0</v>
      </c>
      <c r="M132" s="59">
        <f t="shared" si="46"/>
        <v>0</v>
      </c>
      <c r="N132" s="59">
        <f t="shared" si="47"/>
        <v>0</v>
      </c>
      <c r="O132" s="59">
        <f t="shared" si="48"/>
        <v>0</v>
      </c>
      <c r="P132" s="59">
        <f t="shared" si="49"/>
        <v>0</v>
      </c>
      <c r="Q132" s="59">
        <f t="shared" si="39"/>
        <v>0</v>
      </c>
      <c r="R132" s="59">
        <f t="shared" si="40"/>
        <v>0</v>
      </c>
      <c r="S132" s="816"/>
      <c r="T132" s="816"/>
      <c r="U132" s="816"/>
      <c r="V132" s="60" t="str">
        <f t="shared" si="31"/>
        <v/>
      </c>
      <c r="W132" s="409" t="str">
        <f t="shared" si="32"/>
        <v/>
      </c>
      <c r="X132" s="61" t="str">
        <f t="shared" si="33"/>
        <v/>
      </c>
      <c r="Y132" s="279"/>
      <c r="Z132" s="279"/>
      <c r="AA132" s="609"/>
      <c r="AB132" s="610"/>
      <c r="AC132" s="279"/>
      <c r="AD132" s="279"/>
      <c r="AE132" s="279"/>
      <c r="AF132" s="279"/>
      <c r="AG132" s="279"/>
      <c r="AH132" s="279"/>
      <c r="AI132" s="279"/>
      <c r="AJ132" s="279"/>
      <c r="AK132" s="279"/>
      <c r="AL132" s="279"/>
      <c r="AM132" s="279"/>
      <c r="AN132" s="567"/>
      <c r="AO132" s="566"/>
      <c r="AP132" s="279"/>
      <c r="AQ132" s="279"/>
      <c r="AR132" s="279"/>
      <c r="AS132" s="279"/>
      <c r="AT132" s="279"/>
      <c r="AU132" s="279"/>
      <c r="AV132" s="279"/>
      <c r="AW132" s="279"/>
      <c r="AX132" s="279"/>
      <c r="AY132" s="279"/>
      <c r="AZ132" s="279"/>
      <c r="BA132" s="279"/>
      <c r="BB132" s="279"/>
      <c r="BC132" s="279"/>
      <c r="BE132" s="2"/>
      <c r="BF132" s="2"/>
      <c r="BG132" s="256">
        <f t="shared" si="34"/>
        <v>44197</v>
      </c>
      <c r="BH132" s="256">
        <f t="shared" si="35"/>
        <v>44227</v>
      </c>
      <c r="BI132" s="143">
        <f t="shared" si="50"/>
        <v>31</v>
      </c>
      <c r="BK132" s="565">
        <f t="shared" si="36"/>
        <v>1</v>
      </c>
      <c r="BL132" s="565">
        <f t="shared" si="42"/>
        <v>1</v>
      </c>
      <c r="BM132" s="565">
        <f t="shared" si="43"/>
        <v>1</v>
      </c>
    </row>
    <row r="133" spans="1:65" x14ac:dyDescent="0.25">
      <c r="A133" s="58" t="str">
        <f t="shared" si="51"/>
        <v/>
      </c>
      <c r="B133" s="368"/>
      <c r="C133" s="371"/>
      <c r="D133" s="679"/>
      <c r="E133" s="679"/>
      <c r="F133" s="278"/>
      <c r="G133" s="278"/>
      <c r="H133" s="278"/>
      <c r="I133" s="656"/>
      <c r="J133" s="59">
        <f t="shared" si="30"/>
        <v>0</v>
      </c>
      <c r="K133" s="59">
        <f t="shared" si="37"/>
        <v>0</v>
      </c>
      <c r="L133" s="59">
        <f t="shared" si="45"/>
        <v>0</v>
      </c>
      <c r="M133" s="59">
        <f t="shared" si="46"/>
        <v>0</v>
      </c>
      <c r="N133" s="59">
        <f t="shared" si="47"/>
        <v>0</v>
      </c>
      <c r="O133" s="59">
        <f t="shared" si="48"/>
        <v>0</v>
      </c>
      <c r="P133" s="59">
        <f t="shared" si="49"/>
        <v>0</v>
      </c>
      <c r="Q133" s="59">
        <f t="shared" si="39"/>
        <v>0</v>
      </c>
      <c r="R133" s="59">
        <f t="shared" si="40"/>
        <v>0</v>
      </c>
      <c r="S133" s="816"/>
      <c r="T133" s="816"/>
      <c r="U133" s="816"/>
      <c r="V133" s="60" t="str">
        <f t="shared" si="31"/>
        <v/>
      </c>
      <c r="W133" s="409" t="str">
        <f t="shared" si="32"/>
        <v/>
      </c>
      <c r="X133" s="61" t="str">
        <f t="shared" si="33"/>
        <v/>
      </c>
      <c r="Y133" s="279"/>
      <c r="Z133" s="279"/>
      <c r="AA133" s="609"/>
      <c r="AB133" s="610"/>
      <c r="AC133" s="279"/>
      <c r="AD133" s="279"/>
      <c r="AE133" s="279"/>
      <c r="AF133" s="279"/>
      <c r="AG133" s="279"/>
      <c r="AH133" s="279"/>
      <c r="AI133" s="279"/>
      <c r="AJ133" s="279"/>
      <c r="AK133" s="279"/>
      <c r="AL133" s="279"/>
      <c r="AM133" s="279"/>
      <c r="AN133" s="567"/>
      <c r="AO133" s="566"/>
      <c r="AP133" s="279"/>
      <c r="AQ133" s="279"/>
      <c r="AR133" s="279"/>
      <c r="AS133" s="279"/>
      <c r="AT133" s="279"/>
      <c r="AU133" s="279"/>
      <c r="AV133" s="279"/>
      <c r="AW133" s="279"/>
      <c r="AX133" s="279"/>
      <c r="AY133" s="279"/>
      <c r="AZ133" s="279"/>
      <c r="BA133" s="279"/>
      <c r="BB133" s="279"/>
      <c r="BC133" s="279"/>
      <c r="BE133" s="2"/>
      <c r="BF133" s="2"/>
      <c r="BG133" s="256">
        <f t="shared" si="34"/>
        <v>44197</v>
      </c>
      <c r="BH133" s="256">
        <f t="shared" si="35"/>
        <v>44227</v>
      </c>
      <c r="BI133" s="143">
        <f t="shared" si="50"/>
        <v>31</v>
      </c>
      <c r="BK133" s="565">
        <f t="shared" si="36"/>
        <v>1</v>
      </c>
      <c r="BL133" s="565">
        <f t="shared" si="42"/>
        <v>1</v>
      </c>
      <c r="BM133" s="565">
        <f t="shared" si="43"/>
        <v>1</v>
      </c>
    </row>
    <row r="134" spans="1:65" x14ac:dyDescent="0.25">
      <c r="A134" s="58" t="str">
        <f t="shared" si="51"/>
        <v/>
      </c>
      <c r="B134" s="368"/>
      <c r="C134" s="371"/>
      <c r="D134" s="679"/>
      <c r="E134" s="679"/>
      <c r="F134" s="278"/>
      <c r="G134" s="278"/>
      <c r="H134" s="278"/>
      <c r="I134" s="656"/>
      <c r="J134" s="59">
        <f t="shared" si="30"/>
        <v>0</v>
      </c>
      <c r="K134" s="59">
        <f t="shared" si="37"/>
        <v>0</v>
      </c>
      <c r="L134" s="59">
        <f t="shared" si="45"/>
        <v>0</v>
      </c>
      <c r="M134" s="59">
        <f t="shared" si="46"/>
        <v>0</v>
      </c>
      <c r="N134" s="59">
        <f t="shared" si="47"/>
        <v>0</v>
      </c>
      <c r="O134" s="59">
        <f t="shared" si="48"/>
        <v>0</v>
      </c>
      <c r="P134" s="59">
        <f t="shared" si="49"/>
        <v>0</v>
      </c>
      <c r="Q134" s="59">
        <f t="shared" si="39"/>
        <v>0</v>
      </c>
      <c r="R134" s="59">
        <f t="shared" si="40"/>
        <v>0</v>
      </c>
      <c r="S134" s="816"/>
      <c r="T134" s="816"/>
      <c r="U134" s="816"/>
      <c r="V134" s="60" t="str">
        <f t="shared" si="31"/>
        <v/>
      </c>
      <c r="W134" s="409" t="str">
        <f t="shared" si="32"/>
        <v/>
      </c>
      <c r="X134" s="61" t="str">
        <f t="shared" si="33"/>
        <v/>
      </c>
      <c r="Y134" s="279"/>
      <c r="Z134" s="279"/>
      <c r="AA134" s="609"/>
      <c r="AB134" s="610"/>
      <c r="AC134" s="279"/>
      <c r="AD134" s="279"/>
      <c r="AE134" s="279"/>
      <c r="AF134" s="279"/>
      <c r="AG134" s="279"/>
      <c r="AH134" s="279"/>
      <c r="AI134" s="279"/>
      <c r="AJ134" s="279"/>
      <c r="AK134" s="279"/>
      <c r="AL134" s="279"/>
      <c r="AM134" s="279"/>
      <c r="AN134" s="567"/>
      <c r="AO134" s="566"/>
      <c r="AP134" s="279"/>
      <c r="AQ134" s="279"/>
      <c r="AR134" s="279"/>
      <c r="AS134" s="279"/>
      <c r="AT134" s="279"/>
      <c r="AU134" s="279"/>
      <c r="AV134" s="279"/>
      <c r="AW134" s="279"/>
      <c r="AX134" s="279"/>
      <c r="AY134" s="279"/>
      <c r="AZ134" s="279"/>
      <c r="BA134" s="279"/>
      <c r="BB134" s="279"/>
      <c r="BC134" s="279"/>
      <c r="BE134" s="2"/>
      <c r="BF134" s="2"/>
      <c r="BG134" s="256">
        <f t="shared" si="34"/>
        <v>44197</v>
      </c>
      <c r="BH134" s="256">
        <f t="shared" si="35"/>
        <v>44227</v>
      </c>
      <c r="BI134" s="143">
        <f t="shared" si="50"/>
        <v>31</v>
      </c>
      <c r="BK134" s="565">
        <f t="shared" si="36"/>
        <v>1</v>
      </c>
      <c r="BL134" s="565">
        <f t="shared" si="42"/>
        <v>1</v>
      </c>
      <c r="BM134" s="565">
        <f t="shared" si="43"/>
        <v>1</v>
      </c>
    </row>
    <row r="135" spans="1:65" x14ac:dyDescent="0.25">
      <c r="A135" s="58" t="str">
        <f t="shared" si="51"/>
        <v/>
      </c>
      <c r="B135" s="368"/>
      <c r="C135" s="371"/>
      <c r="D135" s="679"/>
      <c r="E135" s="679"/>
      <c r="F135" s="278"/>
      <c r="G135" s="278"/>
      <c r="H135" s="278"/>
      <c r="I135" s="656"/>
      <c r="J135" s="59">
        <f t="shared" si="30"/>
        <v>0</v>
      </c>
      <c r="K135" s="59">
        <f t="shared" si="37"/>
        <v>0</v>
      </c>
      <c r="L135" s="59">
        <f t="shared" si="45"/>
        <v>0</v>
      </c>
      <c r="M135" s="59">
        <f t="shared" si="46"/>
        <v>0</v>
      </c>
      <c r="N135" s="59">
        <f t="shared" si="47"/>
        <v>0</v>
      </c>
      <c r="O135" s="59">
        <f t="shared" si="48"/>
        <v>0</v>
      </c>
      <c r="P135" s="59">
        <f t="shared" si="49"/>
        <v>0</v>
      </c>
      <c r="Q135" s="59">
        <f t="shared" si="39"/>
        <v>0</v>
      </c>
      <c r="R135" s="59">
        <f t="shared" si="40"/>
        <v>0</v>
      </c>
      <c r="S135" s="816"/>
      <c r="T135" s="816"/>
      <c r="U135" s="816"/>
      <c r="V135" s="60" t="str">
        <f t="shared" si="31"/>
        <v/>
      </c>
      <c r="W135" s="409" t="str">
        <f t="shared" si="32"/>
        <v/>
      </c>
      <c r="X135" s="61" t="str">
        <f t="shared" si="33"/>
        <v/>
      </c>
      <c r="Y135" s="279"/>
      <c r="Z135" s="279"/>
      <c r="AA135" s="609"/>
      <c r="AB135" s="610"/>
      <c r="AC135" s="279"/>
      <c r="AD135" s="279"/>
      <c r="AE135" s="279"/>
      <c r="AF135" s="279"/>
      <c r="AG135" s="279"/>
      <c r="AH135" s="279"/>
      <c r="AI135" s="279"/>
      <c r="AJ135" s="279"/>
      <c r="AK135" s="279"/>
      <c r="AL135" s="279"/>
      <c r="AM135" s="279"/>
      <c r="AN135" s="567"/>
      <c r="AO135" s="566"/>
      <c r="AP135" s="279"/>
      <c r="AQ135" s="279"/>
      <c r="AR135" s="279"/>
      <c r="AS135" s="279"/>
      <c r="AT135" s="279"/>
      <c r="AU135" s="279"/>
      <c r="AV135" s="279"/>
      <c r="AW135" s="279"/>
      <c r="AX135" s="279"/>
      <c r="AY135" s="279"/>
      <c r="AZ135" s="279"/>
      <c r="BA135" s="279"/>
      <c r="BB135" s="279"/>
      <c r="BC135" s="279"/>
      <c r="BE135" s="2"/>
      <c r="BF135" s="2"/>
      <c r="BG135" s="256">
        <f t="shared" si="34"/>
        <v>44197</v>
      </c>
      <c r="BH135" s="256">
        <f t="shared" si="35"/>
        <v>44227</v>
      </c>
      <c r="BI135" s="143">
        <f t="shared" si="50"/>
        <v>31</v>
      </c>
      <c r="BK135" s="565">
        <f t="shared" si="36"/>
        <v>1</v>
      </c>
      <c r="BL135" s="565">
        <f t="shared" si="42"/>
        <v>1</v>
      </c>
      <c r="BM135" s="565">
        <f t="shared" si="43"/>
        <v>1</v>
      </c>
    </row>
    <row r="136" spans="1:65" x14ac:dyDescent="0.25">
      <c r="A136" s="58" t="str">
        <f t="shared" si="51"/>
        <v/>
      </c>
      <c r="B136" s="368"/>
      <c r="C136" s="371"/>
      <c r="D136" s="679"/>
      <c r="E136" s="679"/>
      <c r="F136" s="278"/>
      <c r="G136" s="278"/>
      <c r="H136" s="278"/>
      <c r="I136" s="656"/>
      <c r="J136" s="59">
        <f t="shared" si="30"/>
        <v>0</v>
      </c>
      <c r="K136" s="59">
        <f t="shared" si="37"/>
        <v>0</v>
      </c>
      <c r="L136" s="59">
        <f t="shared" si="45"/>
        <v>0</v>
      </c>
      <c r="M136" s="59">
        <f t="shared" si="46"/>
        <v>0</v>
      </c>
      <c r="N136" s="59">
        <f t="shared" si="47"/>
        <v>0</v>
      </c>
      <c r="O136" s="59">
        <f t="shared" si="48"/>
        <v>0</v>
      </c>
      <c r="P136" s="59">
        <f t="shared" si="49"/>
        <v>0</v>
      </c>
      <c r="Q136" s="59">
        <f t="shared" si="39"/>
        <v>0</v>
      </c>
      <c r="R136" s="59">
        <f t="shared" si="40"/>
        <v>0</v>
      </c>
      <c r="S136" s="816"/>
      <c r="T136" s="816"/>
      <c r="U136" s="816"/>
      <c r="V136" s="60" t="str">
        <f t="shared" si="31"/>
        <v/>
      </c>
      <c r="W136" s="409" t="str">
        <f t="shared" si="32"/>
        <v/>
      </c>
      <c r="X136" s="61" t="str">
        <f t="shared" si="33"/>
        <v/>
      </c>
      <c r="Y136" s="279"/>
      <c r="Z136" s="279"/>
      <c r="AA136" s="609"/>
      <c r="AB136" s="610"/>
      <c r="AC136" s="279"/>
      <c r="AD136" s="279"/>
      <c r="AE136" s="279"/>
      <c r="AF136" s="279"/>
      <c r="AG136" s="279"/>
      <c r="AH136" s="279"/>
      <c r="AI136" s="279"/>
      <c r="AJ136" s="279"/>
      <c r="AK136" s="279"/>
      <c r="AL136" s="279"/>
      <c r="AM136" s="279"/>
      <c r="AN136" s="567"/>
      <c r="AO136" s="566"/>
      <c r="AP136" s="279"/>
      <c r="AQ136" s="279"/>
      <c r="AR136" s="279"/>
      <c r="AS136" s="279"/>
      <c r="AT136" s="279"/>
      <c r="AU136" s="279"/>
      <c r="AV136" s="279"/>
      <c r="AW136" s="279"/>
      <c r="AX136" s="279"/>
      <c r="AY136" s="279"/>
      <c r="AZ136" s="279"/>
      <c r="BA136" s="279"/>
      <c r="BB136" s="279"/>
      <c r="BC136" s="279"/>
      <c r="BE136" s="2"/>
      <c r="BF136" s="2"/>
      <c r="BG136" s="256">
        <f t="shared" si="34"/>
        <v>44197</v>
      </c>
      <c r="BH136" s="256">
        <f t="shared" si="35"/>
        <v>44227</v>
      </c>
      <c r="BI136" s="143">
        <f t="shared" si="50"/>
        <v>31</v>
      </c>
      <c r="BK136" s="565">
        <f t="shared" si="36"/>
        <v>1</v>
      </c>
      <c r="BL136" s="565">
        <f t="shared" si="42"/>
        <v>1</v>
      </c>
      <c r="BM136" s="565">
        <f t="shared" si="43"/>
        <v>1</v>
      </c>
    </row>
    <row r="137" spans="1:65" x14ac:dyDescent="0.25">
      <c r="A137" s="58" t="str">
        <f t="shared" si="51"/>
        <v/>
      </c>
      <c r="B137" s="368"/>
      <c r="C137" s="371"/>
      <c r="D137" s="679"/>
      <c r="E137" s="679"/>
      <c r="F137" s="278"/>
      <c r="G137" s="278"/>
      <c r="H137" s="278"/>
      <c r="I137" s="656"/>
      <c r="J137" s="59">
        <f t="shared" si="30"/>
        <v>0</v>
      </c>
      <c r="K137" s="59">
        <f t="shared" si="37"/>
        <v>0</v>
      </c>
      <c r="L137" s="59">
        <f t="shared" si="45"/>
        <v>0</v>
      </c>
      <c r="M137" s="59">
        <f t="shared" si="46"/>
        <v>0</v>
      </c>
      <c r="N137" s="59">
        <f t="shared" si="47"/>
        <v>0</v>
      </c>
      <c r="O137" s="59">
        <f t="shared" si="48"/>
        <v>0</v>
      </c>
      <c r="P137" s="59">
        <f t="shared" si="49"/>
        <v>0</v>
      </c>
      <c r="Q137" s="59">
        <f t="shared" si="39"/>
        <v>0</v>
      </c>
      <c r="R137" s="59">
        <f t="shared" si="40"/>
        <v>0</v>
      </c>
      <c r="S137" s="816"/>
      <c r="T137" s="816"/>
      <c r="U137" s="816"/>
      <c r="V137" s="60" t="str">
        <f t="shared" si="31"/>
        <v/>
      </c>
      <c r="W137" s="409" t="str">
        <f t="shared" si="32"/>
        <v/>
      </c>
      <c r="X137" s="61" t="str">
        <f t="shared" si="33"/>
        <v/>
      </c>
      <c r="Y137" s="279"/>
      <c r="Z137" s="279"/>
      <c r="AA137" s="609"/>
      <c r="AB137" s="610"/>
      <c r="AC137" s="279"/>
      <c r="AD137" s="279"/>
      <c r="AE137" s="279"/>
      <c r="AF137" s="279"/>
      <c r="AG137" s="279"/>
      <c r="AH137" s="279"/>
      <c r="AI137" s="279"/>
      <c r="AJ137" s="279"/>
      <c r="AK137" s="279"/>
      <c r="AL137" s="279"/>
      <c r="AM137" s="279"/>
      <c r="AN137" s="567"/>
      <c r="AO137" s="566"/>
      <c r="AP137" s="279"/>
      <c r="AQ137" s="279"/>
      <c r="AR137" s="279"/>
      <c r="AS137" s="279"/>
      <c r="AT137" s="279"/>
      <c r="AU137" s="279"/>
      <c r="AV137" s="279"/>
      <c r="AW137" s="279"/>
      <c r="AX137" s="279"/>
      <c r="AY137" s="279"/>
      <c r="AZ137" s="279"/>
      <c r="BA137" s="279"/>
      <c r="BB137" s="279"/>
      <c r="BC137" s="279"/>
      <c r="BE137" s="2"/>
      <c r="BF137" s="2"/>
      <c r="BG137" s="256">
        <f t="shared" si="34"/>
        <v>44197</v>
      </c>
      <c r="BH137" s="256">
        <f t="shared" si="35"/>
        <v>44227</v>
      </c>
      <c r="BI137" s="143">
        <f t="shared" si="50"/>
        <v>31</v>
      </c>
      <c r="BK137" s="565">
        <f t="shared" si="36"/>
        <v>1</v>
      </c>
      <c r="BL137" s="565">
        <f t="shared" si="42"/>
        <v>1</v>
      </c>
      <c r="BM137" s="565">
        <f t="shared" si="43"/>
        <v>1</v>
      </c>
    </row>
    <row r="138" spans="1:65" x14ac:dyDescent="0.25">
      <c r="A138" s="58" t="str">
        <f t="shared" si="51"/>
        <v/>
      </c>
      <c r="B138" s="368"/>
      <c r="C138" s="371"/>
      <c r="D138" s="679"/>
      <c r="E138" s="679"/>
      <c r="F138" s="278"/>
      <c r="G138" s="278"/>
      <c r="H138" s="278"/>
      <c r="I138" s="656"/>
      <c r="J138" s="59">
        <f t="shared" si="30"/>
        <v>0</v>
      </c>
      <c r="K138" s="59">
        <f t="shared" si="37"/>
        <v>0</v>
      </c>
      <c r="L138" s="59">
        <f t="shared" si="45"/>
        <v>0</v>
      </c>
      <c r="M138" s="59">
        <f t="shared" si="46"/>
        <v>0</v>
      </c>
      <c r="N138" s="59">
        <f t="shared" si="47"/>
        <v>0</v>
      </c>
      <c r="O138" s="59">
        <f t="shared" si="48"/>
        <v>0</v>
      </c>
      <c r="P138" s="59">
        <f t="shared" si="49"/>
        <v>0</v>
      </c>
      <c r="Q138" s="59">
        <f t="shared" si="39"/>
        <v>0</v>
      </c>
      <c r="R138" s="59">
        <f t="shared" si="40"/>
        <v>0</v>
      </c>
      <c r="S138" s="816"/>
      <c r="T138" s="816"/>
      <c r="U138" s="816"/>
      <c r="V138" s="60" t="str">
        <f t="shared" si="31"/>
        <v/>
      </c>
      <c r="W138" s="409" t="str">
        <f t="shared" si="32"/>
        <v/>
      </c>
      <c r="X138" s="61" t="str">
        <f t="shared" si="33"/>
        <v/>
      </c>
      <c r="Y138" s="279"/>
      <c r="Z138" s="279"/>
      <c r="AA138" s="609"/>
      <c r="AB138" s="610"/>
      <c r="AC138" s="279"/>
      <c r="AD138" s="279"/>
      <c r="AE138" s="279"/>
      <c r="AF138" s="279"/>
      <c r="AG138" s="279"/>
      <c r="AH138" s="279"/>
      <c r="AI138" s="279"/>
      <c r="AJ138" s="279"/>
      <c r="AK138" s="279"/>
      <c r="AL138" s="279"/>
      <c r="AM138" s="279"/>
      <c r="AN138" s="567"/>
      <c r="AO138" s="566"/>
      <c r="AP138" s="279"/>
      <c r="AQ138" s="279"/>
      <c r="AR138" s="279"/>
      <c r="AS138" s="279"/>
      <c r="AT138" s="279"/>
      <c r="AU138" s="279"/>
      <c r="AV138" s="279"/>
      <c r="AW138" s="279"/>
      <c r="AX138" s="279"/>
      <c r="AY138" s="279"/>
      <c r="AZ138" s="279"/>
      <c r="BA138" s="279"/>
      <c r="BB138" s="279"/>
      <c r="BC138" s="279"/>
      <c r="BE138" s="2"/>
      <c r="BF138" s="2"/>
      <c r="BG138" s="256">
        <f t="shared" si="34"/>
        <v>44197</v>
      </c>
      <c r="BH138" s="256">
        <f t="shared" si="35"/>
        <v>44227</v>
      </c>
      <c r="BI138" s="143">
        <f t="shared" si="50"/>
        <v>31</v>
      </c>
      <c r="BK138" s="565">
        <f t="shared" si="36"/>
        <v>1</v>
      </c>
      <c r="BL138" s="565">
        <f t="shared" si="42"/>
        <v>1</v>
      </c>
      <c r="BM138" s="565">
        <f t="shared" si="43"/>
        <v>1</v>
      </c>
    </row>
    <row r="139" spans="1:65" x14ac:dyDescent="0.25">
      <c r="A139" s="58" t="str">
        <f t="shared" si="51"/>
        <v/>
      </c>
      <c r="B139" s="368"/>
      <c r="C139" s="371"/>
      <c r="D139" s="679"/>
      <c r="E139" s="679"/>
      <c r="F139" s="278"/>
      <c r="G139" s="278"/>
      <c r="H139" s="278"/>
      <c r="I139" s="656"/>
      <c r="J139" s="59">
        <f t="shared" si="30"/>
        <v>0</v>
      </c>
      <c r="K139" s="59">
        <f t="shared" si="37"/>
        <v>0</v>
      </c>
      <c r="L139" s="59">
        <f t="shared" si="45"/>
        <v>0</v>
      </c>
      <c r="M139" s="59">
        <f t="shared" si="46"/>
        <v>0</v>
      </c>
      <c r="N139" s="59">
        <f t="shared" si="47"/>
        <v>0</v>
      </c>
      <c r="O139" s="59">
        <f t="shared" si="48"/>
        <v>0</v>
      </c>
      <c r="P139" s="59">
        <f t="shared" si="49"/>
        <v>0</v>
      </c>
      <c r="Q139" s="59">
        <f t="shared" si="39"/>
        <v>0</v>
      </c>
      <c r="R139" s="59">
        <f t="shared" si="40"/>
        <v>0</v>
      </c>
      <c r="S139" s="816"/>
      <c r="T139" s="816"/>
      <c r="U139" s="816"/>
      <c r="V139" s="60" t="str">
        <f t="shared" si="31"/>
        <v/>
      </c>
      <c r="W139" s="409" t="str">
        <f t="shared" si="32"/>
        <v/>
      </c>
      <c r="X139" s="61" t="str">
        <f t="shared" si="33"/>
        <v/>
      </c>
      <c r="Y139" s="279"/>
      <c r="Z139" s="279"/>
      <c r="AA139" s="609"/>
      <c r="AB139" s="610"/>
      <c r="AC139" s="279"/>
      <c r="AD139" s="279"/>
      <c r="AE139" s="279"/>
      <c r="AF139" s="279"/>
      <c r="AG139" s="279"/>
      <c r="AH139" s="279"/>
      <c r="AI139" s="279"/>
      <c r="AJ139" s="279"/>
      <c r="AK139" s="279"/>
      <c r="AL139" s="279"/>
      <c r="AM139" s="279"/>
      <c r="AN139" s="567"/>
      <c r="AO139" s="566"/>
      <c r="AP139" s="279"/>
      <c r="AQ139" s="279"/>
      <c r="AR139" s="279"/>
      <c r="AS139" s="279"/>
      <c r="AT139" s="279"/>
      <c r="AU139" s="279"/>
      <c r="AV139" s="279"/>
      <c r="AW139" s="279"/>
      <c r="AX139" s="279"/>
      <c r="AY139" s="279"/>
      <c r="AZ139" s="279"/>
      <c r="BA139" s="279"/>
      <c r="BB139" s="279"/>
      <c r="BC139" s="279"/>
      <c r="BE139" s="2"/>
      <c r="BF139" s="2"/>
      <c r="BG139" s="256">
        <f t="shared" si="34"/>
        <v>44197</v>
      </c>
      <c r="BH139" s="256">
        <f t="shared" si="35"/>
        <v>44227</v>
      </c>
      <c r="BI139" s="143">
        <f t="shared" si="50"/>
        <v>31</v>
      </c>
      <c r="BK139" s="565">
        <f t="shared" si="36"/>
        <v>1</v>
      </c>
      <c r="BL139" s="565">
        <f t="shared" si="42"/>
        <v>1</v>
      </c>
      <c r="BM139" s="565">
        <f t="shared" si="43"/>
        <v>1</v>
      </c>
    </row>
    <row r="140" spans="1:65" x14ac:dyDescent="0.25">
      <c r="A140" s="58" t="str">
        <f t="shared" si="51"/>
        <v/>
      </c>
      <c r="B140" s="368"/>
      <c r="C140" s="371"/>
      <c r="D140" s="679"/>
      <c r="E140" s="679"/>
      <c r="F140" s="278"/>
      <c r="G140" s="278"/>
      <c r="H140" s="278"/>
      <c r="I140" s="656"/>
      <c r="J140" s="59">
        <f t="shared" si="30"/>
        <v>0</v>
      </c>
      <c r="K140" s="59">
        <f t="shared" si="37"/>
        <v>0</v>
      </c>
      <c r="L140" s="59">
        <f t="shared" si="45"/>
        <v>0</v>
      </c>
      <c r="M140" s="59">
        <f t="shared" si="46"/>
        <v>0</v>
      </c>
      <c r="N140" s="59">
        <f t="shared" si="47"/>
        <v>0</v>
      </c>
      <c r="O140" s="59">
        <f t="shared" si="48"/>
        <v>0</v>
      </c>
      <c r="P140" s="59">
        <f t="shared" si="49"/>
        <v>0</v>
      </c>
      <c r="Q140" s="59">
        <f t="shared" si="39"/>
        <v>0</v>
      </c>
      <c r="R140" s="59">
        <f t="shared" si="40"/>
        <v>0</v>
      </c>
      <c r="S140" s="816"/>
      <c r="T140" s="816"/>
      <c r="U140" s="816"/>
      <c r="V140" s="60" t="str">
        <f t="shared" si="31"/>
        <v/>
      </c>
      <c r="W140" s="409" t="str">
        <f t="shared" si="32"/>
        <v/>
      </c>
      <c r="X140" s="61" t="str">
        <f t="shared" si="33"/>
        <v/>
      </c>
      <c r="Y140" s="279"/>
      <c r="Z140" s="279"/>
      <c r="AA140" s="609"/>
      <c r="AB140" s="610"/>
      <c r="AC140" s="279"/>
      <c r="AD140" s="279"/>
      <c r="AE140" s="279"/>
      <c r="AF140" s="279"/>
      <c r="AG140" s="279"/>
      <c r="AH140" s="279"/>
      <c r="AI140" s="279"/>
      <c r="AJ140" s="279"/>
      <c r="AK140" s="279"/>
      <c r="AL140" s="279"/>
      <c r="AM140" s="279"/>
      <c r="AN140" s="567"/>
      <c r="AO140" s="566"/>
      <c r="AP140" s="279"/>
      <c r="AQ140" s="279"/>
      <c r="AR140" s="279"/>
      <c r="AS140" s="279"/>
      <c r="AT140" s="279"/>
      <c r="AU140" s="279"/>
      <c r="AV140" s="279"/>
      <c r="AW140" s="279"/>
      <c r="AX140" s="279"/>
      <c r="AY140" s="279"/>
      <c r="AZ140" s="279"/>
      <c r="BA140" s="279"/>
      <c r="BB140" s="279"/>
      <c r="BC140" s="279"/>
      <c r="BE140" s="2"/>
      <c r="BF140" s="2"/>
      <c r="BG140" s="256">
        <f t="shared" si="34"/>
        <v>44197</v>
      </c>
      <c r="BH140" s="256">
        <f t="shared" si="35"/>
        <v>44227</v>
      </c>
      <c r="BI140" s="143">
        <f t="shared" si="50"/>
        <v>31</v>
      </c>
      <c r="BK140" s="565">
        <f t="shared" si="36"/>
        <v>1</v>
      </c>
      <c r="BL140" s="565">
        <f t="shared" si="42"/>
        <v>1</v>
      </c>
      <c r="BM140" s="565">
        <f t="shared" si="43"/>
        <v>1</v>
      </c>
    </row>
    <row r="141" spans="1:65" x14ac:dyDescent="0.25">
      <c r="A141" s="58" t="str">
        <f t="shared" si="51"/>
        <v/>
      </c>
      <c r="B141" s="368"/>
      <c r="C141" s="371"/>
      <c r="D141" s="679"/>
      <c r="E141" s="679"/>
      <c r="F141" s="278"/>
      <c r="G141" s="278"/>
      <c r="H141" s="278"/>
      <c r="I141" s="656"/>
      <c r="J141" s="59">
        <f t="shared" ref="J141:J204" si="52">IF(D141="",0,BI141)</f>
        <v>0</v>
      </c>
      <c r="K141" s="59">
        <f t="shared" si="37"/>
        <v>0</v>
      </c>
      <c r="L141" s="59">
        <f t="shared" si="45"/>
        <v>0</v>
      </c>
      <c r="M141" s="59">
        <f t="shared" si="46"/>
        <v>0</v>
      </c>
      <c r="N141" s="59">
        <f t="shared" si="47"/>
        <v>0</v>
      </c>
      <c r="O141" s="59">
        <f t="shared" si="48"/>
        <v>0</v>
      </c>
      <c r="P141" s="59">
        <f t="shared" si="49"/>
        <v>0</v>
      </c>
      <c r="Q141" s="59">
        <f t="shared" si="39"/>
        <v>0</v>
      </c>
      <c r="R141" s="59">
        <f t="shared" si="40"/>
        <v>0</v>
      </c>
      <c r="S141" s="816"/>
      <c r="T141" s="816"/>
      <c r="U141" s="816"/>
      <c r="V141" s="60" t="str">
        <f t="shared" ref="V141:V204" si="53">A141</f>
        <v/>
      </c>
      <c r="W141" s="409" t="str">
        <f t="shared" ref="W141:W204" si="54">IF(B141&lt;&gt;"",B141,"")</f>
        <v/>
      </c>
      <c r="X141" s="61" t="str">
        <f t="shared" ref="X141:X204" si="55">IF(D141&lt;&gt;"",D141,"")</f>
        <v/>
      </c>
      <c r="Y141" s="279"/>
      <c r="Z141" s="279"/>
      <c r="AA141" s="609"/>
      <c r="AB141" s="610"/>
      <c r="AC141" s="279"/>
      <c r="AD141" s="279"/>
      <c r="AE141" s="279"/>
      <c r="AF141" s="279"/>
      <c r="AG141" s="279"/>
      <c r="AH141" s="279"/>
      <c r="AI141" s="279"/>
      <c r="AJ141" s="279"/>
      <c r="AK141" s="279"/>
      <c r="AL141" s="279"/>
      <c r="AM141" s="279"/>
      <c r="AN141" s="567"/>
      <c r="AO141" s="566"/>
      <c r="AP141" s="279"/>
      <c r="AQ141" s="279"/>
      <c r="AR141" s="279"/>
      <c r="AS141" s="279"/>
      <c r="AT141" s="279"/>
      <c r="AU141" s="279"/>
      <c r="AV141" s="279"/>
      <c r="AW141" s="279"/>
      <c r="AX141" s="279"/>
      <c r="AY141" s="279"/>
      <c r="AZ141" s="279"/>
      <c r="BA141" s="279"/>
      <c r="BB141" s="279"/>
      <c r="BC141" s="279"/>
      <c r="BE141" s="2"/>
      <c r="BF141" s="2"/>
      <c r="BG141" s="256">
        <f t="shared" ref="BG141:BG204" si="56">IF(F141&gt;=$M$7,F141,$M$7)</f>
        <v>44197</v>
      </c>
      <c r="BH141" s="256">
        <f t="shared" ref="BH141:BH204" si="57">IF(H141="",$P$7,IF(H141&gt;$P$7,$P$7,IF(H141=$P$7,$P$7,H141)))</f>
        <v>44227</v>
      </c>
      <c r="BI141" s="143">
        <f t="shared" si="50"/>
        <v>31</v>
      </c>
      <c r="BK141" s="565">
        <f t="shared" ref="BK141:BK204" si="58">IF(F141&gt;$P$8,0,1)</f>
        <v>1</v>
      </c>
      <c r="BL141" s="565">
        <f t="shared" si="42"/>
        <v>1</v>
      </c>
      <c r="BM141" s="565">
        <f t="shared" si="43"/>
        <v>1</v>
      </c>
    </row>
    <row r="142" spans="1:65" x14ac:dyDescent="0.25">
      <c r="A142" s="58" t="str">
        <f t="shared" si="51"/>
        <v/>
      </c>
      <c r="B142" s="368"/>
      <c r="C142" s="371"/>
      <c r="D142" s="679"/>
      <c r="E142" s="679"/>
      <c r="F142" s="278"/>
      <c r="G142" s="278"/>
      <c r="H142" s="278"/>
      <c r="I142" s="656"/>
      <c r="J142" s="59">
        <f t="shared" si="52"/>
        <v>0</v>
      </c>
      <c r="K142" s="59">
        <f t="shared" ref="K142:K205" si="59">SUM(L142:P142)+ R142</f>
        <v>0</v>
      </c>
      <c r="L142" s="59">
        <f t="shared" si="45"/>
        <v>0</v>
      </c>
      <c r="M142" s="59">
        <f t="shared" si="46"/>
        <v>0</v>
      </c>
      <c r="N142" s="59">
        <f t="shared" si="47"/>
        <v>0</v>
      </c>
      <c r="O142" s="59">
        <f t="shared" si="48"/>
        <v>0</v>
      </c>
      <c r="P142" s="59">
        <f t="shared" si="49"/>
        <v>0</v>
      </c>
      <c r="Q142" s="59">
        <f t="shared" ref="Q142:Q205" si="60">COUNTIF(Y142:BC142,"I")</f>
        <v>0</v>
      </c>
      <c r="R142" s="59">
        <f t="shared" ref="R142:R205" si="61">COUNTIF(Y142:BC142,"C")</f>
        <v>0</v>
      </c>
      <c r="S142" s="816"/>
      <c r="T142" s="816"/>
      <c r="U142" s="816"/>
      <c r="V142" s="60" t="str">
        <f t="shared" si="53"/>
        <v/>
      </c>
      <c r="W142" s="409" t="str">
        <f t="shared" si="54"/>
        <v/>
      </c>
      <c r="X142" s="61" t="str">
        <f t="shared" si="55"/>
        <v/>
      </c>
      <c r="Y142" s="279"/>
      <c r="Z142" s="279"/>
      <c r="AA142" s="609"/>
      <c r="AB142" s="610"/>
      <c r="AC142" s="279"/>
      <c r="AD142" s="279"/>
      <c r="AE142" s="279"/>
      <c r="AF142" s="279"/>
      <c r="AG142" s="279"/>
      <c r="AH142" s="279"/>
      <c r="AI142" s="279"/>
      <c r="AJ142" s="279"/>
      <c r="AK142" s="279"/>
      <c r="AL142" s="279"/>
      <c r="AM142" s="279"/>
      <c r="AN142" s="567"/>
      <c r="AO142" s="566"/>
      <c r="AP142" s="279"/>
      <c r="AQ142" s="279"/>
      <c r="AR142" s="279"/>
      <c r="AS142" s="279"/>
      <c r="AT142" s="279"/>
      <c r="AU142" s="279"/>
      <c r="AV142" s="279"/>
      <c r="AW142" s="279"/>
      <c r="AX142" s="279"/>
      <c r="AY142" s="279"/>
      <c r="AZ142" s="279"/>
      <c r="BA142" s="279"/>
      <c r="BB142" s="279"/>
      <c r="BC142" s="279"/>
      <c r="BE142" s="2"/>
      <c r="BF142" s="2"/>
      <c r="BG142" s="256">
        <f t="shared" si="56"/>
        <v>44197</v>
      </c>
      <c r="BH142" s="256">
        <f t="shared" si="57"/>
        <v>44227</v>
      </c>
      <c r="BI142" s="143">
        <f t="shared" si="50"/>
        <v>31</v>
      </c>
      <c r="BK142" s="565">
        <f t="shared" si="58"/>
        <v>1</v>
      </c>
      <c r="BL142" s="565">
        <f t="shared" ref="BL142:BL205" si="62">IF(BH142&lt;$M$8,0,1)</f>
        <v>1</v>
      </c>
      <c r="BM142" s="565">
        <f t="shared" ref="BM142:BM205" si="63">BK142*BL142</f>
        <v>1</v>
      </c>
    </row>
    <row r="143" spans="1:65" x14ac:dyDescent="0.25">
      <c r="A143" s="58" t="str">
        <f t="shared" si="51"/>
        <v/>
      </c>
      <c r="B143" s="368"/>
      <c r="C143" s="371"/>
      <c r="D143" s="679"/>
      <c r="E143" s="679"/>
      <c r="F143" s="278"/>
      <c r="G143" s="278"/>
      <c r="H143" s="278"/>
      <c r="I143" s="656"/>
      <c r="J143" s="59">
        <f t="shared" si="52"/>
        <v>0</v>
      </c>
      <c r="K143" s="59">
        <f t="shared" si="59"/>
        <v>0</v>
      </c>
      <c r="L143" s="59">
        <f t="shared" si="45"/>
        <v>0</v>
      </c>
      <c r="M143" s="59">
        <f t="shared" si="46"/>
        <v>0</v>
      </c>
      <c r="N143" s="59">
        <f t="shared" si="47"/>
        <v>0</v>
      </c>
      <c r="O143" s="59">
        <f t="shared" si="48"/>
        <v>0</v>
      </c>
      <c r="P143" s="59">
        <f t="shared" si="49"/>
        <v>0</v>
      </c>
      <c r="Q143" s="59">
        <f t="shared" si="60"/>
        <v>0</v>
      </c>
      <c r="R143" s="59">
        <f t="shared" si="61"/>
        <v>0</v>
      </c>
      <c r="S143" s="816"/>
      <c r="T143" s="816"/>
      <c r="U143" s="816"/>
      <c r="V143" s="60" t="str">
        <f t="shared" si="53"/>
        <v/>
      </c>
      <c r="W143" s="409" t="str">
        <f t="shared" si="54"/>
        <v/>
      </c>
      <c r="X143" s="61" t="str">
        <f t="shared" si="55"/>
        <v/>
      </c>
      <c r="Y143" s="279"/>
      <c r="Z143" s="279"/>
      <c r="AA143" s="609"/>
      <c r="AB143" s="610"/>
      <c r="AC143" s="279"/>
      <c r="AD143" s="279"/>
      <c r="AE143" s="279"/>
      <c r="AF143" s="279"/>
      <c r="AG143" s="279"/>
      <c r="AH143" s="279"/>
      <c r="AI143" s="279"/>
      <c r="AJ143" s="279"/>
      <c r="AK143" s="279"/>
      <c r="AL143" s="279"/>
      <c r="AM143" s="279"/>
      <c r="AN143" s="567"/>
      <c r="AO143" s="566"/>
      <c r="AP143" s="279"/>
      <c r="AQ143" s="279"/>
      <c r="AR143" s="279"/>
      <c r="AS143" s="279"/>
      <c r="AT143" s="279"/>
      <c r="AU143" s="279"/>
      <c r="AV143" s="279"/>
      <c r="AW143" s="279"/>
      <c r="AX143" s="279"/>
      <c r="AY143" s="279"/>
      <c r="AZ143" s="279"/>
      <c r="BA143" s="279"/>
      <c r="BB143" s="279"/>
      <c r="BC143" s="279"/>
      <c r="BE143" s="2"/>
      <c r="BF143" s="2"/>
      <c r="BG143" s="256">
        <f t="shared" si="56"/>
        <v>44197</v>
      </c>
      <c r="BH143" s="256">
        <f t="shared" si="57"/>
        <v>44227</v>
      </c>
      <c r="BI143" s="143">
        <f t="shared" si="50"/>
        <v>31</v>
      </c>
      <c r="BK143" s="565">
        <f t="shared" si="58"/>
        <v>1</v>
      </c>
      <c r="BL143" s="565">
        <f t="shared" si="62"/>
        <v>1</v>
      </c>
      <c r="BM143" s="565">
        <f t="shared" si="63"/>
        <v>1</v>
      </c>
    </row>
    <row r="144" spans="1:65" x14ac:dyDescent="0.25">
      <c r="A144" s="58" t="str">
        <f t="shared" si="51"/>
        <v/>
      </c>
      <c r="B144" s="368"/>
      <c r="C144" s="371"/>
      <c r="D144" s="679"/>
      <c r="E144" s="679"/>
      <c r="F144" s="278"/>
      <c r="G144" s="278"/>
      <c r="H144" s="278"/>
      <c r="I144" s="656"/>
      <c r="J144" s="59">
        <f t="shared" si="52"/>
        <v>0</v>
      </c>
      <c r="K144" s="59">
        <f t="shared" si="59"/>
        <v>0</v>
      </c>
      <c r="L144" s="59">
        <f t="shared" si="45"/>
        <v>0</v>
      </c>
      <c r="M144" s="59">
        <f t="shared" si="46"/>
        <v>0</v>
      </c>
      <c r="N144" s="59">
        <f t="shared" si="47"/>
        <v>0</v>
      </c>
      <c r="O144" s="59">
        <f t="shared" si="48"/>
        <v>0</v>
      </c>
      <c r="P144" s="59">
        <f t="shared" si="49"/>
        <v>0</v>
      </c>
      <c r="Q144" s="59">
        <f t="shared" si="60"/>
        <v>0</v>
      </c>
      <c r="R144" s="59">
        <f t="shared" si="61"/>
        <v>0</v>
      </c>
      <c r="S144" s="816"/>
      <c r="T144" s="816"/>
      <c r="U144" s="816"/>
      <c r="V144" s="60" t="str">
        <f t="shared" si="53"/>
        <v/>
      </c>
      <c r="W144" s="409" t="str">
        <f t="shared" si="54"/>
        <v/>
      </c>
      <c r="X144" s="61" t="str">
        <f t="shared" si="55"/>
        <v/>
      </c>
      <c r="Y144" s="279"/>
      <c r="Z144" s="279"/>
      <c r="AA144" s="609"/>
      <c r="AB144" s="610"/>
      <c r="AC144" s="279"/>
      <c r="AD144" s="279"/>
      <c r="AE144" s="279"/>
      <c r="AF144" s="279"/>
      <c r="AG144" s="279"/>
      <c r="AH144" s="279"/>
      <c r="AI144" s="279"/>
      <c r="AJ144" s="279"/>
      <c r="AK144" s="279"/>
      <c r="AL144" s="279"/>
      <c r="AM144" s="279"/>
      <c r="AN144" s="567"/>
      <c r="AO144" s="566"/>
      <c r="AP144" s="279"/>
      <c r="AQ144" s="279"/>
      <c r="AR144" s="279"/>
      <c r="AS144" s="279"/>
      <c r="AT144" s="279"/>
      <c r="AU144" s="279"/>
      <c r="AV144" s="279"/>
      <c r="AW144" s="279"/>
      <c r="AX144" s="279"/>
      <c r="AY144" s="279"/>
      <c r="AZ144" s="279"/>
      <c r="BA144" s="279"/>
      <c r="BB144" s="279"/>
      <c r="BC144" s="279"/>
      <c r="BE144" s="2"/>
      <c r="BF144" s="2"/>
      <c r="BG144" s="256">
        <f t="shared" si="56"/>
        <v>44197</v>
      </c>
      <c r="BH144" s="256">
        <f t="shared" si="57"/>
        <v>44227</v>
      </c>
      <c r="BI144" s="143">
        <f t="shared" si="50"/>
        <v>31</v>
      </c>
      <c r="BK144" s="565">
        <f t="shared" si="58"/>
        <v>1</v>
      </c>
      <c r="BL144" s="565">
        <f t="shared" si="62"/>
        <v>1</v>
      </c>
      <c r="BM144" s="565">
        <f t="shared" si="63"/>
        <v>1</v>
      </c>
    </row>
    <row r="145" spans="1:65" x14ac:dyDescent="0.25">
      <c r="A145" s="58" t="str">
        <f t="shared" si="51"/>
        <v/>
      </c>
      <c r="B145" s="368"/>
      <c r="C145" s="371"/>
      <c r="D145" s="679"/>
      <c r="E145" s="679"/>
      <c r="F145" s="278"/>
      <c r="G145" s="278"/>
      <c r="H145" s="278"/>
      <c r="I145" s="656"/>
      <c r="J145" s="59">
        <f t="shared" si="52"/>
        <v>0</v>
      </c>
      <c r="K145" s="59">
        <f t="shared" si="59"/>
        <v>0</v>
      </c>
      <c r="L145" s="59">
        <f t="shared" si="45"/>
        <v>0</v>
      </c>
      <c r="M145" s="59">
        <f t="shared" si="46"/>
        <v>0</v>
      </c>
      <c r="N145" s="59">
        <f t="shared" si="47"/>
        <v>0</v>
      </c>
      <c r="O145" s="59">
        <f t="shared" si="48"/>
        <v>0</v>
      </c>
      <c r="P145" s="59">
        <f t="shared" si="49"/>
        <v>0</v>
      </c>
      <c r="Q145" s="59">
        <f t="shared" si="60"/>
        <v>0</v>
      </c>
      <c r="R145" s="59">
        <f t="shared" si="61"/>
        <v>0</v>
      </c>
      <c r="S145" s="816"/>
      <c r="T145" s="816"/>
      <c r="U145" s="816"/>
      <c r="V145" s="60" t="str">
        <f t="shared" si="53"/>
        <v/>
      </c>
      <c r="W145" s="409" t="str">
        <f t="shared" si="54"/>
        <v/>
      </c>
      <c r="X145" s="61" t="str">
        <f t="shared" si="55"/>
        <v/>
      </c>
      <c r="Y145" s="279"/>
      <c r="Z145" s="279"/>
      <c r="AA145" s="609"/>
      <c r="AB145" s="610"/>
      <c r="AC145" s="279"/>
      <c r="AD145" s="279"/>
      <c r="AE145" s="279"/>
      <c r="AF145" s="279"/>
      <c r="AG145" s="279"/>
      <c r="AH145" s="279"/>
      <c r="AI145" s="279"/>
      <c r="AJ145" s="279"/>
      <c r="AK145" s="279"/>
      <c r="AL145" s="279"/>
      <c r="AM145" s="279"/>
      <c r="AN145" s="567"/>
      <c r="AO145" s="566"/>
      <c r="AP145" s="279"/>
      <c r="AQ145" s="279"/>
      <c r="AR145" s="279"/>
      <c r="AS145" s="279"/>
      <c r="AT145" s="279"/>
      <c r="AU145" s="279"/>
      <c r="AV145" s="279"/>
      <c r="AW145" s="279"/>
      <c r="AX145" s="279"/>
      <c r="AY145" s="279"/>
      <c r="AZ145" s="279"/>
      <c r="BA145" s="279"/>
      <c r="BB145" s="279"/>
      <c r="BC145" s="279"/>
      <c r="BE145" s="2"/>
      <c r="BF145" s="2"/>
      <c r="BG145" s="256">
        <f t="shared" si="56"/>
        <v>44197</v>
      </c>
      <c r="BH145" s="256">
        <f t="shared" si="57"/>
        <v>44227</v>
      </c>
      <c r="BI145" s="143">
        <f t="shared" si="50"/>
        <v>31</v>
      </c>
      <c r="BK145" s="565">
        <f t="shared" si="58"/>
        <v>1</v>
      </c>
      <c r="BL145" s="565">
        <f t="shared" si="62"/>
        <v>1</v>
      </c>
      <c r="BM145" s="565">
        <f t="shared" si="63"/>
        <v>1</v>
      </c>
    </row>
    <row r="146" spans="1:65" x14ac:dyDescent="0.25">
      <c r="A146" s="58" t="str">
        <f t="shared" si="51"/>
        <v/>
      </c>
      <c r="B146" s="368"/>
      <c r="C146" s="371"/>
      <c r="D146" s="679"/>
      <c r="E146" s="679"/>
      <c r="F146" s="278"/>
      <c r="G146" s="278"/>
      <c r="H146" s="278"/>
      <c r="I146" s="656"/>
      <c r="J146" s="59">
        <f t="shared" si="52"/>
        <v>0</v>
      </c>
      <c r="K146" s="59">
        <f t="shared" si="59"/>
        <v>0</v>
      </c>
      <c r="L146" s="59">
        <f t="shared" si="45"/>
        <v>0</v>
      </c>
      <c r="M146" s="59">
        <f t="shared" si="46"/>
        <v>0</v>
      </c>
      <c r="N146" s="59">
        <f t="shared" si="47"/>
        <v>0</v>
      </c>
      <c r="O146" s="59">
        <f t="shared" si="48"/>
        <v>0</v>
      </c>
      <c r="P146" s="59">
        <f t="shared" si="49"/>
        <v>0</v>
      </c>
      <c r="Q146" s="59">
        <f t="shared" si="60"/>
        <v>0</v>
      </c>
      <c r="R146" s="59">
        <f t="shared" si="61"/>
        <v>0</v>
      </c>
      <c r="S146" s="816"/>
      <c r="T146" s="816"/>
      <c r="U146" s="816"/>
      <c r="V146" s="60" t="str">
        <f t="shared" si="53"/>
        <v/>
      </c>
      <c r="W146" s="409" t="str">
        <f t="shared" si="54"/>
        <v/>
      </c>
      <c r="X146" s="61" t="str">
        <f t="shared" si="55"/>
        <v/>
      </c>
      <c r="Y146" s="279"/>
      <c r="Z146" s="279"/>
      <c r="AA146" s="609"/>
      <c r="AB146" s="610"/>
      <c r="AC146" s="279"/>
      <c r="AD146" s="279"/>
      <c r="AE146" s="279"/>
      <c r="AF146" s="279"/>
      <c r="AG146" s="279"/>
      <c r="AH146" s="279"/>
      <c r="AI146" s="279"/>
      <c r="AJ146" s="279"/>
      <c r="AK146" s="279"/>
      <c r="AL146" s="279"/>
      <c r="AM146" s="279"/>
      <c r="AN146" s="567"/>
      <c r="AO146" s="566"/>
      <c r="AP146" s="279"/>
      <c r="AQ146" s="279"/>
      <c r="AR146" s="279"/>
      <c r="AS146" s="279"/>
      <c r="AT146" s="279"/>
      <c r="AU146" s="279"/>
      <c r="AV146" s="279"/>
      <c r="AW146" s="279"/>
      <c r="AX146" s="279"/>
      <c r="AY146" s="279"/>
      <c r="AZ146" s="279"/>
      <c r="BA146" s="279"/>
      <c r="BB146" s="279"/>
      <c r="BC146" s="279"/>
      <c r="BE146" s="2"/>
      <c r="BF146" s="2"/>
      <c r="BG146" s="256">
        <f t="shared" si="56"/>
        <v>44197</v>
      </c>
      <c r="BH146" s="256">
        <f t="shared" si="57"/>
        <v>44227</v>
      </c>
      <c r="BI146" s="143">
        <f t="shared" si="50"/>
        <v>31</v>
      </c>
      <c r="BK146" s="565">
        <f t="shared" si="58"/>
        <v>1</v>
      </c>
      <c r="BL146" s="565">
        <f t="shared" si="62"/>
        <v>1</v>
      </c>
      <c r="BM146" s="565">
        <f t="shared" si="63"/>
        <v>1</v>
      </c>
    </row>
    <row r="147" spans="1:65" x14ac:dyDescent="0.25">
      <c r="A147" s="58" t="str">
        <f t="shared" si="51"/>
        <v/>
      </c>
      <c r="B147" s="368"/>
      <c r="C147" s="371"/>
      <c r="D147" s="679"/>
      <c r="E147" s="679"/>
      <c r="F147" s="278"/>
      <c r="G147" s="278"/>
      <c r="H147" s="278"/>
      <c r="I147" s="656"/>
      <c r="J147" s="59">
        <f t="shared" si="52"/>
        <v>0</v>
      </c>
      <c r="K147" s="59">
        <f t="shared" si="59"/>
        <v>0</v>
      </c>
      <c r="L147" s="59">
        <f t="shared" si="45"/>
        <v>0</v>
      </c>
      <c r="M147" s="59">
        <f t="shared" si="46"/>
        <v>0</v>
      </c>
      <c r="N147" s="59">
        <f t="shared" si="47"/>
        <v>0</v>
      </c>
      <c r="O147" s="59">
        <f t="shared" si="48"/>
        <v>0</v>
      </c>
      <c r="P147" s="59">
        <f t="shared" si="49"/>
        <v>0</v>
      </c>
      <c r="Q147" s="59">
        <f t="shared" si="60"/>
        <v>0</v>
      </c>
      <c r="R147" s="59">
        <f t="shared" si="61"/>
        <v>0</v>
      </c>
      <c r="S147" s="816"/>
      <c r="T147" s="816"/>
      <c r="U147" s="816"/>
      <c r="V147" s="60" t="str">
        <f t="shared" si="53"/>
        <v/>
      </c>
      <c r="W147" s="409" t="str">
        <f t="shared" si="54"/>
        <v/>
      </c>
      <c r="X147" s="61" t="str">
        <f t="shared" si="55"/>
        <v/>
      </c>
      <c r="Y147" s="279"/>
      <c r="Z147" s="279"/>
      <c r="AA147" s="609"/>
      <c r="AB147" s="610"/>
      <c r="AC147" s="279"/>
      <c r="AD147" s="279"/>
      <c r="AE147" s="279"/>
      <c r="AF147" s="279"/>
      <c r="AG147" s="279"/>
      <c r="AH147" s="279"/>
      <c r="AI147" s="279"/>
      <c r="AJ147" s="279"/>
      <c r="AK147" s="279"/>
      <c r="AL147" s="279"/>
      <c r="AM147" s="279"/>
      <c r="AN147" s="567"/>
      <c r="AO147" s="566"/>
      <c r="AP147" s="279"/>
      <c r="AQ147" s="279"/>
      <c r="AR147" s="279"/>
      <c r="AS147" s="279"/>
      <c r="AT147" s="279"/>
      <c r="AU147" s="279"/>
      <c r="AV147" s="279"/>
      <c r="AW147" s="279"/>
      <c r="AX147" s="279"/>
      <c r="AY147" s="279"/>
      <c r="AZ147" s="279"/>
      <c r="BA147" s="279"/>
      <c r="BB147" s="279"/>
      <c r="BC147" s="279"/>
      <c r="BE147" s="2"/>
      <c r="BF147" s="2"/>
      <c r="BG147" s="256">
        <f t="shared" si="56"/>
        <v>44197</v>
      </c>
      <c r="BH147" s="256">
        <f t="shared" si="57"/>
        <v>44227</v>
      </c>
      <c r="BI147" s="143">
        <f t="shared" si="50"/>
        <v>31</v>
      </c>
      <c r="BK147" s="565">
        <f t="shared" si="58"/>
        <v>1</v>
      </c>
      <c r="BL147" s="565">
        <f t="shared" si="62"/>
        <v>1</v>
      </c>
      <c r="BM147" s="565">
        <f t="shared" si="63"/>
        <v>1</v>
      </c>
    </row>
    <row r="148" spans="1:65" x14ac:dyDescent="0.25">
      <c r="A148" s="58" t="str">
        <f t="shared" si="51"/>
        <v/>
      </c>
      <c r="B148" s="368"/>
      <c r="C148" s="371"/>
      <c r="D148" s="679"/>
      <c r="E148" s="679"/>
      <c r="F148" s="278"/>
      <c r="G148" s="278"/>
      <c r="H148" s="278"/>
      <c r="I148" s="656"/>
      <c r="J148" s="59">
        <f t="shared" si="52"/>
        <v>0</v>
      </c>
      <c r="K148" s="59">
        <f t="shared" si="59"/>
        <v>0</v>
      </c>
      <c r="L148" s="59">
        <f t="shared" si="45"/>
        <v>0</v>
      </c>
      <c r="M148" s="59">
        <f t="shared" si="46"/>
        <v>0</v>
      </c>
      <c r="N148" s="59">
        <f t="shared" si="47"/>
        <v>0</v>
      </c>
      <c r="O148" s="59">
        <f t="shared" si="48"/>
        <v>0</v>
      </c>
      <c r="P148" s="59">
        <f t="shared" si="49"/>
        <v>0</v>
      </c>
      <c r="Q148" s="59">
        <f t="shared" si="60"/>
        <v>0</v>
      </c>
      <c r="R148" s="59">
        <f t="shared" si="61"/>
        <v>0</v>
      </c>
      <c r="S148" s="816"/>
      <c r="T148" s="816"/>
      <c r="U148" s="816"/>
      <c r="V148" s="60" t="str">
        <f t="shared" si="53"/>
        <v/>
      </c>
      <c r="W148" s="409" t="str">
        <f t="shared" si="54"/>
        <v/>
      </c>
      <c r="X148" s="61" t="str">
        <f t="shared" si="55"/>
        <v/>
      </c>
      <c r="Y148" s="279"/>
      <c r="Z148" s="279"/>
      <c r="AA148" s="609"/>
      <c r="AB148" s="610"/>
      <c r="AC148" s="279"/>
      <c r="AD148" s="279"/>
      <c r="AE148" s="279"/>
      <c r="AF148" s="279"/>
      <c r="AG148" s="279"/>
      <c r="AH148" s="279"/>
      <c r="AI148" s="279"/>
      <c r="AJ148" s="279"/>
      <c r="AK148" s="279"/>
      <c r="AL148" s="279"/>
      <c r="AM148" s="279"/>
      <c r="AN148" s="567"/>
      <c r="AO148" s="566"/>
      <c r="AP148" s="279"/>
      <c r="AQ148" s="279"/>
      <c r="AR148" s="279"/>
      <c r="AS148" s="279"/>
      <c r="AT148" s="279"/>
      <c r="AU148" s="279"/>
      <c r="AV148" s="279"/>
      <c r="AW148" s="279"/>
      <c r="AX148" s="279"/>
      <c r="AY148" s="279"/>
      <c r="AZ148" s="279"/>
      <c r="BA148" s="279"/>
      <c r="BB148" s="279"/>
      <c r="BC148" s="279"/>
      <c r="BE148" s="2"/>
      <c r="BF148" s="2"/>
      <c r="BG148" s="256">
        <f t="shared" si="56"/>
        <v>44197</v>
      </c>
      <c r="BH148" s="256">
        <f t="shared" si="57"/>
        <v>44227</v>
      </c>
      <c r="BI148" s="143">
        <f t="shared" si="50"/>
        <v>31</v>
      </c>
      <c r="BK148" s="565">
        <f t="shared" si="58"/>
        <v>1</v>
      </c>
      <c r="BL148" s="565">
        <f t="shared" si="62"/>
        <v>1</v>
      </c>
      <c r="BM148" s="565">
        <f t="shared" si="63"/>
        <v>1</v>
      </c>
    </row>
    <row r="149" spans="1:65" x14ac:dyDescent="0.25">
      <c r="A149" s="58" t="str">
        <f t="shared" si="51"/>
        <v/>
      </c>
      <c r="B149" s="368"/>
      <c r="C149" s="371"/>
      <c r="D149" s="679"/>
      <c r="E149" s="679"/>
      <c r="F149" s="278"/>
      <c r="G149" s="278"/>
      <c r="H149" s="278"/>
      <c r="I149" s="656"/>
      <c r="J149" s="59">
        <f t="shared" si="52"/>
        <v>0</v>
      </c>
      <c r="K149" s="59">
        <f t="shared" si="59"/>
        <v>0</v>
      </c>
      <c r="L149" s="59">
        <f t="shared" si="45"/>
        <v>0</v>
      </c>
      <c r="M149" s="59">
        <f t="shared" si="46"/>
        <v>0</v>
      </c>
      <c r="N149" s="59">
        <f t="shared" si="47"/>
        <v>0</v>
      </c>
      <c r="O149" s="59">
        <f t="shared" si="48"/>
        <v>0</v>
      </c>
      <c r="P149" s="59">
        <f t="shared" si="49"/>
        <v>0</v>
      </c>
      <c r="Q149" s="59">
        <f t="shared" si="60"/>
        <v>0</v>
      </c>
      <c r="R149" s="59">
        <f t="shared" si="61"/>
        <v>0</v>
      </c>
      <c r="S149" s="816"/>
      <c r="T149" s="816"/>
      <c r="U149" s="816"/>
      <c r="V149" s="60" t="str">
        <f t="shared" si="53"/>
        <v/>
      </c>
      <c r="W149" s="409" t="str">
        <f t="shared" si="54"/>
        <v/>
      </c>
      <c r="X149" s="61" t="str">
        <f t="shared" si="55"/>
        <v/>
      </c>
      <c r="Y149" s="279"/>
      <c r="Z149" s="279"/>
      <c r="AA149" s="609"/>
      <c r="AB149" s="610"/>
      <c r="AC149" s="279"/>
      <c r="AD149" s="279"/>
      <c r="AE149" s="279"/>
      <c r="AF149" s="279"/>
      <c r="AG149" s="279"/>
      <c r="AH149" s="279"/>
      <c r="AI149" s="279"/>
      <c r="AJ149" s="279"/>
      <c r="AK149" s="279"/>
      <c r="AL149" s="279"/>
      <c r="AM149" s="279"/>
      <c r="AN149" s="567"/>
      <c r="AO149" s="566"/>
      <c r="AP149" s="279"/>
      <c r="AQ149" s="279"/>
      <c r="AR149" s="279"/>
      <c r="AS149" s="279"/>
      <c r="AT149" s="279"/>
      <c r="AU149" s="279"/>
      <c r="AV149" s="279"/>
      <c r="AW149" s="279"/>
      <c r="AX149" s="279"/>
      <c r="AY149" s="279"/>
      <c r="AZ149" s="279"/>
      <c r="BA149" s="279"/>
      <c r="BB149" s="279"/>
      <c r="BC149" s="279"/>
      <c r="BE149" s="2"/>
      <c r="BF149" s="2"/>
      <c r="BG149" s="256">
        <f t="shared" si="56"/>
        <v>44197</v>
      </c>
      <c r="BH149" s="256">
        <f t="shared" si="57"/>
        <v>44227</v>
      </c>
      <c r="BI149" s="143">
        <f t="shared" si="50"/>
        <v>31</v>
      </c>
      <c r="BK149" s="565">
        <f t="shared" si="58"/>
        <v>1</v>
      </c>
      <c r="BL149" s="565">
        <f t="shared" si="62"/>
        <v>1</v>
      </c>
      <c r="BM149" s="565">
        <f t="shared" si="63"/>
        <v>1</v>
      </c>
    </row>
    <row r="150" spans="1:65" x14ac:dyDescent="0.25">
      <c r="A150" s="58" t="str">
        <f t="shared" si="51"/>
        <v/>
      </c>
      <c r="B150" s="368"/>
      <c r="C150" s="371"/>
      <c r="D150" s="679"/>
      <c r="E150" s="679"/>
      <c r="F150" s="278"/>
      <c r="G150" s="278"/>
      <c r="H150" s="278"/>
      <c r="I150" s="656"/>
      <c r="J150" s="59">
        <f t="shared" si="52"/>
        <v>0</v>
      </c>
      <c r="K150" s="59">
        <f t="shared" si="59"/>
        <v>0</v>
      </c>
      <c r="L150" s="59">
        <f t="shared" si="45"/>
        <v>0</v>
      </c>
      <c r="M150" s="59">
        <f t="shared" si="46"/>
        <v>0</v>
      </c>
      <c r="N150" s="59">
        <f t="shared" si="47"/>
        <v>0</v>
      </c>
      <c r="O150" s="59">
        <f t="shared" si="48"/>
        <v>0</v>
      </c>
      <c r="P150" s="59">
        <f t="shared" si="49"/>
        <v>0</v>
      </c>
      <c r="Q150" s="59">
        <f t="shared" si="60"/>
        <v>0</v>
      </c>
      <c r="R150" s="59">
        <f t="shared" si="61"/>
        <v>0</v>
      </c>
      <c r="S150" s="816"/>
      <c r="T150" s="816"/>
      <c r="U150" s="816"/>
      <c r="V150" s="60" t="str">
        <f t="shared" si="53"/>
        <v/>
      </c>
      <c r="W150" s="409" t="str">
        <f t="shared" si="54"/>
        <v/>
      </c>
      <c r="X150" s="61" t="str">
        <f t="shared" si="55"/>
        <v/>
      </c>
      <c r="Y150" s="279"/>
      <c r="Z150" s="279"/>
      <c r="AA150" s="609"/>
      <c r="AB150" s="610"/>
      <c r="AC150" s="279"/>
      <c r="AD150" s="279"/>
      <c r="AE150" s="279"/>
      <c r="AF150" s="279"/>
      <c r="AG150" s="279"/>
      <c r="AH150" s="279"/>
      <c r="AI150" s="279"/>
      <c r="AJ150" s="279"/>
      <c r="AK150" s="279"/>
      <c r="AL150" s="279"/>
      <c r="AM150" s="279"/>
      <c r="AN150" s="567"/>
      <c r="AO150" s="566"/>
      <c r="AP150" s="279"/>
      <c r="AQ150" s="279"/>
      <c r="AR150" s="279"/>
      <c r="AS150" s="279"/>
      <c r="AT150" s="279"/>
      <c r="AU150" s="279"/>
      <c r="AV150" s="279"/>
      <c r="AW150" s="279"/>
      <c r="AX150" s="279"/>
      <c r="AY150" s="279"/>
      <c r="AZ150" s="279"/>
      <c r="BA150" s="279"/>
      <c r="BB150" s="279"/>
      <c r="BC150" s="279"/>
      <c r="BE150" s="2"/>
      <c r="BF150" s="2"/>
      <c r="BG150" s="256">
        <f t="shared" si="56"/>
        <v>44197</v>
      </c>
      <c r="BH150" s="256">
        <f t="shared" si="57"/>
        <v>44227</v>
      </c>
      <c r="BI150" s="143">
        <f t="shared" si="50"/>
        <v>31</v>
      </c>
      <c r="BK150" s="565">
        <f t="shared" si="58"/>
        <v>1</v>
      </c>
      <c r="BL150" s="565">
        <f t="shared" si="62"/>
        <v>1</v>
      </c>
      <c r="BM150" s="565">
        <f t="shared" si="63"/>
        <v>1</v>
      </c>
    </row>
    <row r="151" spans="1:65" x14ac:dyDescent="0.25">
      <c r="A151" s="58" t="str">
        <f t="shared" si="51"/>
        <v/>
      </c>
      <c r="B151" s="368"/>
      <c r="C151" s="371"/>
      <c r="D151" s="679"/>
      <c r="E151" s="679"/>
      <c r="F151" s="278"/>
      <c r="G151" s="278"/>
      <c r="H151" s="278"/>
      <c r="I151" s="656"/>
      <c r="J151" s="59">
        <f t="shared" si="52"/>
        <v>0</v>
      </c>
      <c r="K151" s="59">
        <f t="shared" si="59"/>
        <v>0</v>
      </c>
      <c r="L151" s="59">
        <f t="shared" si="45"/>
        <v>0</v>
      </c>
      <c r="M151" s="59">
        <f t="shared" si="46"/>
        <v>0</v>
      </c>
      <c r="N151" s="59">
        <f t="shared" si="47"/>
        <v>0</v>
      </c>
      <c r="O151" s="59">
        <f t="shared" si="48"/>
        <v>0</v>
      </c>
      <c r="P151" s="59">
        <f t="shared" si="49"/>
        <v>0</v>
      </c>
      <c r="Q151" s="59">
        <f t="shared" si="60"/>
        <v>0</v>
      </c>
      <c r="R151" s="59">
        <f t="shared" si="61"/>
        <v>0</v>
      </c>
      <c r="S151" s="816"/>
      <c r="T151" s="816"/>
      <c r="U151" s="816"/>
      <c r="V151" s="60" t="str">
        <f t="shared" si="53"/>
        <v/>
      </c>
      <c r="W151" s="409" t="str">
        <f t="shared" si="54"/>
        <v/>
      </c>
      <c r="X151" s="61" t="str">
        <f t="shared" si="55"/>
        <v/>
      </c>
      <c r="Y151" s="279"/>
      <c r="Z151" s="279"/>
      <c r="AA151" s="609"/>
      <c r="AB151" s="610"/>
      <c r="AC151" s="279"/>
      <c r="AD151" s="279"/>
      <c r="AE151" s="279"/>
      <c r="AF151" s="279"/>
      <c r="AG151" s="279"/>
      <c r="AH151" s="279"/>
      <c r="AI151" s="279"/>
      <c r="AJ151" s="279"/>
      <c r="AK151" s="279"/>
      <c r="AL151" s="279"/>
      <c r="AM151" s="279"/>
      <c r="AN151" s="567"/>
      <c r="AO151" s="566"/>
      <c r="AP151" s="279"/>
      <c r="AQ151" s="279"/>
      <c r="AR151" s="279"/>
      <c r="AS151" s="279"/>
      <c r="AT151" s="279"/>
      <c r="AU151" s="279"/>
      <c r="AV151" s="279"/>
      <c r="AW151" s="279"/>
      <c r="AX151" s="279"/>
      <c r="AY151" s="279"/>
      <c r="AZ151" s="279"/>
      <c r="BA151" s="279"/>
      <c r="BB151" s="279"/>
      <c r="BC151" s="279"/>
      <c r="BE151" s="2"/>
      <c r="BF151" s="2"/>
      <c r="BG151" s="256">
        <f t="shared" si="56"/>
        <v>44197</v>
      </c>
      <c r="BH151" s="256">
        <f t="shared" si="57"/>
        <v>44227</v>
      </c>
      <c r="BI151" s="143">
        <f t="shared" si="50"/>
        <v>31</v>
      </c>
      <c r="BK151" s="565">
        <f t="shared" si="58"/>
        <v>1</v>
      </c>
      <c r="BL151" s="565">
        <f t="shared" si="62"/>
        <v>1</v>
      </c>
      <c r="BM151" s="565">
        <f t="shared" si="63"/>
        <v>1</v>
      </c>
    </row>
    <row r="152" spans="1:65" x14ac:dyDescent="0.25">
      <c r="A152" s="58" t="str">
        <f t="shared" si="51"/>
        <v/>
      </c>
      <c r="B152" s="368"/>
      <c r="C152" s="371"/>
      <c r="D152" s="679"/>
      <c r="E152" s="679"/>
      <c r="F152" s="278"/>
      <c r="G152" s="278"/>
      <c r="H152" s="278"/>
      <c r="I152" s="656"/>
      <c r="J152" s="59">
        <f t="shared" si="52"/>
        <v>0</v>
      </c>
      <c r="K152" s="59">
        <f t="shared" si="59"/>
        <v>0</v>
      </c>
      <c r="L152" s="59">
        <f t="shared" si="45"/>
        <v>0</v>
      </c>
      <c r="M152" s="59">
        <f t="shared" si="46"/>
        <v>0</v>
      </c>
      <c r="N152" s="59">
        <f t="shared" si="47"/>
        <v>0</v>
      </c>
      <c r="O152" s="59">
        <f t="shared" si="48"/>
        <v>0</v>
      </c>
      <c r="P152" s="59">
        <f t="shared" si="49"/>
        <v>0</v>
      </c>
      <c r="Q152" s="59">
        <f t="shared" si="60"/>
        <v>0</v>
      </c>
      <c r="R152" s="59">
        <f t="shared" si="61"/>
        <v>0</v>
      </c>
      <c r="S152" s="816"/>
      <c r="T152" s="816"/>
      <c r="U152" s="816"/>
      <c r="V152" s="60" t="str">
        <f t="shared" si="53"/>
        <v/>
      </c>
      <c r="W152" s="409" t="str">
        <f t="shared" si="54"/>
        <v/>
      </c>
      <c r="X152" s="61" t="str">
        <f t="shared" si="55"/>
        <v/>
      </c>
      <c r="Y152" s="279"/>
      <c r="Z152" s="279"/>
      <c r="AA152" s="609"/>
      <c r="AB152" s="610"/>
      <c r="AC152" s="279"/>
      <c r="AD152" s="279"/>
      <c r="AE152" s="279"/>
      <c r="AF152" s="279"/>
      <c r="AG152" s="279"/>
      <c r="AH152" s="279"/>
      <c r="AI152" s="279"/>
      <c r="AJ152" s="279"/>
      <c r="AK152" s="279"/>
      <c r="AL152" s="279"/>
      <c r="AM152" s="279"/>
      <c r="AN152" s="567"/>
      <c r="AO152" s="566"/>
      <c r="AP152" s="279"/>
      <c r="AQ152" s="279"/>
      <c r="AR152" s="279"/>
      <c r="AS152" s="279"/>
      <c r="AT152" s="279"/>
      <c r="AU152" s="279"/>
      <c r="AV152" s="279"/>
      <c r="AW152" s="279"/>
      <c r="AX152" s="279"/>
      <c r="AY152" s="279"/>
      <c r="AZ152" s="279"/>
      <c r="BA152" s="279"/>
      <c r="BB152" s="279"/>
      <c r="BC152" s="279"/>
      <c r="BE152" s="2"/>
      <c r="BF152" s="2"/>
      <c r="BG152" s="256">
        <f t="shared" si="56"/>
        <v>44197</v>
      </c>
      <c r="BH152" s="256">
        <f t="shared" si="57"/>
        <v>44227</v>
      </c>
      <c r="BI152" s="143">
        <f t="shared" si="50"/>
        <v>31</v>
      </c>
      <c r="BK152" s="565">
        <f t="shared" si="58"/>
        <v>1</v>
      </c>
      <c r="BL152" s="565">
        <f t="shared" si="62"/>
        <v>1</v>
      </c>
      <c r="BM152" s="565">
        <f t="shared" si="63"/>
        <v>1</v>
      </c>
    </row>
    <row r="153" spans="1:65" x14ac:dyDescent="0.25">
      <c r="A153" s="58" t="str">
        <f t="shared" si="51"/>
        <v/>
      </c>
      <c r="B153" s="368"/>
      <c r="C153" s="371"/>
      <c r="D153" s="679"/>
      <c r="E153" s="679"/>
      <c r="F153" s="278"/>
      <c r="G153" s="278"/>
      <c r="H153" s="278"/>
      <c r="I153" s="656"/>
      <c r="J153" s="59">
        <f t="shared" si="52"/>
        <v>0</v>
      </c>
      <c r="K153" s="59">
        <f t="shared" si="59"/>
        <v>0</v>
      </c>
      <c r="L153" s="59">
        <f t="shared" si="45"/>
        <v>0</v>
      </c>
      <c r="M153" s="59">
        <f t="shared" si="46"/>
        <v>0</v>
      </c>
      <c r="N153" s="59">
        <f t="shared" si="47"/>
        <v>0</v>
      </c>
      <c r="O153" s="59">
        <f t="shared" si="48"/>
        <v>0</v>
      </c>
      <c r="P153" s="59">
        <f t="shared" si="49"/>
        <v>0</v>
      </c>
      <c r="Q153" s="59">
        <f t="shared" si="60"/>
        <v>0</v>
      </c>
      <c r="R153" s="59">
        <f t="shared" si="61"/>
        <v>0</v>
      </c>
      <c r="S153" s="816"/>
      <c r="T153" s="816"/>
      <c r="U153" s="816"/>
      <c r="V153" s="60" t="str">
        <f t="shared" si="53"/>
        <v/>
      </c>
      <c r="W153" s="409" t="str">
        <f t="shared" si="54"/>
        <v/>
      </c>
      <c r="X153" s="61" t="str">
        <f t="shared" si="55"/>
        <v/>
      </c>
      <c r="Y153" s="279"/>
      <c r="Z153" s="279"/>
      <c r="AA153" s="609"/>
      <c r="AB153" s="610"/>
      <c r="AC153" s="279"/>
      <c r="AD153" s="279"/>
      <c r="AE153" s="279"/>
      <c r="AF153" s="279"/>
      <c r="AG153" s="279"/>
      <c r="AH153" s="279"/>
      <c r="AI153" s="279"/>
      <c r="AJ153" s="279"/>
      <c r="AK153" s="279"/>
      <c r="AL153" s="279"/>
      <c r="AM153" s="279"/>
      <c r="AN153" s="567"/>
      <c r="AO153" s="566"/>
      <c r="AP153" s="279"/>
      <c r="AQ153" s="279"/>
      <c r="AR153" s="279"/>
      <c r="AS153" s="279"/>
      <c r="AT153" s="279"/>
      <c r="AU153" s="279"/>
      <c r="AV153" s="279"/>
      <c r="AW153" s="279"/>
      <c r="AX153" s="279"/>
      <c r="AY153" s="279"/>
      <c r="AZ153" s="279"/>
      <c r="BA153" s="279"/>
      <c r="BB153" s="279"/>
      <c r="BC153" s="279"/>
      <c r="BE153" s="2"/>
      <c r="BF153" s="2"/>
      <c r="BG153" s="256">
        <f t="shared" si="56"/>
        <v>44197</v>
      </c>
      <c r="BH153" s="256">
        <f t="shared" si="57"/>
        <v>44227</v>
      </c>
      <c r="BI153" s="143">
        <f t="shared" si="50"/>
        <v>31</v>
      </c>
      <c r="BK153" s="565">
        <f t="shared" si="58"/>
        <v>1</v>
      </c>
      <c r="BL153" s="565">
        <f t="shared" si="62"/>
        <v>1</v>
      </c>
      <c r="BM153" s="565">
        <f t="shared" si="63"/>
        <v>1</v>
      </c>
    </row>
    <row r="154" spans="1:65" x14ac:dyDescent="0.25">
      <c r="A154" s="58" t="str">
        <f t="shared" si="51"/>
        <v/>
      </c>
      <c r="B154" s="368"/>
      <c r="C154" s="371"/>
      <c r="D154" s="679"/>
      <c r="E154" s="679"/>
      <c r="F154" s="278"/>
      <c r="G154" s="278"/>
      <c r="H154" s="278"/>
      <c r="I154" s="656"/>
      <c r="J154" s="59">
        <f t="shared" si="52"/>
        <v>0</v>
      </c>
      <c r="K154" s="59">
        <f t="shared" si="59"/>
        <v>0</v>
      </c>
      <c r="L154" s="59">
        <f t="shared" si="45"/>
        <v>0</v>
      </c>
      <c r="M154" s="59">
        <f t="shared" si="46"/>
        <v>0</v>
      </c>
      <c r="N154" s="59">
        <f t="shared" si="47"/>
        <v>0</v>
      </c>
      <c r="O154" s="59">
        <f t="shared" si="48"/>
        <v>0</v>
      </c>
      <c r="P154" s="59">
        <f t="shared" si="49"/>
        <v>0</v>
      </c>
      <c r="Q154" s="59">
        <f t="shared" si="60"/>
        <v>0</v>
      </c>
      <c r="R154" s="59">
        <f t="shared" si="61"/>
        <v>0</v>
      </c>
      <c r="S154" s="816"/>
      <c r="T154" s="816"/>
      <c r="U154" s="816"/>
      <c r="V154" s="60" t="str">
        <f t="shared" si="53"/>
        <v/>
      </c>
      <c r="W154" s="409" t="str">
        <f t="shared" si="54"/>
        <v/>
      </c>
      <c r="X154" s="61" t="str">
        <f t="shared" si="55"/>
        <v/>
      </c>
      <c r="Y154" s="279"/>
      <c r="Z154" s="279"/>
      <c r="AA154" s="609"/>
      <c r="AB154" s="610"/>
      <c r="AC154" s="279"/>
      <c r="AD154" s="279"/>
      <c r="AE154" s="279"/>
      <c r="AF154" s="279"/>
      <c r="AG154" s="279"/>
      <c r="AH154" s="279"/>
      <c r="AI154" s="279"/>
      <c r="AJ154" s="279"/>
      <c r="AK154" s="279"/>
      <c r="AL154" s="279"/>
      <c r="AM154" s="279"/>
      <c r="AN154" s="567"/>
      <c r="AO154" s="566"/>
      <c r="AP154" s="279"/>
      <c r="AQ154" s="279"/>
      <c r="AR154" s="279"/>
      <c r="AS154" s="279"/>
      <c r="AT154" s="279"/>
      <c r="AU154" s="279"/>
      <c r="AV154" s="279"/>
      <c r="AW154" s="279"/>
      <c r="AX154" s="279"/>
      <c r="AY154" s="279"/>
      <c r="AZ154" s="279"/>
      <c r="BA154" s="279"/>
      <c r="BB154" s="279"/>
      <c r="BC154" s="279"/>
      <c r="BE154" s="2"/>
      <c r="BF154" s="2"/>
      <c r="BG154" s="256">
        <f t="shared" si="56"/>
        <v>44197</v>
      </c>
      <c r="BH154" s="256">
        <f t="shared" si="57"/>
        <v>44227</v>
      </c>
      <c r="BI154" s="143">
        <f t="shared" si="50"/>
        <v>31</v>
      </c>
      <c r="BK154" s="565">
        <f t="shared" si="58"/>
        <v>1</v>
      </c>
      <c r="BL154" s="565">
        <f t="shared" si="62"/>
        <v>1</v>
      </c>
      <c r="BM154" s="565">
        <f t="shared" si="63"/>
        <v>1</v>
      </c>
    </row>
    <row r="155" spans="1:65" x14ac:dyDescent="0.25">
      <c r="A155" s="58" t="str">
        <f t="shared" si="51"/>
        <v/>
      </c>
      <c r="B155" s="368"/>
      <c r="C155" s="371"/>
      <c r="D155" s="679"/>
      <c r="E155" s="679"/>
      <c r="F155" s="278"/>
      <c r="G155" s="278"/>
      <c r="H155" s="278"/>
      <c r="I155" s="656"/>
      <c r="J155" s="59">
        <f t="shared" si="52"/>
        <v>0</v>
      </c>
      <c r="K155" s="59">
        <f t="shared" si="59"/>
        <v>0</v>
      </c>
      <c r="L155" s="59">
        <f t="shared" si="45"/>
        <v>0</v>
      </c>
      <c r="M155" s="59">
        <f t="shared" si="46"/>
        <v>0</v>
      </c>
      <c r="N155" s="59">
        <f t="shared" si="47"/>
        <v>0</v>
      </c>
      <c r="O155" s="59">
        <f t="shared" si="48"/>
        <v>0</v>
      </c>
      <c r="P155" s="59">
        <f t="shared" si="49"/>
        <v>0</v>
      </c>
      <c r="Q155" s="59">
        <f t="shared" si="60"/>
        <v>0</v>
      </c>
      <c r="R155" s="59">
        <f t="shared" si="61"/>
        <v>0</v>
      </c>
      <c r="S155" s="816"/>
      <c r="T155" s="816"/>
      <c r="U155" s="816"/>
      <c r="V155" s="60" t="str">
        <f t="shared" si="53"/>
        <v/>
      </c>
      <c r="W155" s="409" t="str">
        <f t="shared" si="54"/>
        <v/>
      </c>
      <c r="X155" s="61" t="str">
        <f t="shared" si="55"/>
        <v/>
      </c>
      <c r="Y155" s="279"/>
      <c r="Z155" s="279"/>
      <c r="AA155" s="609"/>
      <c r="AB155" s="610"/>
      <c r="AC155" s="279"/>
      <c r="AD155" s="279"/>
      <c r="AE155" s="279"/>
      <c r="AF155" s="279"/>
      <c r="AG155" s="279"/>
      <c r="AH155" s="279"/>
      <c r="AI155" s="279"/>
      <c r="AJ155" s="279"/>
      <c r="AK155" s="279"/>
      <c r="AL155" s="279"/>
      <c r="AM155" s="279"/>
      <c r="AN155" s="567"/>
      <c r="AO155" s="566"/>
      <c r="AP155" s="279"/>
      <c r="AQ155" s="279"/>
      <c r="AR155" s="279"/>
      <c r="AS155" s="279"/>
      <c r="AT155" s="279"/>
      <c r="AU155" s="279"/>
      <c r="AV155" s="279"/>
      <c r="AW155" s="279"/>
      <c r="AX155" s="279"/>
      <c r="AY155" s="279"/>
      <c r="AZ155" s="279"/>
      <c r="BA155" s="279"/>
      <c r="BB155" s="279"/>
      <c r="BC155" s="279"/>
      <c r="BE155" s="2"/>
      <c r="BF155" s="2"/>
      <c r="BG155" s="256">
        <f t="shared" si="56"/>
        <v>44197</v>
      </c>
      <c r="BH155" s="256">
        <f t="shared" si="57"/>
        <v>44227</v>
      </c>
      <c r="BI155" s="143">
        <f t="shared" si="50"/>
        <v>31</v>
      </c>
      <c r="BK155" s="565">
        <f t="shared" si="58"/>
        <v>1</v>
      </c>
      <c r="BL155" s="565">
        <f t="shared" si="62"/>
        <v>1</v>
      </c>
      <c r="BM155" s="565">
        <f t="shared" si="63"/>
        <v>1</v>
      </c>
    </row>
    <row r="156" spans="1:65" x14ac:dyDescent="0.25">
      <c r="A156" s="58" t="str">
        <f t="shared" si="51"/>
        <v/>
      </c>
      <c r="B156" s="368"/>
      <c r="C156" s="371"/>
      <c r="D156" s="679"/>
      <c r="E156" s="679"/>
      <c r="F156" s="278"/>
      <c r="G156" s="278"/>
      <c r="H156" s="278"/>
      <c r="I156" s="656"/>
      <c r="J156" s="59">
        <f t="shared" si="52"/>
        <v>0</v>
      </c>
      <c r="K156" s="59">
        <f t="shared" si="59"/>
        <v>0</v>
      </c>
      <c r="L156" s="59">
        <f t="shared" si="45"/>
        <v>0</v>
      </c>
      <c r="M156" s="59">
        <f t="shared" si="46"/>
        <v>0</v>
      </c>
      <c r="N156" s="59">
        <f t="shared" si="47"/>
        <v>0</v>
      </c>
      <c r="O156" s="59">
        <f t="shared" si="48"/>
        <v>0</v>
      </c>
      <c r="P156" s="59">
        <f t="shared" si="49"/>
        <v>0</v>
      </c>
      <c r="Q156" s="59">
        <f t="shared" si="60"/>
        <v>0</v>
      </c>
      <c r="R156" s="59">
        <f t="shared" si="61"/>
        <v>0</v>
      </c>
      <c r="S156" s="816"/>
      <c r="T156" s="816"/>
      <c r="U156" s="816"/>
      <c r="V156" s="60" t="str">
        <f t="shared" si="53"/>
        <v/>
      </c>
      <c r="W156" s="409" t="str">
        <f t="shared" si="54"/>
        <v/>
      </c>
      <c r="X156" s="61" t="str">
        <f t="shared" si="55"/>
        <v/>
      </c>
      <c r="Y156" s="279"/>
      <c r="Z156" s="279"/>
      <c r="AA156" s="609"/>
      <c r="AB156" s="610"/>
      <c r="AC156" s="279"/>
      <c r="AD156" s="279"/>
      <c r="AE156" s="279"/>
      <c r="AF156" s="279"/>
      <c r="AG156" s="279"/>
      <c r="AH156" s="279"/>
      <c r="AI156" s="279"/>
      <c r="AJ156" s="279"/>
      <c r="AK156" s="279"/>
      <c r="AL156" s="279"/>
      <c r="AM156" s="279"/>
      <c r="AN156" s="567"/>
      <c r="AO156" s="566"/>
      <c r="AP156" s="279"/>
      <c r="AQ156" s="279"/>
      <c r="AR156" s="279"/>
      <c r="AS156" s="279"/>
      <c r="AT156" s="279"/>
      <c r="AU156" s="279"/>
      <c r="AV156" s="279"/>
      <c r="AW156" s="279"/>
      <c r="AX156" s="279"/>
      <c r="AY156" s="279"/>
      <c r="AZ156" s="279"/>
      <c r="BA156" s="279"/>
      <c r="BB156" s="279"/>
      <c r="BC156" s="279"/>
      <c r="BE156" s="2"/>
      <c r="BF156" s="2"/>
      <c r="BG156" s="256">
        <f t="shared" si="56"/>
        <v>44197</v>
      </c>
      <c r="BH156" s="256">
        <f t="shared" si="57"/>
        <v>44227</v>
      </c>
      <c r="BI156" s="143">
        <f t="shared" si="50"/>
        <v>31</v>
      </c>
      <c r="BK156" s="565">
        <f t="shared" si="58"/>
        <v>1</v>
      </c>
      <c r="BL156" s="565">
        <f t="shared" si="62"/>
        <v>1</v>
      </c>
      <c r="BM156" s="565">
        <f t="shared" si="63"/>
        <v>1</v>
      </c>
    </row>
    <row r="157" spans="1:65" x14ac:dyDescent="0.25">
      <c r="A157" s="58" t="str">
        <f t="shared" si="51"/>
        <v/>
      </c>
      <c r="B157" s="368"/>
      <c r="C157" s="371"/>
      <c r="D157" s="679"/>
      <c r="E157" s="679"/>
      <c r="F157" s="278"/>
      <c r="G157" s="278"/>
      <c r="H157" s="278"/>
      <c r="I157" s="656"/>
      <c r="J157" s="59">
        <f t="shared" si="52"/>
        <v>0</v>
      </c>
      <c r="K157" s="59">
        <f t="shared" si="59"/>
        <v>0</v>
      </c>
      <c r="L157" s="59">
        <f t="shared" si="45"/>
        <v>0</v>
      </c>
      <c r="M157" s="59">
        <f t="shared" si="46"/>
        <v>0</v>
      </c>
      <c r="N157" s="59">
        <f t="shared" si="47"/>
        <v>0</v>
      </c>
      <c r="O157" s="59">
        <f t="shared" si="48"/>
        <v>0</v>
      </c>
      <c r="P157" s="59">
        <f t="shared" si="49"/>
        <v>0</v>
      </c>
      <c r="Q157" s="59">
        <f t="shared" si="60"/>
        <v>0</v>
      </c>
      <c r="R157" s="59">
        <f t="shared" si="61"/>
        <v>0</v>
      </c>
      <c r="S157" s="816"/>
      <c r="T157" s="816"/>
      <c r="U157" s="816"/>
      <c r="V157" s="60" t="str">
        <f t="shared" si="53"/>
        <v/>
      </c>
      <c r="W157" s="409" t="str">
        <f t="shared" si="54"/>
        <v/>
      </c>
      <c r="X157" s="61" t="str">
        <f t="shared" si="55"/>
        <v/>
      </c>
      <c r="Y157" s="279"/>
      <c r="Z157" s="279"/>
      <c r="AA157" s="609"/>
      <c r="AB157" s="610"/>
      <c r="AC157" s="279"/>
      <c r="AD157" s="279"/>
      <c r="AE157" s="279"/>
      <c r="AF157" s="279"/>
      <c r="AG157" s="279"/>
      <c r="AH157" s="279"/>
      <c r="AI157" s="279"/>
      <c r="AJ157" s="279"/>
      <c r="AK157" s="279"/>
      <c r="AL157" s="279"/>
      <c r="AM157" s="279"/>
      <c r="AN157" s="567"/>
      <c r="AO157" s="566"/>
      <c r="AP157" s="279"/>
      <c r="AQ157" s="279"/>
      <c r="AR157" s="279"/>
      <c r="AS157" s="279"/>
      <c r="AT157" s="279"/>
      <c r="AU157" s="279"/>
      <c r="AV157" s="279"/>
      <c r="AW157" s="279"/>
      <c r="AX157" s="279"/>
      <c r="AY157" s="279"/>
      <c r="AZ157" s="279"/>
      <c r="BA157" s="279"/>
      <c r="BB157" s="279"/>
      <c r="BC157" s="279"/>
      <c r="BE157" s="2"/>
      <c r="BF157" s="2"/>
      <c r="BG157" s="256">
        <f t="shared" si="56"/>
        <v>44197</v>
      </c>
      <c r="BH157" s="256">
        <f t="shared" si="57"/>
        <v>44227</v>
      </c>
      <c r="BI157" s="143">
        <f t="shared" si="50"/>
        <v>31</v>
      </c>
      <c r="BK157" s="565">
        <f t="shared" si="58"/>
        <v>1</v>
      </c>
      <c r="BL157" s="565">
        <f t="shared" si="62"/>
        <v>1</v>
      </c>
      <c r="BM157" s="565">
        <f t="shared" si="63"/>
        <v>1</v>
      </c>
    </row>
    <row r="158" spans="1:65" x14ac:dyDescent="0.25">
      <c r="A158" s="58" t="str">
        <f t="shared" si="51"/>
        <v/>
      </c>
      <c r="B158" s="368"/>
      <c r="C158" s="371"/>
      <c r="D158" s="679"/>
      <c r="E158" s="679"/>
      <c r="F158" s="278"/>
      <c r="G158" s="278"/>
      <c r="H158" s="278"/>
      <c r="I158" s="656"/>
      <c r="J158" s="59">
        <f t="shared" si="52"/>
        <v>0</v>
      </c>
      <c r="K158" s="59">
        <f t="shared" si="59"/>
        <v>0</v>
      </c>
      <c r="L158" s="59">
        <f t="shared" si="45"/>
        <v>0</v>
      </c>
      <c r="M158" s="59">
        <f t="shared" si="46"/>
        <v>0</v>
      </c>
      <c r="N158" s="59">
        <f t="shared" si="47"/>
        <v>0</v>
      </c>
      <c r="O158" s="59">
        <f t="shared" si="48"/>
        <v>0</v>
      </c>
      <c r="P158" s="59">
        <f t="shared" si="49"/>
        <v>0</v>
      </c>
      <c r="Q158" s="59">
        <f t="shared" si="60"/>
        <v>0</v>
      </c>
      <c r="R158" s="59">
        <f t="shared" si="61"/>
        <v>0</v>
      </c>
      <c r="S158" s="816"/>
      <c r="T158" s="816"/>
      <c r="U158" s="816"/>
      <c r="V158" s="60" t="str">
        <f t="shared" si="53"/>
        <v/>
      </c>
      <c r="W158" s="409" t="str">
        <f t="shared" si="54"/>
        <v/>
      </c>
      <c r="X158" s="61" t="str">
        <f t="shared" si="55"/>
        <v/>
      </c>
      <c r="Y158" s="279"/>
      <c r="Z158" s="279"/>
      <c r="AA158" s="609"/>
      <c r="AB158" s="610"/>
      <c r="AC158" s="279"/>
      <c r="AD158" s="279"/>
      <c r="AE158" s="279"/>
      <c r="AF158" s="279"/>
      <c r="AG158" s="279"/>
      <c r="AH158" s="279"/>
      <c r="AI158" s="279"/>
      <c r="AJ158" s="279"/>
      <c r="AK158" s="279"/>
      <c r="AL158" s="279"/>
      <c r="AM158" s="279"/>
      <c r="AN158" s="567"/>
      <c r="AO158" s="566"/>
      <c r="AP158" s="279"/>
      <c r="AQ158" s="279"/>
      <c r="AR158" s="279"/>
      <c r="AS158" s="279"/>
      <c r="AT158" s="279"/>
      <c r="AU158" s="279"/>
      <c r="AV158" s="279"/>
      <c r="AW158" s="279"/>
      <c r="AX158" s="279"/>
      <c r="AY158" s="279"/>
      <c r="AZ158" s="279"/>
      <c r="BA158" s="279"/>
      <c r="BB158" s="279"/>
      <c r="BC158" s="279"/>
      <c r="BE158" s="2"/>
      <c r="BF158" s="2"/>
      <c r="BG158" s="256">
        <f t="shared" si="56"/>
        <v>44197</v>
      </c>
      <c r="BH158" s="256">
        <f t="shared" si="57"/>
        <v>44227</v>
      </c>
      <c r="BI158" s="143">
        <f t="shared" si="50"/>
        <v>31</v>
      </c>
      <c r="BK158" s="565">
        <f t="shared" si="58"/>
        <v>1</v>
      </c>
      <c r="BL158" s="565">
        <f t="shared" si="62"/>
        <v>1</v>
      </c>
      <c r="BM158" s="565">
        <f t="shared" si="63"/>
        <v>1</v>
      </c>
    </row>
    <row r="159" spans="1:65" x14ac:dyDescent="0.25">
      <c r="A159" s="58" t="str">
        <f t="shared" si="51"/>
        <v/>
      </c>
      <c r="B159" s="368"/>
      <c r="C159" s="371"/>
      <c r="D159" s="679"/>
      <c r="E159" s="679"/>
      <c r="F159" s="278"/>
      <c r="G159" s="278"/>
      <c r="H159" s="278"/>
      <c r="I159" s="656"/>
      <c r="J159" s="59">
        <f t="shared" si="52"/>
        <v>0</v>
      </c>
      <c r="K159" s="59">
        <f t="shared" si="59"/>
        <v>0</v>
      </c>
      <c r="L159" s="59">
        <f t="shared" si="45"/>
        <v>0</v>
      </c>
      <c r="M159" s="59">
        <f t="shared" si="46"/>
        <v>0</v>
      </c>
      <c r="N159" s="59">
        <f t="shared" si="47"/>
        <v>0</v>
      </c>
      <c r="O159" s="59">
        <f t="shared" si="48"/>
        <v>0</v>
      </c>
      <c r="P159" s="59">
        <f t="shared" si="49"/>
        <v>0</v>
      </c>
      <c r="Q159" s="59">
        <f t="shared" si="60"/>
        <v>0</v>
      </c>
      <c r="R159" s="59">
        <f t="shared" si="61"/>
        <v>0</v>
      </c>
      <c r="S159" s="816"/>
      <c r="T159" s="816"/>
      <c r="U159" s="816"/>
      <c r="V159" s="60" t="str">
        <f t="shared" si="53"/>
        <v/>
      </c>
      <c r="W159" s="409" t="str">
        <f t="shared" si="54"/>
        <v/>
      </c>
      <c r="X159" s="61" t="str">
        <f t="shared" si="55"/>
        <v/>
      </c>
      <c r="Y159" s="279"/>
      <c r="Z159" s="279"/>
      <c r="AA159" s="609"/>
      <c r="AB159" s="610"/>
      <c r="AC159" s="279"/>
      <c r="AD159" s="279"/>
      <c r="AE159" s="279"/>
      <c r="AF159" s="279"/>
      <c r="AG159" s="279"/>
      <c r="AH159" s="279"/>
      <c r="AI159" s="279"/>
      <c r="AJ159" s="279"/>
      <c r="AK159" s="279"/>
      <c r="AL159" s="279"/>
      <c r="AM159" s="279"/>
      <c r="AN159" s="567"/>
      <c r="AO159" s="566"/>
      <c r="AP159" s="279"/>
      <c r="AQ159" s="279"/>
      <c r="AR159" s="279"/>
      <c r="AS159" s="279"/>
      <c r="AT159" s="279"/>
      <c r="AU159" s="279"/>
      <c r="AV159" s="279"/>
      <c r="AW159" s="279"/>
      <c r="AX159" s="279"/>
      <c r="AY159" s="279"/>
      <c r="AZ159" s="279"/>
      <c r="BA159" s="279"/>
      <c r="BB159" s="279"/>
      <c r="BC159" s="279"/>
      <c r="BE159" s="2"/>
      <c r="BF159" s="2"/>
      <c r="BG159" s="256">
        <f t="shared" si="56"/>
        <v>44197</v>
      </c>
      <c r="BH159" s="256">
        <f t="shared" si="57"/>
        <v>44227</v>
      </c>
      <c r="BI159" s="143">
        <f t="shared" si="50"/>
        <v>31</v>
      </c>
      <c r="BK159" s="565">
        <f t="shared" si="58"/>
        <v>1</v>
      </c>
      <c r="BL159" s="565">
        <f t="shared" si="62"/>
        <v>1</v>
      </c>
      <c r="BM159" s="565">
        <f t="shared" si="63"/>
        <v>1</v>
      </c>
    </row>
    <row r="160" spans="1:65" x14ac:dyDescent="0.25">
      <c r="A160" s="58" t="str">
        <f t="shared" si="51"/>
        <v/>
      </c>
      <c r="B160" s="368"/>
      <c r="C160" s="371"/>
      <c r="D160" s="679"/>
      <c r="E160" s="679"/>
      <c r="F160" s="278"/>
      <c r="G160" s="278"/>
      <c r="H160" s="278"/>
      <c r="I160" s="656"/>
      <c r="J160" s="59">
        <f t="shared" si="52"/>
        <v>0</v>
      </c>
      <c r="K160" s="59">
        <f t="shared" si="59"/>
        <v>0</v>
      </c>
      <c r="L160" s="59">
        <f t="shared" si="45"/>
        <v>0</v>
      </c>
      <c r="M160" s="59">
        <f t="shared" si="46"/>
        <v>0</v>
      </c>
      <c r="N160" s="59">
        <f t="shared" si="47"/>
        <v>0</v>
      </c>
      <c r="O160" s="59">
        <f t="shared" si="48"/>
        <v>0</v>
      </c>
      <c r="P160" s="59">
        <f t="shared" si="49"/>
        <v>0</v>
      </c>
      <c r="Q160" s="59">
        <f t="shared" si="60"/>
        <v>0</v>
      </c>
      <c r="R160" s="59">
        <f t="shared" si="61"/>
        <v>0</v>
      </c>
      <c r="S160" s="816"/>
      <c r="T160" s="816"/>
      <c r="U160" s="816"/>
      <c r="V160" s="60" t="str">
        <f t="shared" si="53"/>
        <v/>
      </c>
      <c r="W160" s="409" t="str">
        <f t="shared" si="54"/>
        <v/>
      </c>
      <c r="X160" s="61" t="str">
        <f t="shared" si="55"/>
        <v/>
      </c>
      <c r="Y160" s="279"/>
      <c r="Z160" s="279"/>
      <c r="AA160" s="609"/>
      <c r="AB160" s="610"/>
      <c r="AC160" s="279"/>
      <c r="AD160" s="279"/>
      <c r="AE160" s="279"/>
      <c r="AF160" s="279"/>
      <c r="AG160" s="279"/>
      <c r="AH160" s="279"/>
      <c r="AI160" s="279"/>
      <c r="AJ160" s="279"/>
      <c r="AK160" s="279"/>
      <c r="AL160" s="279"/>
      <c r="AM160" s="279"/>
      <c r="AN160" s="567"/>
      <c r="AO160" s="566"/>
      <c r="AP160" s="279"/>
      <c r="AQ160" s="279"/>
      <c r="AR160" s="279"/>
      <c r="AS160" s="279"/>
      <c r="AT160" s="279"/>
      <c r="AU160" s="279"/>
      <c r="AV160" s="279"/>
      <c r="AW160" s="279"/>
      <c r="AX160" s="279"/>
      <c r="AY160" s="279"/>
      <c r="AZ160" s="279"/>
      <c r="BA160" s="279"/>
      <c r="BB160" s="279"/>
      <c r="BC160" s="279"/>
      <c r="BE160" s="2"/>
      <c r="BF160" s="2"/>
      <c r="BG160" s="256">
        <f t="shared" si="56"/>
        <v>44197</v>
      </c>
      <c r="BH160" s="256">
        <f t="shared" si="57"/>
        <v>44227</v>
      </c>
      <c r="BI160" s="143">
        <f t="shared" si="50"/>
        <v>31</v>
      </c>
      <c r="BK160" s="565">
        <f t="shared" si="58"/>
        <v>1</v>
      </c>
      <c r="BL160" s="565">
        <f t="shared" si="62"/>
        <v>1</v>
      </c>
      <c r="BM160" s="565">
        <f t="shared" si="63"/>
        <v>1</v>
      </c>
    </row>
    <row r="161" spans="1:65" x14ac:dyDescent="0.25">
      <c r="A161" s="58" t="str">
        <f t="shared" si="51"/>
        <v/>
      </c>
      <c r="B161" s="368"/>
      <c r="C161" s="371"/>
      <c r="D161" s="679"/>
      <c r="E161" s="679"/>
      <c r="F161" s="278"/>
      <c r="G161" s="278"/>
      <c r="H161" s="278"/>
      <c r="I161" s="656"/>
      <c r="J161" s="59">
        <f t="shared" si="52"/>
        <v>0</v>
      </c>
      <c r="K161" s="59">
        <f t="shared" si="59"/>
        <v>0</v>
      </c>
      <c r="L161" s="59">
        <f t="shared" si="45"/>
        <v>0</v>
      </c>
      <c r="M161" s="59">
        <f t="shared" si="46"/>
        <v>0</v>
      </c>
      <c r="N161" s="59">
        <f t="shared" si="47"/>
        <v>0</v>
      </c>
      <c r="O161" s="59">
        <f t="shared" si="48"/>
        <v>0</v>
      </c>
      <c r="P161" s="59">
        <f t="shared" si="49"/>
        <v>0</v>
      </c>
      <c r="Q161" s="59">
        <f t="shared" si="60"/>
        <v>0</v>
      </c>
      <c r="R161" s="59">
        <f t="shared" si="61"/>
        <v>0</v>
      </c>
      <c r="S161" s="816"/>
      <c r="T161" s="816"/>
      <c r="U161" s="816"/>
      <c r="V161" s="60" t="str">
        <f t="shared" si="53"/>
        <v/>
      </c>
      <c r="W161" s="409" t="str">
        <f t="shared" si="54"/>
        <v/>
      </c>
      <c r="X161" s="61" t="str">
        <f t="shared" si="55"/>
        <v/>
      </c>
      <c r="Y161" s="279"/>
      <c r="Z161" s="279"/>
      <c r="AA161" s="609"/>
      <c r="AB161" s="610"/>
      <c r="AC161" s="279"/>
      <c r="AD161" s="279"/>
      <c r="AE161" s="279"/>
      <c r="AF161" s="279"/>
      <c r="AG161" s="279"/>
      <c r="AH161" s="279"/>
      <c r="AI161" s="279"/>
      <c r="AJ161" s="279"/>
      <c r="AK161" s="279"/>
      <c r="AL161" s="279"/>
      <c r="AM161" s="279"/>
      <c r="AN161" s="567"/>
      <c r="AO161" s="566"/>
      <c r="AP161" s="279"/>
      <c r="AQ161" s="279"/>
      <c r="AR161" s="279"/>
      <c r="AS161" s="279"/>
      <c r="AT161" s="279"/>
      <c r="AU161" s="279"/>
      <c r="AV161" s="279"/>
      <c r="AW161" s="279"/>
      <c r="AX161" s="279"/>
      <c r="AY161" s="279"/>
      <c r="AZ161" s="279"/>
      <c r="BA161" s="279"/>
      <c r="BB161" s="279"/>
      <c r="BC161" s="279"/>
      <c r="BE161" s="2"/>
      <c r="BF161" s="2"/>
      <c r="BG161" s="256">
        <f t="shared" si="56"/>
        <v>44197</v>
      </c>
      <c r="BH161" s="256">
        <f t="shared" si="57"/>
        <v>44227</v>
      </c>
      <c r="BI161" s="143">
        <f t="shared" si="50"/>
        <v>31</v>
      </c>
      <c r="BK161" s="565">
        <f t="shared" si="58"/>
        <v>1</v>
      </c>
      <c r="BL161" s="565">
        <f t="shared" si="62"/>
        <v>1</v>
      </c>
      <c r="BM161" s="565">
        <f t="shared" si="63"/>
        <v>1</v>
      </c>
    </row>
    <row r="162" spans="1:65" x14ac:dyDescent="0.25">
      <c r="A162" s="58" t="str">
        <f t="shared" si="51"/>
        <v/>
      </c>
      <c r="B162" s="368"/>
      <c r="C162" s="371"/>
      <c r="D162" s="679"/>
      <c r="E162" s="679"/>
      <c r="F162" s="278"/>
      <c r="G162" s="278"/>
      <c r="H162" s="278"/>
      <c r="I162" s="656"/>
      <c r="J162" s="59">
        <f t="shared" si="52"/>
        <v>0</v>
      </c>
      <c r="K162" s="59">
        <f t="shared" si="59"/>
        <v>0</v>
      </c>
      <c r="L162" s="59">
        <f t="shared" si="45"/>
        <v>0</v>
      </c>
      <c r="M162" s="59">
        <f t="shared" si="46"/>
        <v>0</v>
      </c>
      <c r="N162" s="59">
        <f t="shared" si="47"/>
        <v>0</v>
      </c>
      <c r="O162" s="59">
        <f t="shared" si="48"/>
        <v>0</v>
      </c>
      <c r="P162" s="59">
        <f t="shared" si="49"/>
        <v>0</v>
      </c>
      <c r="Q162" s="59">
        <f t="shared" si="60"/>
        <v>0</v>
      </c>
      <c r="R162" s="59">
        <f t="shared" si="61"/>
        <v>0</v>
      </c>
      <c r="S162" s="816"/>
      <c r="T162" s="816"/>
      <c r="U162" s="816"/>
      <c r="V162" s="60" t="str">
        <f t="shared" si="53"/>
        <v/>
      </c>
      <c r="W162" s="409" t="str">
        <f t="shared" si="54"/>
        <v/>
      </c>
      <c r="X162" s="61" t="str">
        <f t="shared" si="55"/>
        <v/>
      </c>
      <c r="Y162" s="279"/>
      <c r="Z162" s="279"/>
      <c r="AA162" s="609"/>
      <c r="AB162" s="610"/>
      <c r="AC162" s="279"/>
      <c r="AD162" s="279"/>
      <c r="AE162" s="279"/>
      <c r="AF162" s="279"/>
      <c r="AG162" s="279"/>
      <c r="AH162" s="279"/>
      <c r="AI162" s="279"/>
      <c r="AJ162" s="279"/>
      <c r="AK162" s="279"/>
      <c r="AL162" s="279"/>
      <c r="AM162" s="279"/>
      <c r="AN162" s="567"/>
      <c r="AO162" s="566"/>
      <c r="AP162" s="279"/>
      <c r="AQ162" s="279"/>
      <c r="AR162" s="279"/>
      <c r="AS162" s="279"/>
      <c r="AT162" s="279"/>
      <c r="AU162" s="279"/>
      <c r="AV162" s="279"/>
      <c r="AW162" s="279"/>
      <c r="AX162" s="279"/>
      <c r="AY162" s="279"/>
      <c r="AZ162" s="279"/>
      <c r="BA162" s="279"/>
      <c r="BB162" s="279"/>
      <c r="BC162" s="279"/>
      <c r="BE162" s="2"/>
      <c r="BF162" s="2"/>
      <c r="BG162" s="256">
        <f t="shared" si="56"/>
        <v>44197</v>
      </c>
      <c r="BH162" s="256">
        <f t="shared" si="57"/>
        <v>44227</v>
      </c>
      <c r="BI162" s="143">
        <f t="shared" si="50"/>
        <v>31</v>
      </c>
      <c r="BK162" s="565">
        <f t="shared" si="58"/>
        <v>1</v>
      </c>
      <c r="BL162" s="565">
        <f t="shared" si="62"/>
        <v>1</v>
      </c>
      <c r="BM162" s="565">
        <f t="shared" si="63"/>
        <v>1</v>
      </c>
    </row>
    <row r="163" spans="1:65" hidden="1" x14ac:dyDescent="0.25">
      <c r="A163" s="58" t="str">
        <f t="shared" si="51"/>
        <v/>
      </c>
      <c r="B163" s="368"/>
      <c r="C163" s="371"/>
      <c r="D163" s="679"/>
      <c r="E163" s="679"/>
      <c r="F163" s="278"/>
      <c r="G163" s="278"/>
      <c r="H163" s="278"/>
      <c r="I163" s="656"/>
      <c r="J163" s="59">
        <f t="shared" si="52"/>
        <v>0</v>
      </c>
      <c r="K163" s="59">
        <f t="shared" si="59"/>
        <v>0</v>
      </c>
      <c r="L163" s="59">
        <f t="shared" si="45"/>
        <v>0</v>
      </c>
      <c r="M163" s="59">
        <f t="shared" si="46"/>
        <v>0</v>
      </c>
      <c r="N163" s="59">
        <f t="shared" si="47"/>
        <v>0</v>
      </c>
      <c r="O163" s="59">
        <f t="shared" si="48"/>
        <v>0</v>
      </c>
      <c r="P163" s="59">
        <f t="shared" si="49"/>
        <v>0</v>
      </c>
      <c r="Q163" s="59">
        <f t="shared" si="60"/>
        <v>0</v>
      </c>
      <c r="R163" s="59">
        <f t="shared" si="61"/>
        <v>0</v>
      </c>
      <c r="S163" s="816"/>
      <c r="T163" s="816"/>
      <c r="U163" s="816"/>
      <c r="V163" s="60" t="str">
        <f t="shared" si="53"/>
        <v/>
      </c>
      <c r="W163" s="409" t="str">
        <f t="shared" si="54"/>
        <v/>
      </c>
      <c r="X163" s="61" t="str">
        <f t="shared" si="55"/>
        <v/>
      </c>
      <c r="Y163" s="279"/>
      <c r="Z163" s="279"/>
      <c r="AA163" s="609"/>
      <c r="AB163" s="610"/>
      <c r="AC163" s="279"/>
      <c r="AD163" s="279"/>
      <c r="AE163" s="279"/>
      <c r="AF163" s="279"/>
      <c r="AG163" s="279"/>
      <c r="AH163" s="279"/>
      <c r="AI163" s="279"/>
      <c r="AJ163" s="279"/>
      <c r="AK163" s="279"/>
      <c r="AL163" s="279"/>
      <c r="AM163" s="279"/>
      <c r="AN163" s="567"/>
      <c r="AO163" s="566"/>
      <c r="AP163" s="279"/>
      <c r="AQ163" s="279"/>
      <c r="AR163" s="279"/>
      <c r="AS163" s="279"/>
      <c r="AT163" s="279"/>
      <c r="AU163" s="279"/>
      <c r="AV163" s="279"/>
      <c r="AW163" s="279"/>
      <c r="AX163" s="279"/>
      <c r="AY163" s="279"/>
      <c r="AZ163" s="279"/>
      <c r="BA163" s="279"/>
      <c r="BB163" s="279"/>
      <c r="BC163" s="279"/>
      <c r="BE163" s="2"/>
      <c r="BF163" s="2"/>
      <c r="BG163" s="256">
        <f t="shared" si="56"/>
        <v>44197</v>
      </c>
      <c r="BH163" s="256">
        <f t="shared" si="57"/>
        <v>44227</v>
      </c>
      <c r="BI163" s="143">
        <f t="shared" si="50"/>
        <v>31</v>
      </c>
      <c r="BK163" s="565">
        <f t="shared" si="58"/>
        <v>1</v>
      </c>
      <c r="BL163" s="565">
        <f t="shared" si="62"/>
        <v>1</v>
      </c>
      <c r="BM163" s="565">
        <f t="shared" si="63"/>
        <v>1</v>
      </c>
    </row>
    <row r="164" spans="1:65" hidden="1" x14ac:dyDescent="0.25">
      <c r="A164" s="58" t="str">
        <f t="shared" si="51"/>
        <v/>
      </c>
      <c r="B164" s="368"/>
      <c r="C164" s="371"/>
      <c r="D164" s="679"/>
      <c r="E164" s="679"/>
      <c r="F164" s="278"/>
      <c r="G164" s="278"/>
      <c r="H164" s="278"/>
      <c r="I164" s="656"/>
      <c r="J164" s="59">
        <f t="shared" si="52"/>
        <v>0</v>
      </c>
      <c r="K164" s="59">
        <f t="shared" si="59"/>
        <v>0</v>
      </c>
      <c r="L164" s="59">
        <f t="shared" si="45"/>
        <v>0</v>
      </c>
      <c r="M164" s="59">
        <f t="shared" si="46"/>
        <v>0</v>
      </c>
      <c r="N164" s="59">
        <f t="shared" si="47"/>
        <v>0</v>
      </c>
      <c r="O164" s="59">
        <f t="shared" si="48"/>
        <v>0</v>
      </c>
      <c r="P164" s="59">
        <f t="shared" si="49"/>
        <v>0</v>
      </c>
      <c r="Q164" s="59">
        <f t="shared" si="60"/>
        <v>0</v>
      </c>
      <c r="R164" s="59">
        <f t="shared" si="61"/>
        <v>0</v>
      </c>
      <c r="S164" s="816"/>
      <c r="T164" s="816"/>
      <c r="U164" s="816"/>
      <c r="V164" s="60" t="str">
        <f t="shared" si="53"/>
        <v/>
      </c>
      <c r="W164" s="409" t="str">
        <f t="shared" si="54"/>
        <v/>
      </c>
      <c r="X164" s="61" t="str">
        <f t="shared" si="55"/>
        <v/>
      </c>
      <c r="Y164" s="279"/>
      <c r="Z164" s="279"/>
      <c r="AA164" s="609"/>
      <c r="AB164" s="610"/>
      <c r="AC164" s="279"/>
      <c r="AD164" s="279"/>
      <c r="AE164" s="279"/>
      <c r="AF164" s="279"/>
      <c r="AG164" s="279"/>
      <c r="AH164" s="279"/>
      <c r="AI164" s="279"/>
      <c r="AJ164" s="279"/>
      <c r="AK164" s="279"/>
      <c r="AL164" s="279"/>
      <c r="AM164" s="279"/>
      <c r="AN164" s="567"/>
      <c r="AO164" s="566"/>
      <c r="AP164" s="279"/>
      <c r="AQ164" s="279"/>
      <c r="AR164" s="279"/>
      <c r="AS164" s="279"/>
      <c r="AT164" s="279"/>
      <c r="AU164" s="279"/>
      <c r="AV164" s="279"/>
      <c r="AW164" s="279"/>
      <c r="AX164" s="279"/>
      <c r="AY164" s="279"/>
      <c r="AZ164" s="279"/>
      <c r="BA164" s="279"/>
      <c r="BB164" s="279"/>
      <c r="BC164" s="279"/>
      <c r="BE164" s="2"/>
      <c r="BF164" s="2"/>
      <c r="BG164" s="256">
        <f t="shared" si="56"/>
        <v>44197</v>
      </c>
      <c r="BH164" s="256">
        <f t="shared" si="57"/>
        <v>44227</v>
      </c>
      <c r="BI164" s="143">
        <f t="shared" si="50"/>
        <v>31</v>
      </c>
      <c r="BK164" s="565">
        <f t="shared" si="58"/>
        <v>1</v>
      </c>
      <c r="BL164" s="565">
        <f t="shared" si="62"/>
        <v>1</v>
      </c>
      <c r="BM164" s="565">
        <f t="shared" si="63"/>
        <v>1</v>
      </c>
    </row>
    <row r="165" spans="1:65" hidden="1" x14ac:dyDescent="0.25">
      <c r="A165" s="58" t="str">
        <f t="shared" si="51"/>
        <v/>
      </c>
      <c r="B165" s="368"/>
      <c r="C165" s="371"/>
      <c r="D165" s="679"/>
      <c r="E165" s="679"/>
      <c r="F165" s="278"/>
      <c r="G165" s="278"/>
      <c r="H165" s="278"/>
      <c r="I165" s="656"/>
      <c r="J165" s="59">
        <f t="shared" si="52"/>
        <v>0</v>
      </c>
      <c r="K165" s="59">
        <f t="shared" si="59"/>
        <v>0</v>
      </c>
      <c r="L165" s="59">
        <f t="shared" si="45"/>
        <v>0</v>
      </c>
      <c r="M165" s="59">
        <f t="shared" si="46"/>
        <v>0</v>
      </c>
      <c r="N165" s="59">
        <f t="shared" si="47"/>
        <v>0</v>
      </c>
      <c r="O165" s="59">
        <f t="shared" si="48"/>
        <v>0</v>
      </c>
      <c r="P165" s="59">
        <f t="shared" si="49"/>
        <v>0</v>
      </c>
      <c r="Q165" s="59">
        <f t="shared" si="60"/>
        <v>0</v>
      </c>
      <c r="R165" s="59">
        <f t="shared" si="61"/>
        <v>0</v>
      </c>
      <c r="S165" s="816"/>
      <c r="T165" s="816"/>
      <c r="U165" s="816"/>
      <c r="V165" s="60" t="str">
        <f t="shared" si="53"/>
        <v/>
      </c>
      <c r="W165" s="409" t="str">
        <f t="shared" si="54"/>
        <v/>
      </c>
      <c r="X165" s="61" t="str">
        <f t="shared" si="55"/>
        <v/>
      </c>
      <c r="Y165" s="279"/>
      <c r="Z165" s="279"/>
      <c r="AA165" s="609"/>
      <c r="AB165" s="610"/>
      <c r="AC165" s="279"/>
      <c r="AD165" s="279"/>
      <c r="AE165" s="279"/>
      <c r="AF165" s="279"/>
      <c r="AG165" s="279"/>
      <c r="AH165" s="279"/>
      <c r="AI165" s="279"/>
      <c r="AJ165" s="279"/>
      <c r="AK165" s="279"/>
      <c r="AL165" s="279"/>
      <c r="AM165" s="279"/>
      <c r="AN165" s="567"/>
      <c r="AO165" s="566"/>
      <c r="AP165" s="279"/>
      <c r="AQ165" s="279"/>
      <c r="AR165" s="279"/>
      <c r="AS165" s="279"/>
      <c r="AT165" s="279"/>
      <c r="AU165" s="279"/>
      <c r="AV165" s="279"/>
      <c r="AW165" s="279"/>
      <c r="AX165" s="279"/>
      <c r="AY165" s="279"/>
      <c r="AZ165" s="279"/>
      <c r="BA165" s="279"/>
      <c r="BB165" s="279"/>
      <c r="BC165" s="279"/>
      <c r="BE165" s="2"/>
      <c r="BF165" s="2"/>
      <c r="BG165" s="256">
        <f t="shared" si="56"/>
        <v>44197</v>
      </c>
      <c r="BH165" s="256">
        <f t="shared" si="57"/>
        <v>44227</v>
      </c>
      <c r="BI165" s="143">
        <f t="shared" si="50"/>
        <v>31</v>
      </c>
      <c r="BK165" s="565">
        <f t="shared" si="58"/>
        <v>1</v>
      </c>
      <c r="BL165" s="565">
        <f t="shared" si="62"/>
        <v>1</v>
      </c>
      <c r="BM165" s="565">
        <f t="shared" si="63"/>
        <v>1</v>
      </c>
    </row>
    <row r="166" spans="1:65" hidden="1" x14ac:dyDescent="0.25">
      <c r="A166" s="58" t="str">
        <f t="shared" si="51"/>
        <v/>
      </c>
      <c r="B166" s="368"/>
      <c r="C166" s="371"/>
      <c r="D166" s="679"/>
      <c r="E166" s="679"/>
      <c r="F166" s="278"/>
      <c r="G166" s="278"/>
      <c r="H166" s="278"/>
      <c r="I166" s="656"/>
      <c r="J166" s="59">
        <f t="shared" si="52"/>
        <v>0</v>
      </c>
      <c r="K166" s="59">
        <f t="shared" si="59"/>
        <v>0</v>
      </c>
      <c r="L166" s="59">
        <f t="shared" si="45"/>
        <v>0</v>
      </c>
      <c r="M166" s="59">
        <f t="shared" si="46"/>
        <v>0</v>
      </c>
      <c r="N166" s="59">
        <f t="shared" si="47"/>
        <v>0</v>
      </c>
      <c r="O166" s="59">
        <f t="shared" si="48"/>
        <v>0</v>
      </c>
      <c r="P166" s="59">
        <f t="shared" si="49"/>
        <v>0</v>
      </c>
      <c r="Q166" s="59">
        <f t="shared" si="60"/>
        <v>0</v>
      </c>
      <c r="R166" s="59">
        <f t="shared" si="61"/>
        <v>0</v>
      </c>
      <c r="S166" s="816"/>
      <c r="T166" s="816"/>
      <c r="U166" s="816"/>
      <c r="V166" s="60" t="str">
        <f t="shared" si="53"/>
        <v/>
      </c>
      <c r="W166" s="409" t="str">
        <f t="shared" si="54"/>
        <v/>
      </c>
      <c r="X166" s="61" t="str">
        <f t="shared" si="55"/>
        <v/>
      </c>
      <c r="Y166" s="279"/>
      <c r="Z166" s="279"/>
      <c r="AA166" s="609"/>
      <c r="AB166" s="610"/>
      <c r="AC166" s="279"/>
      <c r="AD166" s="279"/>
      <c r="AE166" s="279"/>
      <c r="AF166" s="279"/>
      <c r="AG166" s="279"/>
      <c r="AH166" s="279"/>
      <c r="AI166" s="279"/>
      <c r="AJ166" s="279"/>
      <c r="AK166" s="279"/>
      <c r="AL166" s="279"/>
      <c r="AM166" s="279"/>
      <c r="AN166" s="567"/>
      <c r="AO166" s="566"/>
      <c r="AP166" s="279"/>
      <c r="AQ166" s="279"/>
      <c r="AR166" s="279"/>
      <c r="AS166" s="279"/>
      <c r="AT166" s="279"/>
      <c r="AU166" s="279"/>
      <c r="AV166" s="279"/>
      <c r="AW166" s="279"/>
      <c r="AX166" s="279"/>
      <c r="AY166" s="279"/>
      <c r="AZ166" s="279"/>
      <c r="BA166" s="279"/>
      <c r="BB166" s="279"/>
      <c r="BC166" s="279"/>
      <c r="BE166" s="2"/>
      <c r="BF166" s="2"/>
      <c r="BG166" s="256">
        <f t="shared" si="56"/>
        <v>44197</v>
      </c>
      <c r="BH166" s="256">
        <f t="shared" si="57"/>
        <v>44227</v>
      </c>
      <c r="BI166" s="143">
        <f t="shared" si="50"/>
        <v>31</v>
      </c>
      <c r="BK166" s="565">
        <f t="shared" si="58"/>
        <v>1</v>
      </c>
      <c r="BL166" s="565">
        <f t="shared" si="62"/>
        <v>1</v>
      </c>
      <c r="BM166" s="565">
        <f t="shared" si="63"/>
        <v>1</v>
      </c>
    </row>
    <row r="167" spans="1:65" hidden="1" x14ac:dyDescent="0.25">
      <c r="A167" s="58" t="str">
        <f t="shared" si="51"/>
        <v/>
      </c>
      <c r="B167" s="368"/>
      <c r="C167" s="371"/>
      <c r="D167" s="679"/>
      <c r="E167" s="679"/>
      <c r="F167" s="278"/>
      <c r="G167" s="278"/>
      <c r="H167" s="278"/>
      <c r="I167" s="656"/>
      <c r="J167" s="59">
        <f t="shared" si="52"/>
        <v>0</v>
      </c>
      <c r="K167" s="59">
        <f t="shared" si="59"/>
        <v>0</v>
      </c>
      <c r="L167" s="59">
        <f t="shared" si="45"/>
        <v>0</v>
      </c>
      <c r="M167" s="59">
        <f t="shared" si="46"/>
        <v>0</v>
      </c>
      <c r="N167" s="59">
        <f t="shared" si="47"/>
        <v>0</v>
      </c>
      <c r="O167" s="59">
        <f t="shared" si="48"/>
        <v>0</v>
      </c>
      <c r="P167" s="59">
        <f t="shared" si="49"/>
        <v>0</v>
      </c>
      <c r="Q167" s="59">
        <f t="shared" si="60"/>
        <v>0</v>
      </c>
      <c r="R167" s="59">
        <f t="shared" si="61"/>
        <v>0</v>
      </c>
      <c r="S167" s="816"/>
      <c r="T167" s="816"/>
      <c r="U167" s="816"/>
      <c r="V167" s="60" t="str">
        <f t="shared" si="53"/>
        <v/>
      </c>
      <c r="W167" s="409" t="str">
        <f t="shared" si="54"/>
        <v/>
      </c>
      <c r="X167" s="61" t="str">
        <f t="shared" si="55"/>
        <v/>
      </c>
      <c r="Y167" s="279"/>
      <c r="Z167" s="279"/>
      <c r="AA167" s="609"/>
      <c r="AB167" s="610"/>
      <c r="AC167" s="279"/>
      <c r="AD167" s="279"/>
      <c r="AE167" s="279"/>
      <c r="AF167" s="279"/>
      <c r="AG167" s="279"/>
      <c r="AH167" s="279"/>
      <c r="AI167" s="279"/>
      <c r="AJ167" s="279"/>
      <c r="AK167" s="279"/>
      <c r="AL167" s="279"/>
      <c r="AM167" s="279"/>
      <c r="AN167" s="567"/>
      <c r="AO167" s="566"/>
      <c r="AP167" s="279"/>
      <c r="AQ167" s="279"/>
      <c r="AR167" s="279"/>
      <c r="AS167" s="279"/>
      <c r="AT167" s="279"/>
      <c r="AU167" s="279"/>
      <c r="AV167" s="279"/>
      <c r="AW167" s="279"/>
      <c r="AX167" s="279"/>
      <c r="AY167" s="279"/>
      <c r="AZ167" s="279"/>
      <c r="BA167" s="279"/>
      <c r="BB167" s="279"/>
      <c r="BC167" s="279"/>
      <c r="BE167" s="2"/>
      <c r="BF167" s="2"/>
      <c r="BG167" s="256">
        <f t="shared" si="56"/>
        <v>44197</v>
      </c>
      <c r="BH167" s="256">
        <f t="shared" si="57"/>
        <v>44227</v>
      </c>
      <c r="BI167" s="143">
        <f t="shared" si="50"/>
        <v>31</v>
      </c>
      <c r="BK167" s="565">
        <f t="shared" si="58"/>
        <v>1</v>
      </c>
      <c r="BL167" s="565">
        <f t="shared" si="62"/>
        <v>1</v>
      </c>
      <c r="BM167" s="565">
        <f t="shared" si="63"/>
        <v>1</v>
      </c>
    </row>
    <row r="168" spans="1:65" hidden="1" x14ac:dyDescent="0.25">
      <c r="A168" s="58" t="str">
        <f t="shared" si="51"/>
        <v/>
      </c>
      <c r="B168" s="368"/>
      <c r="C168" s="371"/>
      <c r="D168" s="679"/>
      <c r="E168" s="679"/>
      <c r="F168" s="278"/>
      <c r="G168" s="278"/>
      <c r="H168" s="278"/>
      <c r="I168" s="656"/>
      <c r="J168" s="59">
        <f t="shared" si="52"/>
        <v>0</v>
      </c>
      <c r="K168" s="59">
        <f t="shared" si="59"/>
        <v>0</v>
      </c>
      <c r="L168" s="59">
        <f t="shared" si="45"/>
        <v>0</v>
      </c>
      <c r="M168" s="59">
        <f t="shared" si="46"/>
        <v>0</v>
      </c>
      <c r="N168" s="59">
        <f t="shared" si="47"/>
        <v>0</v>
      </c>
      <c r="O168" s="59">
        <f t="shared" si="48"/>
        <v>0</v>
      </c>
      <c r="P168" s="59">
        <f t="shared" si="49"/>
        <v>0</v>
      </c>
      <c r="Q168" s="59">
        <f t="shared" si="60"/>
        <v>0</v>
      </c>
      <c r="R168" s="59">
        <f t="shared" si="61"/>
        <v>0</v>
      </c>
      <c r="S168" s="816"/>
      <c r="T168" s="816"/>
      <c r="U168" s="816"/>
      <c r="V168" s="60" t="str">
        <f t="shared" si="53"/>
        <v/>
      </c>
      <c r="W168" s="409" t="str">
        <f t="shared" si="54"/>
        <v/>
      </c>
      <c r="X168" s="61" t="str">
        <f t="shared" si="55"/>
        <v/>
      </c>
      <c r="Y168" s="279"/>
      <c r="Z168" s="279"/>
      <c r="AA168" s="609"/>
      <c r="AB168" s="610"/>
      <c r="AC168" s="279"/>
      <c r="AD168" s="279"/>
      <c r="AE168" s="279"/>
      <c r="AF168" s="279"/>
      <c r="AG168" s="279"/>
      <c r="AH168" s="279"/>
      <c r="AI168" s="279"/>
      <c r="AJ168" s="279"/>
      <c r="AK168" s="279"/>
      <c r="AL168" s="279"/>
      <c r="AM168" s="279"/>
      <c r="AN168" s="567"/>
      <c r="AO168" s="566"/>
      <c r="AP168" s="279"/>
      <c r="AQ168" s="279"/>
      <c r="AR168" s="279"/>
      <c r="AS168" s="279"/>
      <c r="AT168" s="279"/>
      <c r="AU168" s="279"/>
      <c r="AV168" s="279"/>
      <c r="AW168" s="279"/>
      <c r="AX168" s="279"/>
      <c r="AY168" s="279"/>
      <c r="AZ168" s="279"/>
      <c r="BA168" s="279"/>
      <c r="BB168" s="279"/>
      <c r="BC168" s="279"/>
      <c r="BE168" s="2"/>
      <c r="BF168" s="2"/>
      <c r="BG168" s="256">
        <f t="shared" si="56"/>
        <v>44197</v>
      </c>
      <c r="BH168" s="256">
        <f t="shared" si="57"/>
        <v>44227</v>
      </c>
      <c r="BI168" s="143">
        <f t="shared" si="50"/>
        <v>31</v>
      </c>
      <c r="BK168" s="565">
        <f t="shared" si="58"/>
        <v>1</v>
      </c>
      <c r="BL168" s="565">
        <f t="shared" si="62"/>
        <v>1</v>
      </c>
      <c r="BM168" s="565">
        <f t="shared" si="63"/>
        <v>1</v>
      </c>
    </row>
    <row r="169" spans="1:65" hidden="1" x14ac:dyDescent="0.25">
      <c r="A169" s="58" t="str">
        <f t="shared" si="51"/>
        <v/>
      </c>
      <c r="B169" s="368"/>
      <c r="C169" s="371"/>
      <c r="D169" s="679"/>
      <c r="E169" s="679"/>
      <c r="F169" s="278"/>
      <c r="G169" s="278"/>
      <c r="H169" s="278"/>
      <c r="I169" s="656"/>
      <c r="J169" s="59">
        <f t="shared" si="52"/>
        <v>0</v>
      </c>
      <c r="K169" s="59">
        <f t="shared" si="59"/>
        <v>0</v>
      </c>
      <c r="L169" s="59">
        <f t="shared" si="45"/>
        <v>0</v>
      </c>
      <c r="M169" s="59">
        <f t="shared" si="46"/>
        <v>0</v>
      </c>
      <c r="N169" s="59">
        <f t="shared" si="47"/>
        <v>0</v>
      </c>
      <c r="O169" s="59">
        <f t="shared" si="48"/>
        <v>0</v>
      </c>
      <c r="P169" s="59">
        <f t="shared" si="49"/>
        <v>0</v>
      </c>
      <c r="Q169" s="59">
        <f t="shared" si="60"/>
        <v>0</v>
      </c>
      <c r="R169" s="59">
        <f t="shared" si="61"/>
        <v>0</v>
      </c>
      <c r="S169" s="816"/>
      <c r="T169" s="816"/>
      <c r="U169" s="816"/>
      <c r="V169" s="60" t="str">
        <f t="shared" si="53"/>
        <v/>
      </c>
      <c r="W169" s="409" t="str">
        <f t="shared" si="54"/>
        <v/>
      </c>
      <c r="X169" s="61" t="str">
        <f t="shared" si="55"/>
        <v/>
      </c>
      <c r="Y169" s="279"/>
      <c r="Z169" s="279"/>
      <c r="AA169" s="609"/>
      <c r="AB169" s="610"/>
      <c r="AC169" s="279"/>
      <c r="AD169" s="279"/>
      <c r="AE169" s="279"/>
      <c r="AF169" s="279"/>
      <c r="AG169" s="279"/>
      <c r="AH169" s="279"/>
      <c r="AI169" s="279"/>
      <c r="AJ169" s="279"/>
      <c r="AK169" s="279"/>
      <c r="AL169" s="279"/>
      <c r="AM169" s="279"/>
      <c r="AN169" s="567"/>
      <c r="AO169" s="566"/>
      <c r="AP169" s="279"/>
      <c r="AQ169" s="279"/>
      <c r="AR169" s="279"/>
      <c r="AS169" s="279"/>
      <c r="AT169" s="279"/>
      <c r="AU169" s="279"/>
      <c r="AV169" s="279"/>
      <c r="AW169" s="279"/>
      <c r="AX169" s="279"/>
      <c r="AY169" s="279"/>
      <c r="AZ169" s="279"/>
      <c r="BA169" s="279"/>
      <c r="BB169" s="279"/>
      <c r="BC169" s="279"/>
      <c r="BE169" s="2"/>
      <c r="BF169" s="2"/>
      <c r="BG169" s="256">
        <f t="shared" si="56"/>
        <v>44197</v>
      </c>
      <c r="BH169" s="256">
        <f t="shared" si="57"/>
        <v>44227</v>
      </c>
      <c r="BI169" s="143">
        <f t="shared" si="50"/>
        <v>31</v>
      </c>
      <c r="BK169" s="565">
        <f t="shared" si="58"/>
        <v>1</v>
      </c>
      <c r="BL169" s="565">
        <f t="shared" si="62"/>
        <v>1</v>
      </c>
      <c r="BM169" s="565">
        <f t="shared" si="63"/>
        <v>1</v>
      </c>
    </row>
    <row r="170" spans="1:65" hidden="1" x14ac:dyDescent="0.25">
      <c r="A170" s="58" t="str">
        <f t="shared" si="51"/>
        <v/>
      </c>
      <c r="B170" s="368"/>
      <c r="C170" s="371"/>
      <c r="D170" s="679"/>
      <c r="E170" s="679"/>
      <c r="F170" s="278"/>
      <c r="G170" s="278"/>
      <c r="H170" s="278"/>
      <c r="I170" s="656"/>
      <c r="J170" s="59">
        <f t="shared" si="52"/>
        <v>0</v>
      </c>
      <c r="K170" s="59">
        <f t="shared" si="59"/>
        <v>0</v>
      </c>
      <c r="L170" s="59">
        <f t="shared" si="45"/>
        <v>0</v>
      </c>
      <c r="M170" s="59">
        <f t="shared" si="46"/>
        <v>0</v>
      </c>
      <c r="N170" s="59">
        <f t="shared" si="47"/>
        <v>0</v>
      </c>
      <c r="O170" s="59">
        <f t="shared" si="48"/>
        <v>0</v>
      </c>
      <c r="P170" s="59">
        <f t="shared" si="49"/>
        <v>0</v>
      </c>
      <c r="Q170" s="59">
        <f t="shared" si="60"/>
        <v>0</v>
      </c>
      <c r="R170" s="59">
        <f t="shared" si="61"/>
        <v>0</v>
      </c>
      <c r="S170" s="816"/>
      <c r="T170" s="816"/>
      <c r="U170" s="816"/>
      <c r="V170" s="60" t="str">
        <f t="shared" si="53"/>
        <v/>
      </c>
      <c r="W170" s="409" t="str">
        <f t="shared" si="54"/>
        <v/>
      </c>
      <c r="X170" s="61" t="str">
        <f t="shared" si="55"/>
        <v/>
      </c>
      <c r="Y170" s="279"/>
      <c r="Z170" s="279"/>
      <c r="AA170" s="609"/>
      <c r="AB170" s="610"/>
      <c r="AC170" s="279"/>
      <c r="AD170" s="279"/>
      <c r="AE170" s="279"/>
      <c r="AF170" s="279"/>
      <c r="AG170" s="279"/>
      <c r="AH170" s="279"/>
      <c r="AI170" s="279"/>
      <c r="AJ170" s="279"/>
      <c r="AK170" s="279"/>
      <c r="AL170" s="279"/>
      <c r="AM170" s="279"/>
      <c r="AN170" s="567"/>
      <c r="AO170" s="566"/>
      <c r="AP170" s="279"/>
      <c r="AQ170" s="279"/>
      <c r="AR170" s="279"/>
      <c r="AS170" s="279"/>
      <c r="AT170" s="279"/>
      <c r="AU170" s="279"/>
      <c r="AV170" s="279"/>
      <c r="AW170" s="279"/>
      <c r="AX170" s="279"/>
      <c r="AY170" s="279"/>
      <c r="AZ170" s="279"/>
      <c r="BA170" s="279"/>
      <c r="BB170" s="279"/>
      <c r="BC170" s="279"/>
      <c r="BE170" s="2"/>
      <c r="BF170" s="2"/>
      <c r="BG170" s="256">
        <f t="shared" si="56"/>
        <v>44197</v>
      </c>
      <c r="BH170" s="256">
        <f t="shared" si="57"/>
        <v>44227</v>
      </c>
      <c r="BI170" s="143">
        <f t="shared" si="50"/>
        <v>31</v>
      </c>
      <c r="BK170" s="565">
        <f t="shared" si="58"/>
        <v>1</v>
      </c>
      <c r="BL170" s="565">
        <f t="shared" si="62"/>
        <v>1</v>
      </c>
      <c r="BM170" s="565">
        <f t="shared" si="63"/>
        <v>1</v>
      </c>
    </row>
    <row r="171" spans="1:65" hidden="1" x14ac:dyDescent="0.25">
      <c r="A171" s="58" t="str">
        <f t="shared" si="51"/>
        <v/>
      </c>
      <c r="B171" s="368"/>
      <c r="C171" s="371"/>
      <c r="D171" s="679"/>
      <c r="E171" s="679"/>
      <c r="F171" s="278"/>
      <c r="G171" s="278"/>
      <c r="H171" s="278"/>
      <c r="I171" s="656"/>
      <c r="J171" s="59">
        <f t="shared" si="52"/>
        <v>0</v>
      </c>
      <c r="K171" s="59">
        <f t="shared" si="59"/>
        <v>0</v>
      </c>
      <c r="L171" s="59">
        <f t="shared" ref="L171:L234" si="64">COUNTIF(Y171:BC171,"U")</f>
        <v>0</v>
      </c>
      <c r="M171" s="59">
        <f t="shared" ref="M171:M234" si="65">COUNTIF(Y171:BC171,"E")</f>
        <v>0</v>
      </c>
      <c r="N171" s="59">
        <f t="shared" ref="N171:N234" si="66">COUNTIF(Y171:BC171,"F")</f>
        <v>0</v>
      </c>
      <c r="O171" s="59">
        <f t="shared" ref="O171:O234" si="67">COUNTIF(Y171:BC171,"W")</f>
        <v>0</v>
      </c>
      <c r="P171" s="59">
        <f t="shared" ref="P171:P234" si="68">COUNTIF(Y171:BC171,"A")+COUNTIF(Y171:BC171,"I")</f>
        <v>0</v>
      </c>
      <c r="Q171" s="59">
        <f t="shared" si="60"/>
        <v>0</v>
      </c>
      <c r="R171" s="59">
        <f t="shared" si="61"/>
        <v>0</v>
      </c>
      <c r="S171" s="816"/>
      <c r="T171" s="816"/>
      <c r="U171" s="816"/>
      <c r="V171" s="60" t="str">
        <f t="shared" si="53"/>
        <v/>
      </c>
      <c r="W171" s="409" t="str">
        <f t="shared" si="54"/>
        <v/>
      </c>
      <c r="X171" s="61" t="str">
        <f t="shared" si="55"/>
        <v/>
      </c>
      <c r="Y171" s="279"/>
      <c r="Z171" s="279"/>
      <c r="AA171" s="609"/>
      <c r="AB171" s="610"/>
      <c r="AC171" s="279"/>
      <c r="AD171" s="279"/>
      <c r="AE171" s="279"/>
      <c r="AF171" s="279"/>
      <c r="AG171" s="279"/>
      <c r="AH171" s="279"/>
      <c r="AI171" s="279"/>
      <c r="AJ171" s="279"/>
      <c r="AK171" s="279"/>
      <c r="AL171" s="279"/>
      <c r="AM171" s="279"/>
      <c r="AN171" s="567"/>
      <c r="AO171" s="566"/>
      <c r="AP171" s="279"/>
      <c r="AQ171" s="279"/>
      <c r="AR171" s="279"/>
      <c r="AS171" s="279"/>
      <c r="AT171" s="279"/>
      <c r="AU171" s="279"/>
      <c r="AV171" s="279"/>
      <c r="AW171" s="279"/>
      <c r="AX171" s="279"/>
      <c r="AY171" s="279"/>
      <c r="AZ171" s="279"/>
      <c r="BA171" s="279"/>
      <c r="BB171" s="279"/>
      <c r="BC171" s="279"/>
      <c r="BE171" s="2"/>
      <c r="BF171" s="2"/>
      <c r="BG171" s="256">
        <f t="shared" si="56"/>
        <v>44197</v>
      </c>
      <c r="BH171" s="256">
        <f t="shared" si="57"/>
        <v>44227</v>
      </c>
      <c r="BI171" s="143">
        <f t="shared" si="50"/>
        <v>31</v>
      </c>
      <c r="BK171" s="565">
        <f t="shared" si="58"/>
        <v>1</v>
      </c>
      <c r="BL171" s="565">
        <f t="shared" si="62"/>
        <v>1</v>
      </c>
      <c r="BM171" s="565">
        <f t="shared" si="63"/>
        <v>1</v>
      </c>
    </row>
    <row r="172" spans="1:65" hidden="1" x14ac:dyDescent="0.25">
      <c r="A172" s="58" t="str">
        <f t="shared" si="51"/>
        <v/>
      </c>
      <c r="B172" s="368"/>
      <c r="C172" s="371"/>
      <c r="D172" s="679"/>
      <c r="E172" s="679"/>
      <c r="F172" s="278"/>
      <c r="G172" s="278"/>
      <c r="H172" s="278"/>
      <c r="I172" s="656"/>
      <c r="J172" s="59">
        <f t="shared" si="52"/>
        <v>0</v>
      </c>
      <c r="K172" s="59">
        <f t="shared" si="59"/>
        <v>0</v>
      </c>
      <c r="L172" s="59">
        <f t="shared" si="64"/>
        <v>0</v>
      </c>
      <c r="M172" s="59">
        <f t="shared" si="65"/>
        <v>0</v>
      </c>
      <c r="N172" s="59">
        <f t="shared" si="66"/>
        <v>0</v>
      </c>
      <c r="O172" s="59">
        <f t="shared" si="67"/>
        <v>0</v>
      </c>
      <c r="P172" s="59">
        <f t="shared" si="68"/>
        <v>0</v>
      </c>
      <c r="Q172" s="59">
        <f t="shared" si="60"/>
        <v>0</v>
      </c>
      <c r="R172" s="59">
        <f t="shared" si="61"/>
        <v>0</v>
      </c>
      <c r="S172" s="816"/>
      <c r="T172" s="816"/>
      <c r="U172" s="816"/>
      <c r="V172" s="60" t="str">
        <f t="shared" si="53"/>
        <v/>
      </c>
      <c r="W172" s="409" t="str">
        <f t="shared" si="54"/>
        <v/>
      </c>
      <c r="X172" s="61" t="str">
        <f t="shared" si="55"/>
        <v/>
      </c>
      <c r="Y172" s="279"/>
      <c r="Z172" s="279"/>
      <c r="AA172" s="609"/>
      <c r="AB172" s="610"/>
      <c r="AC172" s="279"/>
      <c r="AD172" s="279"/>
      <c r="AE172" s="279"/>
      <c r="AF172" s="279"/>
      <c r="AG172" s="279"/>
      <c r="AH172" s="279"/>
      <c r="AI172" s="279"/>
      <c r="AJ172" s="279"/>
      <c r="AK172" s="279"/>
      <c r="AL172" s="279"/>
      <c r="AM172" s="279"/>
      <c r="AN172" s="567"/>
      <c r="AO172" s="566"/>
      <c r="AP172" s="279"/>
      <c r="AQ172" s="279"/>
      <c r="AR172" s="279"/>
      <c r="AS172" s="279"/>
      <c r="AT172" s="279"/>
      <c r="AU172" s="279"/>
      <c r="AV172" s="279"/>
      <c r="AW172" s="279"/>
      <c r="AX172" s="279"/>
      <c r="AY172" s="279"/>
      <c r="AZ172" s="279"/>
      <c r="BA172" s="279"/>
      <c r="BB172" s="279"/>
      <c r="BC172" s="279"/>
      <c r="BE172" s="2"/>
      <c r="BF172" s="2"/>
      <c r="BG172" s="256">
        <f t="shared" si="56"/>
        <v>44197</v>
      </c>
      <c r="BH172" s="256">
        <f t="shared" si="57"/>
        <v>44227</v>
      </c>
      <c r="BI172" s="143">
        <f t="shared" ref="BI172:BI235" si="69">BH172-BG172+1</f>
        <v>31</v>
      </c>
      <c r="BK172" s="565">
        <f t="shared" si="58"/>
        <v>1</v>
      </c>
      <c r="BL172" s="565">
        <f t="shared" si="62"/>
        <v>1</v>
      </c>
      <c r="BM172" s="565">
        <f t="shared" si="63"/>
        <v>1</v>
      </c>
    </row>
    <row r="173" spans="1:65" hidden="1" x14ac:dyDescent="0.25">
      <c r="A173" s="58" t="str">
        <f t="shared" si="51"/>
        <v/>
      </c>
      <c r="B173" s="368"/>
      <c r="C173" s="371"/>
      <c r="D173" s="679"/>
      <c r="E173" s="679"/>
      <c r="F173" s="278"/>
      <c r="G173" s="278"/>
      <c r="H173" s="278"/>
      <c r="I173" s="656"/>
      <c r="J173" s="59">
        <f t="shared" si="52"/>
        <v>0</v>
      </c>
      <c r="K173" s="59">
        <f t="shared" si="59"/>
        <v>0</v>
      </c>
      <c r="L173" s="59">
        <f t="shared" si="64"/>
        <v>0</v>
      </c>
      <c r="M173" s="59">
        <f t="shared" si="65"/>
        <v>0</v>
      </c>
      <c r="N173" s="59">
        <f t="shared" si="66"/>
        <v>0</v>
      </c>
      <c r="O173" s="59">
        <f t="shared" si="67"/>
        <v>0</v>
      </c>
      <c r="P173" s="59">
        <f t="shared" si="68"/>
        <v>0</v>
      </c>
      <c r="Q173" s="59">
        <f t="shared" si="60"/>
        <v>0</v>
      </c>
      <c r="R173" s="59">
        <f t="shared" si="61"/>
        <v>0</v>
      </c>
      <c r="S173" s="816"/>
      <c r="T173" s="816"/>
      <c r="U173" s="816"/>
      <c r="V173" s="60" t="str">
        <f t="shared" si="53"/>
        <v/>
      </c>
      <c r="W173" s="409" t="str">
        <f t="shared" si="54"/>
        <v/>
      </c>
      <c r="X173" s="61" t="str">
        <f t="shared" si="55"/>
        <v/>
      </c>
      <c r="Y173" s="279"/>
      <c r="Z173" s="279"/>
      <c r="AA173" s="609"/>
      <c r="AB173" s="610"/>
      <c r="AC173" s="279"/>
      <c r="AD173" s="279"/>
      <c r="AE173" s="279"/>
      <c r="AF173" s="279"/>
      <c r="AG173" s="279"/>
      <c r="AH173" s="279"/>
      <c r="AI173" s="279"/>
      <c r="AJ173" s="279"/>
      <c r="AK173" s="279"/>
      <c r="AL173" s="279"/>
      <c r="AM173" s="279"/>
      <c r="AN173" s="567"/>
      <c r="AO173" s="566"/>
      <c r="AP173" s="279"/>
      <c r="AQ173" s="279"/>
      <c r="AR173" s="279"/>
      <c r="AS173" s="279"/>
      <c r="AT173" s="279"/>
      <c r="AU173" s="279"/>
      <c r="AV173" s="279"/>
      <c r="AW173" s="279"/>
      <c r="AX173" s="279"/>
      <c r="AY173" s="279"/>
      <c r="AZ173" s="279"/>
      <c r="BA173" s="279"/>
      <c r="BB173" s="279"/>
      <c r="BC173" s="279"/>
      <c r="BE173" s="2"/>
      <c r="BF173" s="2"/>
      <c r="BG173" s="256">
        <f t="shared" si="56"/>
        <v>44197</v>
      </c>
      <c r="BH173" s="256">
        <f t="shared" si="57"/>
        <v>44227</v>
      </c>
      <c r="BI173" s="143">
        <f t="shared" si="69"/>
        <v>31</v>
      </c>
      <c r="BK173" s="565">
        <f t="shared" si="58"/>
        <v>1</v>
      </c>
      <c r="BL173" s="565">
        <f t="shared" si="62"/>
        <v>1</v>
      </c>
      <c r="BM173" s="565">
        <f t="shared" si="63"/>
        <v>1</v>
      </c>
    </row>
    <row r="174" spans="1:65" hidden="1" x14ac:dyDescent="0.25">
      <c r="A174" s="58" t="str">
        <f t="shared" si="51"/>
        <v/>
      </c>
      <c r="B174" s="368"/>
      <c r="C174" s="371"/>
      <c r="D174" s="679"/>
      <c r="E174" s="679"/>
      <c r="F174" s="278"/>
      <c r="G174" s="278"/>
      <c r="H174" s="278"/>
      <c r="I174" s="656"/>
      <c r="J174" s="59">
        <f t="shared" si="52"/>
        <v>0</v>
      </c>
      <c r="K174" s="59">
        <f t="shared" si="59"/>
        <v>0</v>
      </c>
      <c r="L174" s="59">
        <f t="shared" si="64"/>
        <v>0</v>
      </c>
      <c r="M174" s="59">
        <f t="shared" si="65"/>
        <v>0</v>
      </c>
      <c r="N174" s="59">
        <f t="shared" si="66"/>
        <v>0</v>
      </c>
      <c r="O174" s="59">
        <f t="shared" si="67"/>
        <v>0</v>
      </c>
      <c r="P174" s="59">
        <f t="shared" si="68"/>
        <v>0</v>
      </c>
      <c r="Q174" s="59">
        <f t="shared" si="60"/>
        <v>0</v>
      </c>
      <c r="R174" s="59">
        <f t="shared" si="61"/>
        <v>0</v>
      </c>
      <c r="S174" s="816"/>
      <c r="T174" s="816"/>
      <c r="U174" s="816"/>
      <c r="V174" s="60" t="str">
        <f t="shared" si="53"/>
        <v/>
      </c>
      <c r="W174" s="409" t="str">
        <f t="shared" si="54"/>
        <v/>
      </c>
      <c r="X174" s="61" t="str">
        <f t="shared" si="55"/>
        <v/>
      </c>
      <c r="Y174" s="279"/>
      <c r="Z174" s="279"/>
      <c r="AA174" s="609"/>
      <c r="AB174" s="610"/>
      <c r="AC174" s="279"/>
      <c r="AD174" s="279"/>
      <c r="AE174" s="279"/>
      <c r="AF174" s="279"/>
      <c r="AG174" s="279"/>
      <c r="AH174" s="279"/>
      <c r="AI174" s="279"/>
      <c r="AJ174" s="279"/>
      <c r="AK174" s="279"/>
      <c r="AL174" s="279"/>
      <c r="AM174" s="279"/>
      <c r="AN174" s="567"/>
      <c r="AO174" s="566"/>
      <c r="AP174" s="279"/>
      <c r="AQ174" s="279"/>
      <c r="AR174" s="279"/>
      <c r="AS174" s="279"/>
      <c r="AT174" s="279"/>
      <c r="AU174" s="279"/>
      <c r="AV174" s="279"/>
      <c r="AW174" s="279"/>
      <c r="AX174" s="279"/>
      <c r="AY174" s="279"/>
      <c r="AZ174" s="279"/>
      <c r="BA174" s="279"/>
      <c r="BB174" s="279"/>
      <c r="BC174" s="279"/>
      <c r="BE174" s="2"/>
      <c r="BF174" s="2"/>
      <c r="BG174" s="256">
        <f t="shared" si="56"/>
        <v>44197</v>
      </c>
      <c r="BH174" s="256">
        <f t="shared" si="57"/>
        <v>44227</v>
      </c>
      <c r="BI174" s="143">
        <f t="shared" si="69"/>
        <v>31</v>
      </c>
      <c r="BK174" s="565">
        <f t="shared" si="58"/>
        <v>1</v>
      </c>
      <c r="BL174" s="565">
        <f t="shared" si="62"/>
        <v>1</v>
      </c>
      <c r="BM174" s="565">
        <f t="shared" si="63"/>
        <v>1</v>
      </c>
    </row>
    <row r="175" spans="1:65" hidden="1" x14ac:dyDescent="0.25">
      <c r="A175" s="58" t="str">
        <f t="shared" si="51"/>
        <v/>
      </c>
      <c r="B175" s="368"/>
      <c r="C175" s="371"/>
      <c r="D175" s="679"/>
      <c r="E175" s="679"/>
      <c r="F175" s="278"/>
      <c r="G175" s="278"/>
      <c r="H175" s="278"/>
      <c r="I175" s="656"/>
      <c r="J175" s="59">
        <f t="shared" si="52"/>
        <v>0</v>
      </c>
      <c r="K175" s="59">
        <f t="shared" si="59"/>
        <v>0</v>
      </c>
      <c r="L175" s="59">
        <f t="shared" si="64"/>
        <v>0</v>
      </c>
      <c r="M175" s="59">
        <f t="shared" si="65"/>
        <v>0</v>
      </c>
      <c r="N175" s="59">
        <f t="shared" si="66"/>
        <v>0</v>
      </c>
      <c r="O175" s="59">
        <f t="shared" si="67"/>
        <v>0</v>
      </c>
      <c r="P175" s="59">
        <f t="shared" si="68"/>
        <v>0</v>
      </c>
      <c r="Q175" s="59">
        <f t="shared" si="60"/>
        <v>0</v>
      </c>
      <c r="R175" s="59">
        <f t="shared" si="61"/>
        <v>0</v>
      </c>
      <c r="S175" s="816"/>
      <c r="T175" s="816"/>
      <c r="U175" s="816"/>
      <c r="V175" s="60" t="str">
        <f t="shared" si="53"/>
        <v/>
      </c>
      <c r="W175" s="409" t="str">
        <f t="shared" si="54"/>
        <v/>
      </c>
      <c r="X175" s="61" t="str">
        <f t="shared" si="55"/>
        <v/>
      </c>
      <c r="Y175" s="279"/>
      <c r="Z175" s="279"/>
      <c r="AA175" s="609"/>
      <c r="AB175" s="610"/>
      <c r="AC175" s="279"/>
      <c r="AD175" s="279"/>
      <c r="AE175" s="279"/>
      <c r="AF175" s="279"/>
      <c r="AG175" s="279"/>
      <c r="AH175" s="279"/>
      <c r="AI175" s="279"/>
      <c r="AJ175" s="279"/>
      <c r="AK175" s="279"/>
      <c r="AL175" s="279"/>
      <c r="AM175" s="279"/>
      <c r="AN175" s="567"/>
      <c r="AO175" s="566"/>
      <c r="AP175" s="279"/>
      <c r="AQ175" s="279"/>
      <c r="AR175" s="279"/>
      <c r="AS175" s="279"/>
      <c r="AT175" s="279"/>
      <c r="AU175" s="279"/>
      <c r="AV175" s="279"/>
      <c r="AW175" s="279"/>
      <c r="AX175" s="279"/>
      <c r="AY175" s="279"/>
      <c r="AZ175" s="279"/>
      <c r="BA175" s="279"/>
      <c r="BB175" s="279"/>
      <c r="BC175" s="279"/>
      <c r="BE175" s="2"/>
      <c r="BF175" s="2"/>
      <c r="BG175" s="256">
        <f t="shared" si="56"/>
        <v>44197</v>
      </c>
      <c r="BH175" s="256">
        <f t="shared" si="57"/>
        <v>44227</v>
      </c>
      <c r="BI175" s="143">
        <f t="shared" si="69"/>
        <v>31</v>
      </c>
      <c r="BK175" s="565">
        <f t="shared" si="58"/>
        <v>1</v>
      </c>
      <c r="BL175" s="565">
        <f t="shared" si="62"/>
        <v>1</v>
      </c>
      <c r="BM175" s="565">
        <f t="shared" si="63"/>
        <v>1</v>
      </c>
    </row>
    <row r="176" spans="1:65" hidden="1" x14ac:dyDescent="0.25">
      <c r="A176" s="58" t="str">
        <f t="shared" si="51"/>
        <v/>
      </c>
      <c r="B176" s="368"/>
      <c r="C176" s="371"/>
      <c r="D176" s="679"/>
      <c r="E176" s="679"/>
      <c r="F176" s="278"/>
      <c r="G176" s="278"/>
      <c r="H176" s="278"/>
      <c r="I176" s="656"/>
      <c r="J176" s="59">
        <f t="shared" si="52"/>
        <v>0</v>
      </c>
      <c r="K176" s="59">
        <f t="shared" si="59"/>
        <v>0</v>
      </c>
      <c r="L176" s="59">
        <f t="shared" si="64"/>
        <v>0</v>
      </c>
      <c r="M176" s="59">
        <f t="shared" si="65"/>
        <v>0</v>
      </c>
      <c r="N176" s="59">
        <f t="shared" si="66"/>
        <v>0</v>
      </c>
      <c r="O176" s="59">
        <f t="shared" si="67"/>
        <v>0</v>
      </c>
      <c r="P176" s="59">
        <f t="shared" si="68"/>
        <v>0</v>
      </c>
      <c r="Q176" s="59">
        <f t="shared" si="60"/>
        <v>0</v>
      </c>
      <c r="R176" s="59">
        <f t="shared" si="61"/>
        <v>0</v>
      </c>
      <c r="S176" s="816"/>
      <c r="T176" s="816"/>
      <c r="U176" s="816"/>
      <c r="V176" s="60" t="str">
        <f t="shared" si="53"/>
        <v/>
      </c>
      <c r="W176" s="409" t="str">
        <f t="shared" si="54"/>
        <v/>
      </c>
      <c r="X176" s="61" t="str">
        <f t="shared" si="55"/>
        <v/>
      </c>
      <c r="Y176" s="279"/>
      <c r="Z176" s="279"/>
      <c r="AA176" s="609"/>
      <c r="AB176" s="610"/>
      <c r="AC176" s="279"/>
      <c r="AD176" s="279"/>
      <c r="AE176" s="279"/>
      <c r="AF176" s="279"/>
      <c r="AG176" s="279"/>
      <c r="AH176" s="279"/>
      <c r="AI176" s="279"/>
      <c r="AJ176" s="279"/>
      <c r="AK176" s="279"/>
      <c r="AL176" s="279"/>
      <c r="AM176" s="279"/>
      <c r="AN176" s="567"/>
      <c r="AO176" s="566"/>
      <c r="AP176" s="279"/>
      <c r="AQ176" s="279"/>
      <c r="AR176" s="279"/>
      <c r="AS176" s="279"/>
      <c r="AT176" s="279"/>
      <c r="AU176" s="279"/>
      <c r="AV176" s="279"/>
      <c r="AW176" s="279"/>
      <c r="AX176" s="279"/>
      <c r="AY176" s="279"/>
      <c r="AZ176" s="279"/>
      <c r="BA176" s="279"/>
      <c r="BB176" s="279"/>
      <c r="BC176" s="279"/>
      <c r="BE176" s="2"/>
      <c r="BF176" s="2"/>
      <c r="BG176" s="256">
        <f t="shared" si="56"/>
        <v>44197</v>
      </c>
      <c r="BH176" s="256">
        <f t="shared" si="57"/>
        <v>44227</v>
      </c>
      <c r="BI176" s="143">
        <f t="shared" si="69"/>
        <v>31</v>
      </c>
      <c r="BK176" s="565">
        <f t="shared" si="58"/>
        <v>1</v>
      </c>
      <c r="BL176" s="565">
        <f t="shared" si="62"/>
        <v>1</v>
      </c>
      <c r="BM176" s="565">
        <f t="shared" si="63"/>
        <v>1</v>
      </c>
    </row>
    <row r="177" spans="1:65" hidden="1" x14ac:dyDescent="0.25">
      <c r="A177" s="58" t="str">
        <f t="shared" ref="A177:A240" si="70">IF(AND(A176&lt;&gt;"",D177&lt;&gt;""),A176+1,"")</f>
        <v/>
      </c>
      <c r="B177" s="368"/>
      <c r="C177" s="371"/>
      <c r="D177" s="679"/>
      <c r="E177" s="679"/>
      <c r="F177" s="278"/>
      <c r="G177" s="278"/>
      <c r="H177" s="278"/>
      <c r="I177" s="656"/>
      <c r="J177" s="59">
        <f t="shared" si="52"/>
        <v>0</v>
      </c>
      <c r="K177" s="59">
        <f t="shared" si="59"/>
        <v>0</v>
      </c>
      <c r="L177" s="59">
        <f t="shared" si="64"/>
        <v>0</v>
      </c>
      <c r="M177" s="59">
        <f t="shared" si="65"/>
        <v>0</v>
      </c>
      <c r="N177" s="59">
        <f t="shared" si="66"/>
        <v>0</v>
      </c>
      <c r="O177" s="59">
        <f t="shared" si="67"/>
        <v>0</v>
      </c>
      <c r="P177" s="59">
        <f t="shared" si="68"/>
        <v>0</v>
      </c>
      <c r="Q177" s="59">
        <f t="shared" si="60"/>
        <v>0</v>
      </c>
      <c r="R177" s="59">
        <f t="shared" si="61"/>
        <v>0</v>
      </c>
      <c r="S177" s="816"/>
      <c r="T177" s="816"/>
      <c r="U177" s="816"/>
      <c r="V177" s="60" t="str">
        <f t="shared" si="53"/>
        <v/>
      </c>
      <c r="W177" s="409" t="str">
        <f t="shared" si="54"/>
        <v/>
      </c>
      <c r="X177" s="61" t="str">
        <f t="shared" si="55"/>
        <v/>
      </c>
      <c r="Y177" s="279"/>
      <c r="Z177" s="279"/>
      <c r="AA177" s="609"/>
      <c r="AB177" s="610"/>
      <c r="AC177" s="279"/>
      <c r="AD177" s="279"/>
      <c r="AE177" s="279"/>
      <c r="AF177" s="279"/>
      <c r="AG177" s="279"/>
      <c r="AH177" s="279"/>
      <c r="AI177" s="279"/>
      <c r="AJ177" s="279"/>
      <c r="AK177" s="279"/>
      <c r="AL177" s="279"/>
      <c r="AM177" s="279"/>
      <c r="AN177" s="567"/>
      <c r="AO177" s="566"/>
      <c r="AP177" s="279"/>
      <c r="AQ177" s="279"/>
      <c r="AR177" s="279"/>
      <c r="AS177" s="279"/>
      <c r="AT177" s="279"/>
      <c r="AU177" s="279"/>
      <c r="AV177" s="279"/>
      <c r="AW177" s="279"/>
      <c r="AX177" s="279"/>
      <c r="AY177" s="279"/>
      <c r="AZ177" s="279"/>
      <c r="BA177" s="279"/>
      <c r="BB177" s="279"/>
      <c r="BC177" s="279"/>
      <c r="BE177" s="2"/>
      <c r="BF177" s="2"/>
      <c r="BG177" s="256">
        <f t="shared" si="56"/>
        <v>44197</v>
      </c>
      <c r="BH177" s="256">
        <f t="shared" si="57"/>
        <v>44227</v>
      </c>
      <c r="BI177" s="143">
        <f t="shared" si="69"/>
        <v>31</v>
      </c>
      <c r="BK177" s="565">
        <f t="shared" si="58"/>
        <v>1</v>
      </c>
      <c r="BL177" s="565">
        <f t="shared" si="62"/>
        <v>1</v>
      </c>
      <c r="BM177" s="565">
        <f t="shared" si="63"/>
        <v>1</v>
      </c>
    </row>
    <row r="178" spans="1:65" hidden="1" x14ac:dyDescent="0.25">
      <c r="A178" s="58" t="str">
        <f t="shared" si="70"/>
        <v/>
      </c>
      <c r="B178" s="368"/>
      <c r="C178" s="371"/>
      <c r="D178" s="679"/>
      <c r="E178" s="679"/>
      <c r="F178" s="278"/>
      <c r="G178" s="278"/>
      <c r="H178" s="278"/>
      <c r="I178" s="656"/>
      <c r="J178" s="59">
        <f t="shared" si="52"/>
        <v>0</v>
      </c>
      <c r="K178" s="59">
        <f t="shared" si="59"/>
        <v>0</v>
      </c>
      <c r="L178" s="59">
        <f t="shared" si="64"/>
        <v>0</v>
      </c>
      <c r="M178" s="59">
        <f t="shared" si="65"/>
        <v>0</v>
      </c>
      <c r="N178" s="59">
        <f t="shared" si="66"/>
        <v>0</v>
      </c>
      <c r="O178" s="59">
        <f t="shared" si="67"/>
        <v>0</v>
      </c>
      <c r="P178" s="59">
        <f t="shared" si="68"/>
        <v>0</v>
      </c>
      <c r="Q178" s="59">
        <f t="shared" si="60"/>
        <v>0</v>
      </c>
      <c r="R178" s="59">
        <f t="shared" si="61"/>
        <v>0</v>
      </c>
      <c r="S178" s="816"/>
      <c r="T178" s="816"/>
      <c r="U178" s="816"/>
      <c r="V178" s="60" t="str">
        <f t="shared" si="53"/>
        <v/>
      </c>
      <c r="W178" s="409" t="str">
        <f t="shared" si="54"/>
        <v/>
      </c>
      <c r="X178" s="61" t="str">
        <f t="shared" si="55"/>
        <v/>
      </c>
      <c r="Y178" s="279"/>
      <c r="Z178" s="279"/>
      <c r="AA178" s="609"/>
      <c r="AB178" s="610"/>
      <c r="AC178" s="279"/>
      <c r="AD178" s="279"/>
      <c r="AE178" s="279"/>
      <c r="AF178" s="279"/>
      <c r="AG178" s="279"/>
      <c r="AH178" s="279"/>
      <c r="AI178" s="279"/>
      <c r="AJ178" s="279"/>
      <c r="AK178" s="279"/>
      <c r="AL178" s="279"/>
      <c r="AM178" s="279"/>
      <c r="AN178" s="567"/>
      <c r="AO178" s="566"/>
      <c r="AP178" s="279"/>
      <c r="AQ178" s="279"/>
      <c r="AR178" s="279"/>
      <c r="AS178" s="279"/>
      <c r="AT178" s="279"/>
      <c r="AU178" s="279"/>
      <c r="AV178" s="279"/>
      <c r="AW178" s="279"/>
      <c r="AX178" s="279"/>
      <c r="AY178" s="279"/>
      <c r="AZ178" s="279"/>
      <c r="BA178" s="279"/>
      <c r="BB178" s="279"/>
      <c r="BC178" s="279"/>
      <c r="BE178" s="2"/>
      <c r="BF178" s="2"/>
      <c r="BG178" s="256">
        <f t="shared" si="56"/>
        <v>44197</v>
      </c>
      <c r="BH178" s="256">
        <f t="shared" si="57"/>
        <v>44227</v>
      </c>
      <c r="BI178" s="143">
        <f t="shared" si="69"/>
        <v>31</v>
      </c>
      <c r="BK178" s="565">
        <f t="shared" si="58"/>
        <v>1</v>
      </c>
      <c r="BL178" s="565">
        <f t="shared" si="62"/>
        <v>1</v>
      </c>
      <c r="BM178" s="565">
        <f t="shared" si="63"/>
        <v>1</v>
      </c>
    </row>
    <row r="179" spans="1:65" hidden="1" x14ac:dyDescent="0.25">
      <c r="A179" s="58" t="str">
        <f t="shared" si="70"/>
        <v/>
      </c>
      <c r="B179" s="368"/>
      <c r="C179" s="371"/>
      <c r="D179" s="679"/>
      <c r="E179" s="679"/>
      <c r="F179" s="278"/>
      <c r="G179" s="278"/>
      <c r="H179" s="278"/>
      <c r="I179" s="656"/>
      <c r="J179" s="59">
        <f t="shared" si="52"/>
        <v>0</v>
      </c>
      <c r="K179" s="59">
        <f t="shared" si="59"/>
        <v>0</v>
      </c>
      <c r="L179" s="59">
        <f t="shared" si="64"/>
        <v>0</v>
      </c>
      <c r="M179" s="59">
        <f t="shared" si="65"/>
        <v>0</v>
      </c>
      <c r="N179" s="59">
        <f t="shared" si="66"/>
        <v>0</v>
      </c>
      <c r="O179" s="59">
        <f t="shared" si="67"/>
        <v>0</v>
      </c>
      <c r="P179" s="59">
        <f t="shared" si="68"/>
        <v>0</v>
      </c>
      <c r="Q179" s="59">
        <f t="shared" si="60"/>
        <v>0</v>
      </c>
      <c r="R179" s="59">
        <f t="shared" si="61"/>
        <v>0</v>
      </c>
      <c r="S179" s="816"/>
      <c r="T179" s="816"/>
      <c r="U179" s="816"/>
      <c r="V179" s="60" t="str">
        <f t="shared" si="53"/>
        <v/>
      </c>
      <c r="W179" s="409" t="str">
        <f t="shared" si="54"/>
        <v/>
      </c>
      <c r="X179" s="61" t="str">
        <f t="shared" si="55"/>
        <v/>
      </c>
      <c r="Y179" s="279"/>
      <c r="Z179" s="279"/>
      <c r="AA179" s="609"/>
      <c r="AB179" s="610"/>
      <c r="AC179" s="279"/>
      <c r="AD179" s="279"/>
      <c r="AE179" s="279"/>
      <c r="AF179" s="279"/>
      <c r="AG179" s="279"/>
      <c r="AH179" s="279"/>
      <c r="AI179" s="279"/>
      <c r="AJ179" s="279"/>
      <c r="AK179" s="279"/>
      <c r="AL179" s="279"/>
      <c r="AM179" s="279"/>
      <c r="AN179" s="567"/>
      <c r="AO179" s="566"/>
      <c r="AP179" s="279"/>
      <c r="AQ179" s="279"/>
      <c r="AR179" s="279"/>
      <c r="AS179" s="279"/>
      <c r="AT179" s="279"/>
      <c r="AU179" s="279"/>
      <c r="AV179" s="279"/>
      <c r="AW179" s="279"/>
      <c r="AX179" s="279"/>
      <c r="AY179" s="279"/>
      <c r="AZ179" s="279"/>
      <c r="BA179" s="279"/>
      <c r="BB179" s="279"/>
      <c r="BC179" s="279"/>
      <c r="BE179" s="2"/>
      <c r="BF179" s="2"/>
      <c r="BG179" s="256">
        <f t="shared" si="56"/>
        <v>44197</v>
      </c>
      <c r="BH179" s="256">
        <f t="shared" si="57"/>
        <v>44227</v>
      </c>
      <c r="BI179" s="143">
        <f t="shared" si="69"/>
        <v>31</v>
      </c>
      <c r="BK179" s="565">
        <f t="shared" si="58"/>
        <v>1</v>
      </c>
      <c r="BL179" s="565">
        <f t="shared" si="62"/>
        <v>1</v>
      </c>
      <c r="BM179" s="565">
        <f t="shared" si="63"/>
        <v>1</v>
      </c>
    </row>
    <row r="180" spans="1:65" hidden="1" x14ac:dyDescent="0.25">
      <c r="A180" s="58" t="str">
        <f t="shared" si="70"/>
        <v/>
      </c>
      <c r="B180" s="368"/>
      <c r="C180" s="371"/>
      <c r="D180" s="679"/>
      <c r="E180" s="679"/>
      <c r="F180" s="278"/>
      <c r="G180" s="278"/>
      <c r="H180" s="278"/>
      <c r="I180" s="656"/>
      <c r="J180" s="59">
        <f t="shared" si="52"/>
        <v>0</v>
      </c>
      <c r="K180" s="59">
        <f t="shared" si="59"/>
        <v>0</v>
      </c>
      <c r="L180" s="59">
        <f t="shared" si="64"/>
        <v>0</v>
      </c>
      <c r="M180" s="59">
        <f t="shared" si="65"/>
        <v>0</v>
      </c>
      <c r="N180" s="59">
        <f t="shared" si="66"/>
        <v>0</v>
      </c>
      <c r="O180" s="59">
        <f t="shared" si="67"/>
        <v>0</v>
      </c>
      <c r="P180" s="59">
        <f t="shared" si="68"/>
        <v>0</v>
      </c>
      <c r="Q180" s="59">
        <f t="shared" si="60"/>
        <v>0</v>
      </c>
      <c r="R180" s="59">
        <f t="shared" si="61"/>
        <v>0</v>
      </c>
      <c r="S180" s="816"/>
      <c r="T180" s="816"/>
      <c r="U180" s="816"/>
      <c r="V180" s="60" t="str">
        <f t="shared" si="53"/>
        <v/>
      </c>
      <c r="W180" s="409" t="str">
        <f t="shared" si="54"/>
        <v/>
      </c>
      <c r="X180" s="61" t="str">
        <f t="shared" si="55"/>
        <v/>
      </c>
      <c r="Y180" s="279"/>
      <c r="Z180" s="279"/>
      <c r="AA180" s="609"/>
      <c r="AB180" s="610"/>
      <c r="AC180" s="279"/>
      <c r="AD180" s="279"/>
      <c r="AE180" s="279"/>
      <c r="AF180" s="279"/>
      <c r="AG180" s="279"/>
      <c r="AH180" s="279"/>
      <c r="AI180" s="279"/>
      <c r="AJ180" s="279"/>
      <c r="AK180" s="279"/>
      <c r="AL180" s="279"/>
      <c r="AM180" s="279"/>
      <c r="AN180" s="567"/>
      <c r="AO180" s="566"/>
      <c r="AP180" s="279"/>
      <c r="AQ180" s="279"/>
      <c r="AR180" s="279"/>
      <c r="AS180" s="279"/>
      <c r="AT180" s="279"/>
      <c r="AU180" s="279"/>
      <c r="AV180" s="279"/>
      <c r="AW180" s="279"/>
      <c r="AX180" s="279"/>
      <c r="AY180" s="279"/>
      <c r="AZ180" s="279"/>
      <c r="BA180" s="279"/>
      <c r="BB180" s="279"/>
      <c r="BC180" s="279"/>
      <c r="BE180" s="2"/>
      <c r="BF180" s="2"/>
      <c r="BG180" s="256">
        <f t="shared" si="56"/>
        <v>44197</v>
      </c>
      <c r="BH180" s="256">
        <f t="shared" si="57"/>
        <v>44227</v>
      </c>
      <c r="BI180" s="143">
        <f t="shared" si="69"/>
        <v>31</v>
      </c>
      <c r="BK180" s="565">
        <f t="shared" si="58"/>
        <v>1</v>
      </c>
      <c r="BL180" s="565">
        <f t="shared" si="62"/>
        <v>1</v>
      </c>
      <c r="BM180" s="565">
        <f t="shared" si="63"/>
        <v>1</v>
      </c>
    </row>
    <row r="181" spans="1:65" hidden="1" x14ac:dyDescent="0.25">
      <c r="A181" s="58" t="str">
        <f t="shared" si="70"/>
        <v/>
      </c>
      <c r="B181" s="368"/>
      <c r="C181" s="371"/>
      <c r="D181" s="679"/>
      <c r="E181" s="679"/>
      <c r="F181" s="278"/>
      <c r="G181" s="278"/>
      <c r="H181" s="278"/>
      <c r="I181" s="656"/>
      <c r="J181" s="59">
        <f t="shared" si="52"/>
        <v>0</v>
      </c>
      <c r="K181" s="59">
        <f t="shared" si="59"/>
        <v>0</v>
      </c>
      <c r="L181" s="59">
        <f t="shared" si="64"/>
        <v>0</v>
      </c>
      <c r="M181" s="59">
        <f t="shared" si="65"/>
        <v>0</v>
      </c>
      <c r="N181" s="59">
        <f t="shared" si="66"/>
        <v>0</v>
      </c>
      <c r="O181" s="59">
        <f t="shared" si="67"/>
        <v>0</v>
      </c>
      <c r="P181" s="59">
        <f t="shared" si="68"/>
        <v>0</v>
      </c>
      <c r="Q181" s="59">
        <f t="shared" si="60"/>
        <v>0</v>
      </c>
      <c r="R181" s="59">
        <f t="shared" si="61"/>
        <v>0</v>
      </c>
      <c r="S181" s="816"/>
      <c r="T181" s="816"/>
      <c r="U181" s="816"/>
      <c r="V181" s="60" t="str">
        <f t="shared" si="53"/>
        <v/>
      </c>
      <c r="W181" s="409" t="str">
        <f t="shared" si="54"/>
        <v/>
      </c>
      <c r="X181" s="61" t="str">
        <f t="shared" si="55"/>
        <v/>
      </c>
      <c r="Y181" s="279"/>
      <c r="Z181" s="279"/>
      <c r="AA181" s="609"/>
      <c r="AB181" s="610"/>
      <c r="AC181" s="279"/>
      <c r="AD181" s="279"/>
      <c r="AE181" s="279"/>
      <c r="AF181" s="279"/>
      <c r="AG181" s="279"/>
      <c r="AH181" s="279"/>
      <c r="AI181" s="279"/>
      <c r="AJ181" s="279"/>
      <c r="AK181" s="279"/>
      <c r="AL181" s="279"/>
      <c r="AM181" s="279"/>
      <c r="AN181" s="567"/>
      <c r="AO181" s="566"/>
      <c r="AP181" s="279"/>
      <c r="AQ181" s="279"/>
      <c r="AR181" s="279"/>
      <c r="AS181" s="279"/>
      <c r="AT181" s="279"/>
      <c r="AU181" s="279"/>
      <c r="AV181" s="279"/>
      <c r="AW181" s="279"/>
      <c r="AX181" s="279"/>
      <c r="AY181" s="279"/>
      <c r="AZ181" s="279"/>
      <c r="BA181" s="279"/>
      <c r="BB181" s="279"/>
      <c r="BC181" s="279"/>
      <c r="BE181" s="2"/>
      <c r="BF181" s="2"/>
      <c r="BG181" s="256">
        <f t="shared" si="56"/>
        <v>44197</v>
      </c>
      <c r="BH181" s="256">
        <f t="shared" si="57"/>
        <v>44227</v>
      </c>
      <c r="BI181" s="143">
        <f t="shared" si="69"/>
        <v>31</v>
      </c>
      <c r="BK181" s="565">
        <f t="shared" si="58"/>
        <v>1</v>
      </c>
      <c r="BL181" s="565">
        <f t="shared" si="62"/>
        <v>1</v>
      </c>
      <c r="BM181" s="565">
        <f t="shared" si="63"/>
        <v>1</v>
      </c>
    </row>
    <row r="182" spans="1:65" hidden="1" x14ac:dyDescent="0.25">
      <c r="A182" s="58" t="str">
        <f t="shared" si="70"/>
        <v/>
      </c>
      <c r="B182" s="368"/>
      <c r="C182" s="371"/>
      <c r="D182" s="679"/>
      <c r="E182" s="679"/>
      <c r="F182" s="278"/>
      <c r="G182" s="278"/>
      <c r="H182" s="278"/>
      <c r="I182" s="656"/>
      <c r="J182" s="59">
        <f t="shared" si="52"/>
        <v>0</v>
      </c>
      <c r="K182" s="59">
        <f t="shared" si="59"/>
        <v>0</v>
      </c>
      <c r="L182" s="59">
        <f t="shared" si="64"/>
        <v>0</v>
      </c>
      <c r="M182" s="59">
        <f t="shared" si="65"/>
        <v>0</v>
      </c>
      <c r="N182" s="59">
        <f t="shared" si="66"/>
        <v>0</v>
      </c>
      <c r="O182" s="59">
        <f t="shared" si="67"/>
        <v>0</v>
      </c>
      <c r="P182" s="59">
        <f t="shared" si="68"/>
        <v>0</v>
      </c>
      <c r="Q182" s="59">
        <f t="shared" si="60"/>
        <v>0</v>
      </c>
      <c r="R182" s="59">
        <f t="shared" si="61"/>
        <v>0</v>
      </c>
      <c r="S182" s="816"/>
      <c r="T182" s="816"/>
      <c r="U182" s="816"/>
      <c r="V182" s="60" t="str">
        <f t="shared" si="53"/>
        <v/>
      </c>
      <c r="W182" s="409" t="str">
        <f t="shared" si="54"/>
        <v/>
      </c>
      <c r="X182" s="61" t="str">
        <f t="shared" si="55"/>
        <v/>
      </c>
      <c r="Y182" s="279"/>
      <c r="Z182" s="279"/>
      <c r="AA182" s="609"/>
      <c r="AB182" s="610"/>
      <c r="AC182" s="279"/>
      <c r="AD182" s="279"/>
      <c r="AE182" s="279"/>
      <c r="AF182" s="279"/>
      <c r="AG182" s="279"/>
      <c r="AH182" s="279"/>
      <c r="AI182" s="279"/>
      <c r="AJ182" s="279"/>
      <c r="AK182" s="279"/>
      <c r="AL182" s="279"/>
      <c r="AM182" s="279"/>
      <c r="AN182" s="567"/>
      <c r="AO182" s="566"/>
      <c r="AP182" s="279"/>
      <c r="AQ182" s="279"/>
      <c r="AR182" s="279"/>
      <c r="AS182" s="279"/>
      <c r="AT182" s="279"/>
      <c r="AU182" s="279"/>
      <c r="AV182" s="279"/>
      <c r="AW182" s="279"/>
      <c r="AX182" s="279"/>
      <c r="AY182" s="279"/>
      <c r="AZ182" s="279"/>
      <c r="BA182" s="279"/>
      <c r="BB182" s="279"/>
      <c r="BC182" s="279"/>
      <c r="BE182" s="2"/>
      <c r="BF182" s="2"/>
      <c r="BG182" s="256">
        <f t="shared" si="56"/>
        <v>44197</v>
      </c>
      <c r="BH182" s="256">
        <f t="shared" si="57"/>
        <v>44227</v>
      </c>
      <c r="BI182" s="143">
        <f t="shared" si="69"/>
        <v>31</v>
      </c>
      <c r="BK182" s="565">
        <f t="shared" si="58"/>
        <v>1</v>
      </c>
      <c r="BL182" s="565">
        <f t="shared" si="62"/>
        <v>1</v>
      </c>
      <c r="BM182" s="565">
        <f t="shared" si="63"/>
        <v>1</v>
      </c>
    </row>
    <row r="183" spans="1:65" hidden="1" x14ac:dyDescent="0.25">
      <c r="A183" s="58" t="str">
        <f t="shared" si="70"/>
        <v/>
      </c>
      <c r="B183" s="368"/>
      <c r="C183" s="371"/>
      <c r="D183" s="679"/>
      <c r="E183" s="679"/>
      <c r="F183" s="278"/>
      <c r="G183" s="278"/>
      <c r="H183" s="278"/>
      <c r="I183" s="656"/>
      <c r="J183" s="59">
        <f t="shared" si="52"/>
        <v>0</v>
      </c>
      <c r="K183" s="59">
        <f t="shared" si="59"/>
        <v>0</v>
      </c>
      <c r="L183" s="59">
        <f t="shared" si="64"/>
        <v>0</v>
      </c>
      <c r="M183" s="59">
        <f t="shared" si="65"/>
        <v>0</v>
      </c>
      <c r="N183" s="59">
        <f t="shared" si="66"/>
        <v>0</v>
      </c>
      <c r="O183" s="59">
        <f t="shared" si="67"/>
        <v>0</v>
      </c>
      <c r="P183" s="59">
        <f t="shared" si="68"/>
        <v>0</v>
      </c>
      <c r="Q183" s="59">
        <f t="shared" si="60"/>
        <v>0</v>
      </c>
      <c r="R183" s="59">
        <f t="shared" si="61"/>
        <v>0</v>
      </c>
      <c r="S183" s="816"/>
      <c r="T183" s="816"/>
      <c r="U183" s="816"/>
      <c r="V183" s="60" t="str">
        <f t="shared" si="53"/>
        <v/>
      </c>
      <c r="W183" s="409" t="str">
        <f t="shared" si="54"/>
        <v/>
      </c>
      <c r="X183" s="61" t="str">
        <f t="shared" si="55"/>
        <v/>
      </c>
      <c r="Y183" s="279"/>
      <c r="Z183" s="279"/>
      <c r="AA183" s="609"/>
      <c r="AB183" s="610"/>
      <c r="AC183" s="279"/>
      <c r="AD183" s="279"/>
      <c r="AE183" s="279"/>
      <c r="AF183" s="279"/>
      <c r="AG183" s="279"/>
      <c r="AH183" s="279"/>
      <c r="AI183" s="279"/>
      <c r="AJ183" s="279"/>
      <c r="AK183" s="279"/>
      <c r="AL183" s="279"/>
      <c r="AM183" s="279"/>
      <c r="AN183" s="567"/>
      <c r="AO183" s="566"/>
      <c r="AP183" s="279"/>
      <c r="AQ183" s="279"/>
      <c r="AR183" s="279"/>
      <c r="AS183" s="279"/>
      <c r="AT183" s="279"/>
      <c r="AU183" s="279"/>
      <c r="AV183" s="279"/>
      <c r="AW183" s="279"/>
      <c r="AX183" s="279"/>
      <c r="AY183" s="279"/>
      <c r="AZ183" s="279"/>
      <c r="BA183" s="279"/>
      <c r="BB183" s="279"/>
      <c r="BC183" s="279"/>
      <c r="BE183" s="2"/>
      <c r="BF183" s="2"/>
      <c r="BG183" s="256">
        <f t="shared" si="56"/>
        <v>44197</v>
      </c>
      <c r="BH183" s="256">
        <f t="shared" si="57"/>
        <v>44227</v>
      </c>
      <c r="BI183" s="143">
        <f t="shared" si="69"/>
        <v>31</v>
      </c>
      <c r="BK183" s="565">
        <f t="shared" si="58"/>
        <v>1</v>
      </c>
      <c r="BL183" s="565">
        <f t="shared" si="62"/>
        <v>1</v>
      </c>
      <c r="BM183" s="565">
        <f t="shared" si="63"/>
        <v>1</v>
      </c>
    </row>
    <row r="184" spans="1:65" hidden="1" x14ac:dyDescent="0.25">
      <c r="A184" s="58" t="str">
        <f t="shared" si="70"/>
        <v/>
      </c>
      <c r="B184" s="368"/>
      <c r="C184" s="371"/>
      <c r="D184" s="679"/>
      <c r="E184" s="679"/>
      <c r="F184" s="278"/>
      <c r="G184" s="278"/>
      <c r="H184" s="278"/>
      <c r="I184" s="656"/>
      <c r="J184" s="59">
        <f t="shared" si="52"/>
        <v>0</v>
      </c>
      <c r="K184" s="59">
        <f t="shared" si="59"/>
        <v>0</v>
      </c>
      <c r="L184" s="59">
        <f t="shared" si="64"/>
        <v>0</v>
      </c>
      <c r="M184" s="59">
        <f t="shared" si="65"/>
        <v>0</v>
      </c>
      <c r="N184" s="59">
        <f t="shared" si="66"/>
        <v>0</v>
      </c>
      <c r="O184" s="59">
        <f t="shared" si="67"/>
        <v>0</v>
      </c>
      <c r="P184" s="59">
        <f t="shared" si="68"/>
        <v>0</v>
      </c>
      <c r="Q184" s="59">
        <f t="shared" si="60"/>
        <v>0</v>
      </c>
      <c r="R184" s="59">
        <f t="shared" si="61"/>
        <v>0</v>
      </c>
      <c r="S184" s="816"/>
      <c r="T184" s="816"/>
      <c r="U184" s="816"/>
      <c r="V184" s="60" t="str">
        <f t="shared" si="53"/>
        <v/>
      </c>
      <c r="W184" s="409" t="str">
        <f t="shared" si="54"/>
        <v/>
      </c>
      <c r="X184" s="61" t="str">
        <f t="shared" si="55"/>
        <v/>
      </c>
      <c r="Y184" s="279"/>
      <c r="Z184" s="279"/>
      <c r="AA184" s="609"/>
      <c r="AB184" s="610"/>
      <c r="AC184" s="279"/>
      <c r="AD184" s="279"/>
      <c r="AE184" s="279"/>
      <c r="AF184" s="279"/>
      <c r="AG184" s="279"/>
      <c r="AH184" s="279"/>
      <c r="AI184" s="279"/>
      <c r="AJ184" s="279"/>
      <c r="AK184" s="279"/>
      <c r="AL184" s="279"/>
      <c r="AM184" s="279"/>
      <c r="AN184" s="567"/>
      <c r="AO184" s="566"/>
      <c r="AP184" s="279"/>
      <c r="AQ184" s="279"/>
      <c r="AR184" s="279"/>
      <c r="AS184" s="279"/>
      <c r="AT184" s="279"/>
      <c r="AU184" s="279"/>
      <c r="AV184" s="279"/>
      <c r="AW184" s="279"/>
      <c r="AX184" s="279"/>
      <c r="AY184" s="279"/>
      <c r="AZ184" s="279"/>
      <c r="BA184" s="279"/>
      <c r="BB184" s="279"/>
      <c r="BC184" s="279"/>
      <c r="BE184" s="2"/>
      <c r="BF184" s="2"/>
      <c r="BG184" s="256">
        <f t="shared" si="56"/>
        <v>44197</v>
      </c>
      <c r="BH184" s="256">
        <f t="shared" si="57"/>
        <v>44227</v>
      </c>
      <c r="BI184" s="143">
        <f t="shared" si="69"/>
        <v>31</v>
      </c>
      <c r="BK184" s="565">
        <f t="shared" si="58"/>
        <v>1</v>
      </c>
      <c r="BL184" s="565">
        <f t="shared" si="62"/>
        <v>1</v>
      </c>
      <c r="BM184" s="565">
        <f t="shared" si="63"/>
        <v>1</v>
      </c>
    </row>
    <row r="185" spans="1:65" hidden="1" x14ac:dyDescent="0.25">
      <c r="A185" s="58" t="str">
        <f t="shared" si="70"/>
        <v/>
      </c>
      <c r="B185" s="368"/>
      <c r="C185" s="371"/>
      <c r="D185" s="679"/>
      <c r="E185" s="679"/>
      <c r="F185" s="278"/>
      <c r="G185" s="278"/>
      <c r="H185" s="278"/>
      <c r="I185" s="656"/>
      <c r="J185" s="59">
        <f t="shared" si="52"/>
        <v>0</v>
      </c>
      <c r="K185" s="59">
        <f t="shared" si="59"/>
        <v>0</v>
      </c>
      <c r="L185" s="59">
        <f t="shared" si="64"/>
        <v>0</v>
      </c>
      <c r="M185" s="59">
        <f t="shared" si="65"/>
        <v>0</v>
      </c>
      <c r="N185" s="59">
        <f t="shared" si="66"/>
        <v>0</v>
      </c>
      <c r="O185" s="59">
        <f t="shared" si="67"/>
        <v>0</v>
      </c>
      <c r="P185" s="59">
        <f t="shared" si="68"/>
        <v>0</v>
      </c>
      <c r="Q185" s="59">
        <f t="shared" si="60"/>
        <v>0</v>
      </c>
      <c r="R185" s="59">
        <f t="shared" si="61"/>
        <v>0</v>
      </c>
      <c r="S185" s="816"/>
      <c r="T185" s="816"/>
      <c r="U185" s="816"/>
      <c r="V185" s="60" t="str">
        <f t="shared" si="53"/>
        <v/>
      </c>
      <c r="W185" s="409" t="str">
        <f t="shared" si="54"/>
        <v/>
      </c>
      <c r="X185" s="61" t="str">
        <f t="shared" si="55"/>
        <v/>
      </c>
      <c r="Y185" s="279"/>
      <c r="Z185" s="279"/>
      <c r="AA185" s="609"/>
      <c r="AB185" s="610"/>
      <c r="AC185" s="279"/>
      <c r="AD185" s="279"/>
      <c r="AE185" s="279"/>
      <c r="AF185" s="279"/>
      <c r="AG185" s="279"/>
      <c r="AH185" s="279"/>
      <c r="AI185" s="279"/>
      <c r="AJ185" s="279"/>
      <c r="AK185" s="279"/>
      <c r="AL185" s="279"/>
      <c r="AM185" s="279"/>
      <c r="AN185" s="567"/>
      <c r="AO185" s="566"/>
      <c r="AP185" s="279"/>
      <c r="AQ185" s="279"/>
      <c r="AR185" s="279"/>
      <c r="AS185" s="279"/>
      <c r="AT185" s="279"/>
      <c r="AU185" s="279"/>
      <c r="AV185" s="279"/>
      <c r="AW185" s="279"/>
      <c r="AX185" s="279"/>
      <c r="AY185" s="279"/>
      <c r="AZ185" s="279"/>
      <c r="BA185" s="279"/>
      <c r="BB185" s="279"/>
      <c r="BC185" s="279"/>
      <c r="BE185" s="2"/>
      <c r="BF185" s="2"/>
      <c r="BG185" s="256">
        <f t="shared" si="56"/>
        <v>44197</v>
      </c>
      <c r="BH185" s="256">
        <f t="shared" si="57"/>
        <v>44227</v>
      </c>
      <c r="BI185" s="143">
        <f t="shared" si="69"/>
        <v>31</v>
      </c>
      <c r="BK185" s="565">
        <f t="shared" si="58"/>
        <v>1</v>
      </c>
      <c r="BL185" s="565">
        <f t="shared" si="62"/>
        <v>1</v>
      </c>
      <c r="BM185" s="565">
        <f t="shared" si="63"/>
        <v>1</v>
      </c>
    </row>
    <row r="186" spans="1:65" hidden="1" x14ac:dyDescent="0.25">
      <c r="A186" s="58" t="str">
        <f t="shared" si="70"/>
        <v/>
      </c>
      <c r="B186" s="368"/>
      <c r="C186" s="371"/>
      <c r="D186" s="679"/>
      <c r="E186" s="679"/>
      <c r="F186" s="278"/>
      <c r="G186" s="278"/>
      <c r="H186" s="278"/>
      <c r="I186" s="656"/>
      <c r="J186" s="59">
        <f t="shared" si="52"/>
        <v>0</v>
      </c>
      <c r="K186" s="59">
        <f t="shared" si="59"/>
        <v>0</v>
      </c>
      <c r="L186" s="59">
        <f t="shared" si="64"/>
        <v>0</v>
      </c>
      <c r="M186" s="59">
        <f t="shared" si="65"/>
        <v>0</v>
      </c>
      <c r="N186" s="59">
        <f t="shared" si="66"/>
        <v>0</v>
      </c>
      <c r="O186" s="59">
        <f t="shared" si="67"/>
        <v>0</v>
      </c>
      <c r="P186" s="59">
        <f t="shared" si="68"/>
        <v>0</v>
      </c>
      <c r="Q186" s="59">
        <f t="shared" si="60"/>
        <v>0</v>
      </c>
      <c r="R186" s="59">
        <f t="shared" si="61"/>
        <v>0</v>
      </c>
      <c r="S186" s="816"/>
      <c r="T186" s="816"/>
      <c r="U186" s="816"/>
      <c r="V186" s="60" t="str">
        <f t="shared" si="53"/>
        <v/>
      </c>
      <c r="W186" s="409" t="str">
        <f t="shared" si="54"/>
        <v/>
      </c>
      <c r="X186" s="61" t="str">
        <f t="shared" si="55"/>
        <v/>
      </c>
      <c r="Y186" s="279"/>
      <c r="Z186" s="279"/>
      <c r="AA186" s="609"/>
      <c r="AB186" s="610"/>
      <c r="AC186" s="279"/>
      <c r="AD186" s="279"/>
      <c r="AE186" s="279"/>
      <c r="AF186" s="279"/>
      <c r="AG186" s="279"/>
      <c r="AH186" s="279"/>
      <c r="AI186" s="279"/>
      <c r="AJ186" s="279"/>
      <c r="AK186" s="279"/>
      <c r="AL186" s="279"/>
      <c r="AM186" s="279"/>
      <c r="AN186" s="567"/>
      <c r="AO186" s="566"/>
      <c r="AP186" s="279"/>
      <c r="AQ186" s="279"/>
      <c r="AR186" s="279"/>
      <c r="AS186" s="279"/>
      <c r="AT186" s="279"/>
      <c r="AU186" s="279"/>
      <c r="AV186" s="279"/>
      <c r="AW186" s="279"/>
      <c r="AX186" s="279"/>
      <c r="AY186" s="279"/>
      <c r="AZ186" s="279"/>
      <c r="BA186" s="279"/>
      <c r="BB186" s="279"/>
      <c r="BC186" s="279"/>
      <c r="BE186" s="2"/>
      <c r="BF186" s="2"/>
      <c r="BG186" s="256">
        <f t="shared" si="56"/>
        <v>44197</v>
      </c>
      <c r="BH186" s="256">
        <f t="shared" si="57"/>
        <v>44227</v>
      </c>
      <c r="BI186" s="143">
        <f t="shared" si="69"/>
        <v>31</v>
      </c>
      <c r="BK186" s="565">
        <f t="shared" si="58"/>
        <v>1</v>
      </c>
      <c r="BL186" s="565">
        <f t="shared" si="62"/>
        <v>1</v>
      </c>
      <c r="BM186" s="565">
        <f t="shared" si="63"/>
        <v>1</v>
      </c>
    </row>
    <row r="187" spans="1:65" hidden="1" x14ac:dyDescent="0.25">
      <c r="A187" s="58" t="str">
        <f t="shared" si="70"/>
        <v/>
      </c>
      <c r="B187" s="368"/>
      <c r="C187" s="371"/>
      <c r="D187" s="679"/>
      <c r="E187" s="679"/>
      <c r="F187" s="278"/>
      <c r="G187" s="278"/>
      <c r="H187" s="278"/>
      <c r="I187" s="656"/>
      <c r="J187" s="59">
        <f t="shared" si="52"/>
        <v>0</v>
      </c>
      <c r="K187" s="59">
        <f t="shared" si="59"/>
        <v>0</v>
      </c>
      <c r="L187" s="59">
        <f t="shared" si="64"/>
        <v>0</v>
      </c>
      <c r="M187" s="59">
        <f t="shared" si="65"/>
        <v>0</v>
      </c>
      <c r="N187" s="59">
        <f t="shared" si="66"/>
        <v>0</v>
      </c>
      <c r="O187" s="59">
        <f t="shared" si="67"/>
        <v>0</v>
      </c>
      <c r="P187" s="59">
        <f t="shared" si="68"/>
        <v>0</v>
      </c>
      <c r="Q187" s="59">
        <f t="shared" si="60"/>
        <v>0</v>
      </c>
      <c r="R187" s="59">
        <f t="shared" si="61"/>
        <v>0</v>
      </c>
      <c r="S187" s="816"/>
      <c r="T187" s="816"/>
      <c r="U187" s="816"/>
      <c r="V187" s="60" t="str">
        <f t="shared" si="53"/>
        <v/>
      </c>
      <c r="W187" s="409" t="str">
        <f t="shared" si="54"/>
        <v/>
      </c>
      <c r="X187" s="61" t="str">
        <f t="shared" si="55"/>
        <v/>
      </c>
      <c r="Y187" s="279"/>
      <c r="Z187" s="279"/>
      <c r="AA187" s="609"/>
      <c r="AB187" s="610"/>
      <c r="AC187" s="279"/>
      <c r="AD187" s="279"/>
      <c r="AE187" s="279"/>
      <c r="AF187" s="279"/>
      <c r="AG187" s="279"/>
      <c r="AH187" s="279"/>
      <c r="AI187" s="279"/>
      <c r="AJ187" s="279"/>
      <c r="AK187" s="279"/>
      <c r="AL187" s="279"/>
      <c r="AM187" s="279"/>
      <c r="AN187" s="567"/>
      <c r="AO187" s="566"/>
      <c r="AP187" s="279"/>
      <c r="AQ187" s="279"/>
      <c r="AR187" s="279"/>
      <c r="AS187" s="279"/>
      <c r="AT187" s="279"/>
      <c r="AU187" s="279"/>
      <c r="AV187" s="279"/>
      <c r="AW187" s="279"/>
      <c r="AX187" s="279"/>
      <c r="AY187" s="279"/>
      <c r="AZ187" s="279"/>
      <c r="BA187" s="279"/>
      <c r="BB187" s="279"/>
      <c r="BC187" s="279"/>
      <c r="BE187" s="2"/>
      <c r="BF187" s="2"/>
      <c r="BG187" s="256">
        <f t="shared" si="56"/>
        <v>44197</v>
      </c>
      <c r="BH187" s="256">
        <f t="shared" si="57"/>
        <v>44227</v>
      </c>
      <c r="BI187" s="143">
        <f t="shared" si="69"/>
        <v>31</v>
      </c>
      <c r="BK187" s="565">
        <f t="shared" si="58"/>
        <v>1</v>
      </c>
      <c r="BL187" s="565">
        <f t="shared" si="62"/>
        <v>1</v>
      </c>
      <c r="BM187" s="565">
        <f t="shared" si="63"/>
        <v>1</v>
      </c>
    </row>
    <row r="188" spans="1:65" hidden="1" x14ac:dyDescent="0.25">
      <c r="A188" s="58" t="str">
        <f t="shared" si="70"/>
        <v/>
      </c>
      <c r="B188" s="368"/>
      <c r="C188" s="371"/>
      <c r="D188" s="679"/>
      <c r="E188" s="679"/>
      <c r="F188" s="278"/>
      <c r="G188" s="278"/>
      <c r="H188" s="278"/>
      <c r="I188" s="656"/>
      <c r="J188" s="59">
        <f t="shared" si="52"/>
        <v>0</v>
      </c>
      <c r="K188" s="59">
        <f t="shared" si="59"/>
        <v>0</v>
      </c>
      <c r="L188" s="59">
        <f t="shared" si="64"/>
        <v>0</v>
      </c>
      <c r="M188" s="59">
        <f t="shared" si="65"/>
        <v>0</v>
      </c>
      <c r="N188" s="59">
        <f t="shared" si="66"/>
        <v>0</v>
      </c>
      <c r="O188" s="59">
        <f t="shared" si="67"/>
        <v>0</v>
      </c>
      <c r="P188" s="59">
        <f t="shared" si="68"/>
        <v>0</v>
      </c>
      <c r="Q188" s="59">
        <f t="shared" si="60"/>
        <v>0</v>
      </c>
      <c r="R188" s="59">
        <f t="shared" si="61"/>
        <v>0</v>
      </c>
      <c r="S188" s="816"/>
      <c r="T188" s="816"/>
      <c r="U188" s="816"/>
      <c r="V188" s="60" t="str">
        <f t="shared" si="53"/>
        <v/>
      </c>
      <c r="W188" s="409" t="str">
        <f t="shared" si="54"/>
        <v/>
      </c>
      <c r="X188" s="61" t="str">
        <f t="shared" si="55"/>
        <v/>
      </c>
      <c r="Y188" s="279"/>
      <c r="Z188" s="279"/>
      <c r="AA188" s="609"/>
      <c r="AB188" s="610"/>
      <c r="AC188" s="279"/>
      <c r="AD188" s="279"/>
      <c r="AE188" s="279"/>
      <c r="AF188" s="279"/>
      <c r="AG188" s="279"/>
      <c r="AH188" s="279"/>
      <c r="AI188" s="279"/>
      <c r="AJ188" s="279"/>
      <c r="AK188" s="279"/>
      <c r="AL188" s="279"/>
      <c r="AM188" s="279"/>
      <c r="AN188" s="567"/>
      <c r="AO188" s="566"/>
      <c r="AP188" s="279"/>
      <c r="AQ188" s="279"/>
      <c r="AR188" s="279"/>
      <c r="AS188" s="279"/>
      <c r="AT188" s="279"/>
      <c r="AU188" s="279"/>
      <c r="AV188" s="279"/>
      <c r="AW188" s="279"/>
      <c r="AX188" s="279"/>
      <c r="AY188" s="279"/>
      <c r="AZ188" s="279"/>
      <c r="BA188" s="279"/>
      <c r="BB188" s="279"/>
      <c r="BC188" s="279"/>
      <c r="BE188" s="2"/>
      <c r="BF188" s="2"/>
      <c r="BG188" s="256">
        <f t="shared" si="56"/>
        <v>44197</v>
      </c>
      <c r="BH188" s="256">
        <f t="shared" si="57"/>
        <v>44227</v>
      </c>
      <c r="BI188" s="143">
        <f t="shared" si="69"/>
        <v>31</v>
      </c>
      <c r="BK188" s="565">
        <f t="shared" si="58"/>
        <v>1</v>
      </c>
      <c r="BL188" s="565">
        <f t="shared" si="62"/>
        <v>1</v>
      </c>
      <c r="BM188" s="565">
        <f t="shared" si="63"/>
        <v>1</v>
      </c>
    </row>
    <row r="189" spans="1:65" hidden="1" x14ac:dyDescent="0.25">
      <c r="A189" s="58" t="str">
        <f t="shared" si="70"/>
        <v/>
      </c>
      <c r="B189" s="368"/>
      <c r="C189" s="371"/>
      <c r="D189" s="679"/>
      <c r="E189" s="679"/>
      <c r="F189" s="278"/>
      <c r="G189" s="278"/>
      <c r="H189" s="278"/>
      <c r="I189" s="656"/>
      <c r="J189" s="59">
        <f t="shared" si="52"/>
        <v>0</v>
      </c>
      <c r="K189" s="59">
        <f t="shared" si="59"/>
        <v>0</v>
      </c>
      <c r="L189" s="59">
        <f t="shared" si="64"/>
        <v>0</v>
      </c>
      <c r="M189" s="59">
        <f t="shared" si="65"/>
        <v>0</v>
      </c>
      <c r="N189" s="59">
        <f t="shared" si="66"/>
        <v>0</v>
      </c>
      <c r="O189" s="59">
        <f t="shared" si="67"/>
        <v>0</v>
      </c>
      <c r="P189" s="59">
        <f t="shared" si="68"/>
        <v>0</v>
      </c>
      <c r="Q189" s="59">
        <f t="shared" si="60"/>
        <v>0</v>
      </c>
      <c r="R189" s="59">
        <f t="shared" si="61"/>
        <v>0</v>
      </c>
      <c r="S189" s="816"/>
      <c r="T189" s="816"/>
      <c r="U189" s="816"/>
      <c r="V189" s="60" t="str">
        <f t="shared" si="53"/>
        <v/>
      </c>
      <c r="W189" s="409" t="str">
        <f t="shared" si="54"/>
        <v/>
      </c>
      <c r="X189" s="61" t="str">
        <f t="shared" si="55"/>
        <v/>
      </c>
      <c r="Y189" s="279"/>
      <c r="Z189" s="279"/>
      <c r="AA189" s="609"/>
      <c r="AB189" s="610"/>
      <c r="AC189" s="279"/>
      <c r="AD189" s="279"/>
      <c r="AE189" s="279"/>
      <c r="AF189" s="279"/>
      <c r="AG189" s="279"/>
      <c r="AH189" s="279"/>
      <c r="AI189" s="279"/>
      <c r="AJ189" s="279"/>
      <c r="AK189" s="279"/>
      <c r="AL189" s="279"/>
      <c r="AM189" s="279"/>
      <c r="AN189" s="567"/>
      <c r="AO189" s="566"/>
      <c r="AP189" s="279"/>
      <c r="AQ189" s="279"/>
      <c r="AR189" s="279"/>
      <c r="AS189" s="279"/>
      <c r="AT189" s="279"/>
      <c r="AU189" s="279"/>
      <c r="AV189" s="279"/>
      <c r="AW189" s="279"/>
      <c r="AX189" s="279"/>
      <c r="AY189" s="279"/>
      <c r="AZ189" s="279"/>
      <c r="BA189" s="279"/>
      <c r="BB189" s="279"/>
      <c r="BC189" s="279"/>
      <c r="BE189" s="2"/>
      <c r="BF189" s="2"/>
      <c r="BG189" s="256">
        <f t="shared" si="56"/>
        <v>44197</v>
      </c>
      <c r="BH189" s="256">
        <f t="shared" si="57"/>
        <v>44227</v>
      </c>
      <c r="BI189" s="143">
        <f t="shared" si="69"/>
        <v>31</v>
      </c>
      <c r="BK189" s="565">
        <f t="shared" si="58"/>
        <v>1</v>
      </c>
      <c r="BL189" s="565">
        <f t="shared" si="62"/>
        <v>1</v>
      </c>
      <c r="BM189" s="565">
        <f t="shared" si="63"/>
        <v>1</v>
      </c>
    </row>
    <row r="190" spans="1:65" hidden="1" x14ac:dyDescent="0.25">
      <c r="A190" s="58" t="str">
        <f t="shared" si="70"/>
        <v/>
      </c>
      <c r="B190" s="368"/>
      <c r="C190" s="371"/>
      <c r="D190" s="679"/>
      <c r="E190" s="679"/>
      <c r="F190" s="278"/>
      <c r="G190" s="278"/>
      <c r="H190" s="278"/>
      <c r="I190" s="656"/>
      <c r="J190" s="59">
        <f t="shared" si="52"/>
        <v>0</v>
      </c>
      <c r="K190" s="59">
        <f t="shared" si="59"/>
        <v>0</v>
      </c>
      <c r="L190" s="59">
        <f t="shared" si="64"/>
        <v>0</v>
      </c>
      <c r="M190" s="59">
        <f t="shared" si="65"/>
        <v>0</v>
      </c>
      <c r="N190" s="59">
        <f t="shared" si="66"/>
        <v>0</v>
      </c>
      <c r="O190" s="59">
        <f t="shared" si="67"/>
        <v>0</v>
      </c>
      <c r="P190" s="59">
        <f t="shared" si="68"/>
        <v>0</v>
      </c>
      <c r="Q190" s="59">
        <f t="shared" si="60"/>
        <v>0</v>
      </c>
      <c r="R190" s="59">
        <f t="shared" si="61"/>
        <v>0</v>
      </c>
      <c r="S190" s="816"/>
      <c r="T190" s="816"/>
      <c r="U190" s="816"/>
      <c r="V190" s="60" t="str">
        <f t="shared" si="53"/>
        <v/>
      </c>
      <c r="W190" s="409" t="str">
        <f t="shared" si="54"/>
        <v/>
      </c>
      <c r="X190" s="61" t="str">
        <f t="shared" si="55"/>
        <v/>
      </c>
      <c r="Y190" s="279"/>
      <c r="Z190" s="279"/>
      <c r="AA190" s="609"/>
      <c r="AB190" s="610"/>
      <c r="AC190" s="279"/>
      <c r="AD190" s="279"/>
      <c r="AE190" s="279"/>
      <c r="AF190" s="279"/>
      <c r="AG190" s="279"/>
      <c r="AH190" s="279"/>
      <c r="AI190" s="279"/>
      <c r="AJ190" s="279"/>
      <c r="AK190" s="279"/>
      <c r="AL190" s="279"/>
      <c r="AM190" s="279"/>
      <c r="AN190" s="567"/>
      <c r="AO190" s="566"/>
      <c r="AP190" s="279"/>
      <c r="AQ190" s="279"/>
      <c r="AR190" s="279"/>
      <c r="AS190" s="279"/>
      <c r="AT190" s="279"/>
      <c r="AU190" s="279"/>
      <c r="AV190" s="279"/>
      <c r="AW190" s="279"/>
      <c r="AX190" s="279"/>
      <c r="AY190" s="279"/>
      <c r="AZ190" s="279"/>
      <c r="BA190" s="279"/>
      <c r="BB190" s="279"/>
      <c r="BC190" s="279"/>
      <c r="BE190" s="2"/>
      <c r="BF190" s="2"/>
      <c r="BG190" s="256">
        <f t="shared" si="56"/>
        <v>44197</v>
      </c>
      <c r="BH190" s="256">
        <f t="shared" si="57"/>
        <v>44227</v>
      </c>
      <c r="BI190" s="143">
        <f t="shared" si="69"/>
        <v>31</v>
      </c>
      <c r="BK190" s="565">
        <f t="shared" si="58"/>
        <v>1</v>
      </c>
      <c r="BL190" s="565">
        <f t="shared" si="62"/>
        <v>1</v>
      </c>
      <c r="BM190" s="565">
        <f t="shared" si="63"/>
        <v>1</v>
      </c>
    </row>
    <row r="191" spans="1:65" hidden="1" x14ac:dyDescent="0.25">
      <c r="A191" s="58" t="str">
        <f t="shared" si="70"/>
        <v/>
      </c>
      <c r="B191" s="368"/>
      <c r="C191" s="371"/>
      <c r="D191" s="679"/>
      <c r="E191" s="679"/>
      <c r="F191" s="278"/>
      <c r="G191" s="278"/>
      <c r="H191" s="278"/>
      <c r="I191" s="656"/>
      <c r="J191" s="59">
        <f t="shared" si="52"/>
        <v>0</v>
      </c>
      <c r="K191" s="59">
        <f t="shared" si="59"/>
        <v>0</v>
      </c>
      <c r="L191" s="59">
        <f t="shared" si="64"/>
        <v>0</v>
      </c>
      <c r="M191" s="59">
        <f t="shared" si="65"/>
        <v>0</v>
      </c>
      <c r="N191" s="59">
        <f t="shared" si="66"/>
        <v>0</v>
      </c>
      <c r="O191" s="59">
        <f t="shared" si="67"/>
        <v>0</v>
      </c>
      <c r="P191" s="59">
        <f t="shared" si="68"/>
        <v>0</v>
      </c>
      <c r="Q191" s="59">
        <f t="shared" si="60"/>
        <v>0</v>
      </c>
      <c r="R191" s="59">
        <f t="shared" si="61"/>
        <v>0</v>
      </c>
      <c r="S191" s="816"/>
      <c r="T191" s="816"/>
      <c r="U191" s="816"/>
      <c r="V191" s="60" t="str">
        <f t="shared" si="53"/>
        <v/>
      </c>
      <c r="W191" s="409" t="str">
        <f t="shared" si="54"/>
        <v/>
      </c>
      <c r="X191" s="61" t="str">
        <f t="shared" si="55"/>
        <v/>
      </c>
      <c r="Y191" s="279"/>
      <c r="Z191" s="279"/>
      <c r="AA191" s="609"/>
      <c r="AB191" s="610"/>
      <c r="AC191" s="279"/>
      <c r="AD191" s="279"/>
      <c r="AE191" s="279"/>
      <c r="AF191" s="279"/>
      <c r="AG191" s="279"/>
      <c r="AH191" s="279"/>
      <c r="AI191" s="279"/>
      <c r="AJ191" s="279"/>
      <c r="AK191" s="279"/>
      <c r="AL191" s="279"/>
      <c r="AM191" s="279"/>
      <c r="AN191" s="567"/>
      <c r="AO191" s="566"/>
      <c r="AP191" s="279"/>
      <c r="AQ191" s="279"/>
      <c r="AR191" s="279"/>
      <c r="AS191" s="279"/>
      <c r="AT191" s="279"/>
      <c r="AU191" s="279"/>
      <c r="AV191" s="279"/>
      <c r="AW191" s="279"/>
      <c r="AX191" s="279"/>
      <c r="AY191" s="279"/>
      <c r="AZ191" s="279"/>
      <c r="BA191" s="279"/>
      <c r="BB191" s="279"/>
      <c r="BC191" s="279"/>
      <c r="BE191" s="2"/>
      <c r="BF191" s="2"/>
      <c r="BG191" s="256">
        <f t="shared" si="56"/>
        <v>44197</v>
      </c>
      <c r="BH191" s="256">
        <f t="shared" si="57"/>
        <v>44227</v>
      </c>
      <c r="BI191" s="143">
        <f t="shared" si="69"/>
        <v>31</v>
      </c>
      <c r="BK191" s="565">
        <f t="shared" si="58"/>
        <v>1</v>
      </c>
      <c r="BL191" s="565">
        <f t="shared" si="62"/>
        <v>1</v>
      </c>
      <c r="BM191" s="565">
        <f t="shared" si="63"/>
        <v>1</v>
      </c>
    </row>
    <row r="192" spans="1:65" hidden="1" x14ac:dyDescent="0.25">
      <c r="A192" s="58" t="str">
        <f t="shared" si="70"/>
        <v/>
      </c>
      <c r="B192" s="368"/>
      <c r="C192" s="371"/>
      <c r="D192" s="679"/>
      <c r="E192" s="679"/>
      <c r="F192" s="278"/>
      <c r="G192" s="278"/>
      <c r="H192" s="278"/>
      <c r="I192" s="656"/>
      <c r="J192" s="59">
        <f t="shared" si="52"/>
        <v>0</v>
      </c>
      <c r="K192" s="59">
        <f t="shared" si="59"/>
        <v>0</v>
      </c>
      <c r="L192" s="59">
        <f t="shared" si="64"/>
        <v>0</v>
      </c>
      <c r="M192" s="59">
        <f t="shared" si="65"/>
        <v>0</v>
      </c>
      <c r="N192" s="59">
        <f t="shared" si="66"/>
        <v>0</v>
      </c>
      <c r="O192" s="59">
        <f t="shared" si="67"/>
        <v>0</v>
      </c>
      <c r="P192" s="59">
        <f t="shared" si="68"/>
        <v>0</v>
      </c>
      <c r="Q192" s="59">
        <f t="shared" si="60"/>
        <v>0</v>
      </c>
      <c r="R192" s="59">
        <f t="shared" si="61"/>
        <v>0</v>
      </c>
      <c r="S192" s="816"/>
      <c r="T192" s="816"/>
      <c r="U192" s="816"/>
      <c r="V192" s="60" t="str">
        <f t="shared" si="53"/>
        <v/>
      </c>
      <c r="W192" s="409" t="str">
        <f t="shared" si="54"/>
        <v/>
      </c>
      <c r="X192" s="61" t="str">
        <f t="shared" si="55"/>
        <v/>
      </c>
      <c r="Y192" s="279"/>
      <c r="Z192" s="279"/>
      <c r="AA192" s="609"/>
      <c r="AB192" s="610"/>
      <c r="AC192" s="279"/>
      <c r="AD192" s="279"/>
      <c r="AE192" s="279"/>
      <c r="AF192" s="279"/>
      <c r="AG192" s="279"/>
      <c r="AH192" s="279"/>
      <c r="AI192" s="279"/>
      <c r="AJ192" s="279"/>
      <c r="AK192" s="279"/>
      <c r="AL192" s="279"/>
      <c r="AM192" s="279"/>
      <c r="AN192" s="567"/>
      <c r="AO192" s="566"/>
      <c r="AP192" s="279"/>
      <c r="AQ192" s="279"/>
      <c r="AR192" s="279"/>
      <c r="AS192" s="279"/>
      <c r="AT192" s="279"/>
      <c r="AU192" s="279"/>
      <c r="AV192" s="279"/>
      <c r="AW192" s="279"/>
      <c r="AX192" s="279"/>
      <c r="AY192" s="279"/>
      <c r="AZ192" s="279"/>
      <c r="BA192" s="279"/>
      <c r="BB192" s="279"/>
      <c r="BC192" s="279"/>
      <c r="BE192" s="2"/>
      <c r="BF192" s="2"/>
      <c r="BG192" s="256">
        <f t="shared" si="56"/>
        <v>44197</v>
      </c>
      <c r="BH192" s="256">
        <f t="shared" si="57"/>
        <v>44227</v>
      </c>
      <c r="BI192" s="143">
        <f t="shared" si="69"/>
        <v>31</v>
      </c>
      <c r="BK192" s="565">
        <f t="shared" si="58"/>
        <v>1</v>
      </c>
      <c r="BL192" s="565">
        <f t="shared" si="62"/>
        <v>1</v>
      </c>
      <c r="BM192" s="565">
        <f t="shared" si="63"/>
        <v>1</v>
      </c>
    </row>
    <row r="193" spans="1:65" hidden="1" x14ac:dyDescent="0.25">
      <c r="A193" s="58" t="str">
        <f t="shared" si="70"/>
        <v/>
      </c>
      <c r="B193" s="368"/>
      <c r="C193" s="371"/>
      <c r="D193" s="679"/>
      <c r="E193" s="679"/>
      <c r="F193" s="278"/>
      <c r="G193" s="278"/>
      <c r="H193" s="278"/>
      <c r="I193" s="656"/>
      <c r="J193" s="59">
        <f t="shared" si="52"/>
        <v>0</v>
      </c>
      <c r="K193" s="59">
        <f t="shared" si="59"/>
        <v>0</v>
      </c>
      <c r="L193" s="59">
        <f t="shared" si="64"/>
        <v>0</v>
      </c>
      <c r="M193" s="59">
        <f t="shared" si="65"/>
        <v>0</v>
      </c>
      <c r="N193" s="59">
        <f t="shared" si="66"/>
        <v>0</v>
      </c>
      <c r="O193" s="59">
        <f t="shared" si="67"/>
        <v>0</v>
      </c>
      <c r="P193" s="59">
        <f t="shared" si="68"/>
        <v>0</v>
      </c>
      <c r="Q193" s="59">
        <f t="shared" si="60"/>
        <v>0</v>
      </c>
      <c r="R193" s="59">
        <f t="shared" si="61"/>
        <v>0</v>
      </c>
      <c r="S193" s="816"/>
      <c r="T193" s="816"/>
      <c r="U193" s="816"/>
      <c r="V193" s="60" t="str">
        <f t="shared" si="53"/>
        <v/>
      </c>
      <c r="W193" s="409" t="str">
        <f t="shared" si="54"/>
        <v/>
      </c>
      <c r="X193" s="61" t="str">
        <f t="shared" si="55"/>
        <v/>
      </c>
      <c r="Y193" s="279"/>
      <c r="Z193" s="279"/>
      <c r="AA193" s="609"/>
      <c r="AB193" s="610"/>
      <c r="AC193" s="279"/>
      <c r="AD193" s="279"/>
      <c r="AE193" s="279"/>
      <c r="AF193" s="279"/>
      <c r="AG193" s="279"/>
      <c r="AH193" s="279"/>
      <c r="AI193" s="279"/>
      <c r="AJ193" s="279"/>
      <c r="AK193" s="279"/>
      <c r="AL193" s="279"/>
      <c r="AM193" s="279"/>
      <c r="AN193" s="567"/>
      <c r="AO193" s="566"/>
      <c r="AP193" s="279"/>
      <c r="AQ193" s="279"/>
      <c r="AR193" s="279"/>
      <c r="AS193" s="279"/>
      <c r="AT193" s="279"/>
      <c r="AU193" s="279"/>
      <c r="AV193" s="279"/>
      <c r="AW193" s="279"/>
      <c r="AX193" s="279"/>
      <c r="AY193" s="279"/>
      <c r="AZ193" s="279"/>
      <c r="BA193" s="279"/>
      <c r="BB193" s="279"/>
      <c r="BC193" s="279"/>
      <c r="BE193" s="2"/>
      <c r="BF193" s="2"/>
      <c r="BG193" s="256">
        <f t="shared" si="56"/>
        <v>44197</v>
      </c>
      <c r="BH193" s="256">
        <f t="shared" si="57"/>
        <v>44227</v>
      </c>
      <c r="BI193" s="143">
        <f t="shared" si="69"/>
        <v>31</v>
      </c>
      <c r="BK193" s="565">
        <f t="shared" si="58"/>
        <v>1</v>
      </c>
      <c r="BL193" s="565">
        <f t="shared" si="62"/>
        <v>1</v>
      </c>
      <c r="BM193" s="565">
        <f t="shared" si="63"/>
        <v>1</v>
      </c>
    </row>
    <row r="194" spans="1:65" hidden="1" x14ac:dyDescent="0.25">
      <c r="A194" s="58" t="str">
        <f t="shared" si="70"/>
        <v/>
      </c>
      <c r="B194" s="368"/>
      <c r="C194" s="371"/>
      <c r="D194" s="679"/>
      <c r="E194" s="679"/>
      <c r="F194" s="278"/>
      <c r="G194" s="278"/>
      <c r="H194" s="278"/>
      <c r="I194" s="656"/>
      <c r="J194" s="59">
        <f t="shared" si="52"/>
        <v>0</v>
      </c>
      <c r="K194" s="59">
        <f t="shared" si="59"/>
        <v>0</v>
      </c>
      <c r="L194" s="59">
        <f t="shared" si="64"/>
        <v>0</v>
      </c>
      <c r="M194" s="59">
        <f t="shared" si="65"/>
        <v>0</v>
      </c>
      <c r="N194" s="59">
        <f t="shared" si="66"/>
        <v>0</v>
      </c>
      <c r="O194" s="59">
        <f t="shared" si="67"/>
        <v>0</v>
      </c>
      <c r="P194" s="59">
        <f t="shared" si="68"/>
        <v>0</v>
      </c>
      <c r="Q194" s="59">
        <f t="shared" si="60"/>
        <v>0</v>
      </c>
      <c r="R194" s="59">
        <f t="shared" si="61"/>
        <v>0</v>
      </c>
      <c r="S194" s="816"/>
      <c r="T194" s="816"/>
      <c r="U194" s="816"/>
      <c r="V194" s="60" t="str">
        <f t="shared" si="53"/>
        <v/>
      </c>
      <c r="W194" s="409" t="str">
        <f t="shared" si="54"/>
        <v/>
      </c>
      <c r="X194" s="61" t="str">
        <f t="shared" si="55"/>
        <v/>
      </c>
      <c r="Y194" s="279"/>
      <c r="Z194" s="279"/>
      <c r="AA194" s="609"/>
      <c r="AB194" s="610"/>
      <c r="AC194" s="279"/>
      <c r="AD194" s="279"/>
      <c r="AE194" s="279"/>
      <c r="AF194" s="279"/>
      <c r="AG194" s="279"/>
      <c r="AH194" s="279"/>
      <c r="AI194" s="279"/>
      <c r="AJ194" s="279"/>
      <c r="AK194" s="279"/>
      <c r="AL194" s="279"/>
      <c r="AM194" s="279"/>
      <c r="AN194" s="567"/>
      <c r="AO194" s="566"/>
      <c r="AP194" s="279"/>
      <c r="AQ194" s="279"/>
      <c r="AR194" s="279"/>
      <c r="AS194" s="279"/>
      <c r="AT194" s="279"/>
      <c r="AU194" s="279"/>
      <c r="AV194" s="279"/>
      <c r="AW194" s="279"/>
      <c r="AX194" s="279"/>
      <c r="AY194" s="279"/>
      <c r="AZ194" s="279"/>
      <c r="BA194" s="279"/>
      <c r="BB194" s="279"/>
      <c r="BC194" s="279"/>
      <c r="BE194" s="2"/>
      <c r="BF194" s="2"/>
      <c r="BG194" s="256">
        <f t="shared" si="56"/>
        <v>44197</v>
      </c>
      <c r="BH194" s="256">
        <f t="shared" si="57"/>
        <v>44227</v>
      </c>
      <c r="BI194" s="143">
        <f t="shared" si="69"/>
        <v>31</v>
      </c>
      <c r="BK194" s="565">
        <f t="shared" si="58"/>
        <v>1</v>
      </c>
      <c r="BL194" s="565">
        <f t="shared" si="62"/>
        <v>1</v>
      </c>
      <c r="BM194" s="565">
        <f t="shared" si="63"/>
        <v>1</v>
      </c>
    </row>
    <row r="195" spans="1:65" hidden="1" x14ac:dyDescent="0.25">
      <c r="A195" s="58" t="str">
        <f t="shared" si="70"/>
        <v/>
      </c>
      <c r="B195" s="368"/>
      <c r="C195" s="371"/>
      <c r="D195" s="679"/>
      <c r="E195" s="679"/>
      <c r="F195" s="278"/>
      <c r="G195" s="278"/>
      <c r="H195" s="278"/>
      <c r="I195" s="656"/>
      <c r="J195" s="59">
        <f t="shared" si="52"/>
        <v>0</v>
      </c>
      <c r="K195" s="59">
        <f t="shared" si="59"/>
        <v>0</v>
      </c>
      <c r="L195" s="59">
        <f t="shared" si="64"/>
        <v>0</v>
      </c>
      <c r="M195" s="59">
        <f t="shared" si="65"/>
        <v>0</v>
      </c>
      <c r="N195" s="59">
        <f t="shared" si="66"/>
        <v>0</v>
      </c>
      <c r="O195" s="59">
        <f t="shared" si="67"/>
        <v>0</v>
      </c>
      <c r="P195" s="59">
        <f t="shared" si="68"/>
        <v>0</v>
      </c>
      <c r="Q195" s="59">
        <f t="shared" si="60"/>
        <v>0</v>
      </c>
      <c r="R195" s="59">
        <f t="shared" si="61"/>
        <v>0</v>
      </c>
      <c r="S195" s="816"/>
      <c r="T195" s="816"/>
      <c r="U195" s="816"/>
      <c r="V195" s="60" t="str">
        <f t="shared" si="53"/>
        <v/>
      </c>
      <c r="W195" s="409" t="str">
        <f t="shared" si="54"/>
        <v/>
      </c>
      <c r="X195" s="61" t="str">
        <f t="shared" si="55"/>
        <v/>
      </c>
      <c r="Y195" s="279"/>
      <c r="Z195" s="279"/>
      <c r="AA195" s="609"/>
      <c r="AB195" s="610"/>
      <c r="AC195" s="279"/>
      <c r="AD195" s="279"/>
      <c r="AE195" s="279"/>
      <c r="AF195" s="279"/>
      <c r="AG195" s="279"/>
      <c r="AH195" s="279"/>
      <c r="AI195" s="279"/>
      <c r="AJ195" s="279"/>
      <c r="AK195" s="279"/>
      <c r="AL195" s="279"/>
      <c r="AM195" s="279"/>
      <c r="AN195" s="567"/>
      <c r="AO195" s="566"/>
      <c r="AP195" s="279"/>
      <c r="AQ195" s="279"/>
      <c r="AR195" s="279"/>
      <c r="AS195" s="279"/>
      <c r="AT195" s="279"/>
      <c r="AU195" s="279"/>
      <c r="AV195" s="279"/>
      <c r="AW195" s="279"/>
      <c r="AX195" s="279"/>
      <c r="AY195" s="279"/>
      <c r="AZ195" s="279"/>
      <c r="BA195" s="279"/>
      <c r="BB195" s="279"/>
      <c r="BC195" s="279"/>
      <c r="BE195" s="2"/>
      <c r="BF195" s="2"/>
      <c r="BG195" s="256">
        <f t="shared" si="56"/>
        <v>44197</v>
      </c>
      <c r="BH195" s="256">
        <f t="shared" si="57"/>
        <v>44227</v>
      </c>
      <c r="BI195" s="143">
        <f t="shared" si="69"/>
        <v>31</v>
      </c>
      <c r="BK195" s="565">
        <f t="shared" si="58"/>
        <v>1</v>
      </c>
      <c r="BL195" s="565">
        <f t="shared" si="62"/>
        <v>1</v>
      </c>
      <c r="BM195" s="565">
        <f t="shared" si="63"/>
        <v>1</v>
      </c>
    </row>
    <row r="196" spans="1:65" hidden="1" x14ac:dyDescent="0.25">
      <c r="A196" s="58" t="str">
        <f t="shared" si="70"/>
        <v/>
      </c>
      <c r="B196" s="368"/>
      <c r="C196" s="371"/>
      <c r="D196" s="679"/>
      <c r="E196" s="679"/>
      <c r="F196" s="278"/>
      <c r="G196" s="278"/>
      <c r="H196" s="278"/>
      <c r="I196" s="656"/>
      <c r="J196" s="59">
        <f t="shared" si="52"/>
        <v>0</v>
      </c>
      <c r="K196" s="59">
        <f t="shared" si="59"/>
        <v>0</v>
      </c>
      <c r="L196" s="59">
        <f t="shared" si="64"/>
        <v>0</v>
      </c>
      <c r="M196" s="59">
        <f t="shared" si="65"/>
        <v>0</v>
      </c>
      <c r="N196" s="59">
        <f t="shared" si="66"/>
        <v>0</v>
      </c>
      <c r="O196" s="59">
        <f t="shared" si="67"/>
        <v>0</v>
      </c>
      <c r="P196" s="59">
        <f t="shared" si="68"/>
        <v>0</v>
      </c>
      <c r="Q196" s="59">
        <f t="shared" si="60"/>
        <v>0</v>
      </c>
      <c r="R196" s="59">
        <f t="shared" si="61"/>
        <v>0</v>
      </c>
      <c r="S196" s="816"/>
      <c r="T196" s="816"/>
      <c r="U196" s="816"/>
      <c r="V196" s="60" t="str">
        <f t="shared" si="53"/>
        <v/>
      </c>
      <c r="W196" s="409" t="str">
        <f t="shared" si="54"/>
        <v/>
      </c>
      <c r="X196" s="61" t="str">
        <f t="shared" si="55"/>
        <v/>
      </c>
      <c r="Y196" s="279"/>
      <c r="Z196" s="279"/>
      <c r="AA196" s="609"/>
      <c r="AB196" s="610"/>
      <c r="AC196" s="279"/>
      <c r="AD196" s="279"/>
      <c r="AE196" s="279"/>
      <c r="AF196" s="279"/>
      <c r="AG196" s="279"/>
      <c r="AH196" s="279"/>
      <c r="AI196" s="279"/>
      <c r="AJ196" s="279"/>
      <c r="AK196" s="279"/>
      <c r="AL196" s="279"/>
      <c r="AM196" s="279"/>
      <c r="AN196" s="567"/>
      <c r="AO196" s="566"/>
      <c r="AP196" s="279"/>
      <c r="AQ196" s="279"/>
      <c r="AR196" s="279"/>
      <c r="AS196" s="279"/>
      <c r="AT196" s="279"/>
      <c r="AU196" s="279"/>
      <c r="AV196" s="279"/>
      <c r="AW196" s="279"/>
      <c r="AX196" s="279"/>
      <c r="AY196" s="279"/>
      <c r="AZ196" s="279"/>
      <c r="BA196" s="279"/>
      <c r="BB196" s="279"/>
      <c r="BC196" s="279"/>
      <c r="BE196" s="2"/>
      <c r="BF196" s="2"/>
      <c r="BG196" s="256">
        <f t="shared" si="56"/>
        <v>44197</v>
      </c>
      <c r="BH196" s="256">
        <f t="shared" si="57"/>
        <v>44227</v>
      </c>
      <c r="BI196" s="143">
        <f t="shared" si="69"/>
        <v>31</v>
      </c>
      <c r="BK196" s="565">
        <f t="shared" si="58"/>
        <v>1</v>
      </c>
      <c r="BL196" s="565">
        <f t="shared" si="62"/>
        <v>1</v>
      </c>
      <c r="BM196" s="565">
        <f t="shared" si="63"/>
        <v>1</v>
      </c>
    </row>
    <row r="197" spans="1:65" hidden="1" x14ac:dyDescent="0.25">
      <c r="A197" s="58" t="str">
        <f t="shared" si="70"/>
        <v/>
      </c>
      <c r="B197" s="368"/>
      <c r="C197" s="371"/>
      <c r="D197" s="679"/>
      <c r="E197" s="679"/>
      <c r="F197" s="278"/>
      <c r="G197" s="278"/>
      <c r="H197" s="278"/>
      <c r="I197" s="656"/>
      <c r="J197" s="59">
        <f t="shared" si="52"/>
        <v>0</v>
      </c>
      <c r="K197" s="59">
        <f t="shared" si="59"/>
        <v>0</v>
      </c>
      <c r="L197" s="59">
        <f t="shared" si="64"/>
        <v>0</v>
      </c>
      <c r="M197" s="59">
        <f t="shared" si="65"/>
        <v>0</v>
      </c>
      <c r="N197" s="59">
        <f t="shared" si="66"/>
        <v>0</v>
      </c>
      <c r="O197" s="59">
        <f t="shared" si="67"/>
        <v>0</v>
      </c>
      <c r="P197" s="59">
        <f t="shared" si="68"/>
        <v>0</v>
      </c>
      <c r="Q197" s="59">
        <f t="shared" si="60"/>
        <v>0</v>
      </c>
      <c r="R197" s="59">
        <f t="shared" si="61"/>
        <v>0</v>
      </c>
      <c r="S197" s="816"/>
      <c r="T197" s="816"/>
      <c r="U197" s="816"/>
      <c r="V197" s="60" t="str">
        <f t="shared" si="53"/>
        <v/>
      </c>
      <c r="W197" s="409" t="str">
        <f t="shared" si="54"/>
        <v/>
      </c>
      <c r="X197" s="61" t="str">
        <f t="shared" si="55"/>
        <v/>
      </c>
      <c r="Y197" s="279"/>
      <c r="Z197" s="279"/>
      <c r="AA197" s="609"/>
      <c r="AB197" s="610"/>
      <c r="AC197" s="279"/>
      <c r="AD197" s="279"/>
      <c r="AE197" s="279"/>
      <c r="AF197" s="279"/>
      <c r="AG197" s="279"/>
      <c r="AH197" s="279"/>
      <c r="AI197" s="279"/>
      <c r="AJ197" s="279"/>
      <c r="AK197" s="279"/>
      <c r="AL197" s="279"/>
      <c r="AM197" s="279"/>
      <c r="AN197" s="567"/>
      <c r="AO197" s="566"/>
      <c r="AP197" s="279"/>
      <c r="AQ197" s="279"/>
      <c r="AR197" s="279"/>
      <c r="AS197" s="279"/>
      <c r="AT197" s="279"/>
      <c r="AU197" s="279"/>
      <c r="AV197" s="279"/>
      <c r="AW197" s="279"/>
      <c r="AX197" s="279"/>
      <c r="AY197" s="279"/>
      <c r="AZ197" s="279"/>
      <c r="BA197" s="279"/>
      <c r="BB197" s="279"/>
      <c r="BC197" s="279"/>
      <c r="BE197" s="2"/>
      <c r="BF197" s="2"/>
      <c r="BG197" s="256">
        <f t="shared" si="56"/>
        <v>44197</v>
      </c>
      <c r="BH197" s="256">
        <f t="shared" si="57"/>
        <v>44227</v>
      </c>
      <c r="BI197" s="143">
        <f t="shared" si="69"/>
        <v>31</v>
      </c>
      <c r="BK197" s="565">
        <f t="shared" si="58"/>
        <v>1</v>
      </c>
      <c r="BL197" s="565">
        <f t="shared" si="62"/>
        <v>1</v>
      </c>
      <c r="BM197" s="565">
        <f t="shared" si="63"/>
        <v>1</v>
      </c>
    </row>
    <row r="198" spans="1:65" hidden="1" x14ac:dyDescent="0.25">
      <c r="A198" s="58" t="str">
        <f t="shared" si="70"/>
        <v/>
      </c>
      <c r="B198" s="368"/>
      <c r="C198" s="371"/>
      <c r="D198" s="679"/>
      <c r="E198" s="679"/>
      <c r="F198" s="278"/>
      <c r="G198" s="278"/>
      <c r="H198" s="278"/>
      <c r="I198" s="656"/>
      <c r="J198" s="59">
        <f t="shared" si="52"/>
        <v>0</v>
      </c>
      <c r="K198" s="59">
        <f t="shared" si="59"/>
        <v>0</v>
      </c>
      <c r="L198" s="59">
        <f t="shared" si="64"/>
        <v>0</v>
      </c>
      <c r="M198" s="59">
        <f t="shared" si="65"/>
        <v>0</v>
      </c>
      <c r="N198" s="59">
        <f t="shared" si="66"/>
        <v>0</v>
      </c>
      <c r="O198" s="59">
        <f t="shared" si="67"/>
        <v>0</v>
      </c>
      <c r="P198" s="59">
        <f t="shared" si="68"/>
        <v>0</v>
      </c>
      <c r="Q198" s="59">
        <f t="shared" si="60"/>
        <v>0</v>
      </c>
      <c r="R198" s="59">
        <f t="shared" si="61"/>
        <v>0</v>
      </c>
      <c r="S198" s="816"/>
      <c r="T198" s="816"/>
      <c r="U198" s="816"/>
      <c r="V198" s="60" t="str">
        <f t="shared" si="53"/>
        <v/>
      </c>
      <c r="W198" s="409" t="str">
        <f t="shared" si="54"/>
        <v/>
      </c>
      <c r="X198" s="61" t="str">
        <f t="shared" si="55"/>
        <v/>
      </c>
      <c r="Y198" s="279"/>
      <c r="Z198" s="279"/>
      <c r="AA198" s="609"/>
      <c r="AB198" s="610"/>
      <c r="AC198" s="279"/>
      <c r="AD198" s="279"/>
      <c r="AE198" s="279"/>
      <c r="AF198" s="279"/>
      <c r="AG198" s="279"/>
      <c r="AH198" s="279"/>
      <c r="AI198" s="279"/>
      <c r="AJ198" s="279"/>
      <c r="AK198" s="279"/>
      <c r="AL198" s="279"/>
      <c r="AM198" s="279"/>
      <c r="AN198" s="567"/>
      <c r="AO198" s="566"/>
      <c r="AP198" s="279"/>
      <c r="AQ198" s="279"/>
      <c r="AR198" s="279"/>
      <c r="AS198" s="279"/>
      <c r="AT198" s="279"/>
      <c r="AU198" s="279"/>
      <c r="AV198" s="279"/>
      <c r="AW198" s="279"/>
      <c r="AX198" s="279"/>
      <c r="AY198" s="279"/>
      <c r="AZ198" s="279"/>
      <c r="BA198" s="279"/>
      <c r="BB198" s="279"/>
      <c r="BC198" s="279"/>
      <c r="BE198" s="2"/>
      <c r="BF198" s="2"/>
      <c r="BG198" s="256">
        <f t="shared" si="56"/>
        <v>44197</v>
      </c>
      <c r="BH198" s="256">
        <f t="shared" si="57"/>
        <v>44227</v>
      </c>
      <c r="BI198" s="143">
        <f t="shared" si="69"/>
        <v>31</v>
      </c>
      <c r="BK198" s="565">
        <f t="shared" si="58"/>
        <v>1</v>
      </c>
      <c r="BL198" s="565">
        <f t="shared" si="62"/>
        <v>1</v>
      </c>
      <c r="BM198" s="565">
        <f t="shared" si="63"/>
        <v>1</v>
      </c>
    </row>
    <row r="199" spans="1:65" hidden="1" x14ac:dyDescent="0.25">
      <c r="A199" s="58" t="str">
        <f t="shared" si="70"/>
        <v/>
      </c>
      <c r="B199" s="368"/>
      <c r="C199" s="371"/>
      <c r="D199" s="679"/>
      <c r="E199" s="679"/>
      <c r="F199" s="278"/>
      <c r="G199" s="278"/>
      <c r="H199" s="278"/>
      <c r="I199" s="656"/>
      <c r="J199" s="59">
        <f t="shared" si="52"/>
        <v>0</v>
      </c>
      <c r="K199" s="59">
        <f t="shared" si="59"/>
        <v>0</v>
      </c>
      <c r="L199" s="59">
        <f t="shared" si="64"/>
        <v>0</v>
      </c>
      <c r="M199" s="59">
        <f t="shared" si="65"/>
        <v>0</v>
      </c>
      <c r="N199" s="59">
        <f t="shared" si="66"/>
        <v>0</v>
      </c>
      <c r="O199" s="59">
        <f t="shared" si="67"/>
        <v>0</v>
      </c>
      <c r="P199" s="59">
        <f t="shared" si="68"/>
        <v>0</v>
      </c>
      <c r="Q199" s="59">
        <f t="shared" si="60"/>
        <v>0</v>
      </c>
      <c r="R199" s="59">
        <f t="shared" si="61"/>
        <v>0</v>
      </c>
      <c r="S199" s="816"/>
      <c r="T199" s="816"/>
      <c r="U199" s="816"/>
      <c r="V199" s="60" t="str">
        <f t="shared" si="53"/>
        <v/>
      </c>
      <c r="W199" s="409" t="str">
        <f t="shared" si="54"/>
        <v/>
      </c>
      <c r="X199" s="61" t="str">
        <f t="shared" si="55"/>
        <v/>
      </c>
      <c r="Y199" s="279"/>
      <c r="Z199" s="279"/>
      <c r="AA199" s="609"/>
      <c r="AB199" s="610"/>
      <c r="AC199" s="279"/>
      <c r="AD199" s="279"/>
      <c r="AE199" s="279"/>
      <c r="AF199" s="279"/>
      <c r="AG199" s="279"/>
      <c r="AH199" s="279"/>
      <c r="AI199" s="279"/>
      <c r="AJ199" s="279"/>
      <c r="AK199" s="279"/>
      <c r="AL199" s="279"/>
      <c r="AM199" s="279"/>
      <c r="AN199" s="567"/>
      <c r="AO199" s="566"/>
      <c r="AP199" s="279"/>
      <c r="AQ199" s="279"/>
      <c r="AR199" s="279"/>
      <c r="AS199" s="279"/>
      <c r="AT199" s="279"/>
      <c r="AU199" s="279"/>
      <c r="AV199" s="279"/>
      <c r="AW199" s="279"/>
      <c r="AX199" s="279"/>
      <c r="AY199" s="279"/>
      <c r="AZ199" s="279"/>
      <c r="BA199" s="279"/>
      <c r="BB199" s="279"/>
      <c r="BC199" s="279"/>
      <c r="BE199" s="2"/>
      <c r="BF199" s="2"/>
      <c r="BG199" s="256">
        <f t="shared" si="56"/>
        <v>44197</v>
      </c>
      <c r="BH199" s="256">
        <f t="shared" si="57"/>
        <v>44227</v>
      </c>
      <c r="BI199" s="143">
        <f t="shared" si="69"/>
        <v>31</v>
      </c>
      <c r="BK199" s="565">
        <f t="shared" si="58"/>
        <v>1</v>
      </c>
      <c r="BL199" s="565">
        <f t="shared" si="62"/>
        <v>1</v>
      </c>
      <c r="BM199" s="565">
        <f t="shared" si="63"/>
        <v>1</v>
      </c>
    </row>
    <row r="200" spans="1:65" hidden="1" x14ac:dyDescent="0.25">
      <c r="A200" s="58" t="str">
        <f t="shared" si="70"/>
        <v/>
      </c>
      <c r="B200" s="368"/>
      <c r="C200" s="371"/>
      <c r="D200" s="679"/>
      <c r="E200" s="679"/>
      <c r="F200" s="278"/>
      <c r="G200" s="278"/>
      <c r="H200" s="278"/>
      <c r="I200" s="656"/>
      <c r="J200" s="59">
        <f t="shared" si="52"/>
        <v>0</v>
      </c>
      <c r="K200" s="59">
        <f t="shared" si="59"/>
        <v>0</v>
      </c>
      <c r="L200" s="59">
        <f t="shared" si="64"/>
        <v>0</v>
      </c>
      <c r="M200" s="59">
        <f t="shared" si="65"/>
        <v>0</v>
      </c>
      <c r="N200" s="59">
        <f t="shared" si="66"/>
        <v>0</v>
      </c>
      <c r="O200" s="59">
        <f t="shared" si="67"/>
        <v>0</v>
      </c>
      <c r="P200" s="59">
        <f t="shared" si="68"/>
        <v>0</v>
      </c>
      <c r="Q200" s="59">
        <f t="shared" si="60"/>
        <v>0</v>
      </c>
      <c r="R200" s="59">
        <f t="shared" si="61"/>
        <v>0</v>
      </c>
      <c r="S200" s="816"/>
      <c r="T200" s="816"/>
      <c r="U200" s="816"/>
      <c r="V200" s="60" t="str">
        <f t="shared" si="53"/>
        <v/>
      </c>
      <c r="W200" s="409" t="str">
        <f t="shared" si="54"/>
        <v/>
      </c>
      <c r="X200" s="61" t="str">
        <f t="shared" si="55"/>
        <v/>
      </c>
      <c r="Y200" s="279"/>
      <c r="Z200" s="279"/>
      <c r="AA200" s="609"/>
      <c r="AB200" s="610"/>
      <c r="AC200" s="279"/>
      <c r="AD200" s="279"/>
      <c r="AE200" s="279"/>
      <c r="AF200" s="279"/>
      <c r="AG200" s="279"/>
      <c r="AH200" s="279"/>
      <c r="AI200" s="279"/>
      <c r="AJ200" s="279"/>
      <c r="AK200" s="279"/>
      <c r="AL200" s="279"/>
      <c r="AM200" s="279"/>
      <c r="AN200" s="567"/>
      <c r="AO200" s="566"/>
      <c r="AP200" s="279"/>
      <c r="AQ200" s="279"/>
      <c r="AR200" s="279"/>
      <c r="AS200" s="279"/>
      <c r="AT200" s="279"/>
      <c r="AU200" s="279"/>
      <c r="AV200" s="279"/>
      <c r="AW200" s="279"/>
      <c r="AX200" s="279"/>
      <c r="AY200" s="279"/>
      <c r="AZ200" s="279"/>
      <c r="BA200" s="279"/>
      <c r="BB200" s="279"/>
      <c r="BC200" s="279"/>
      <c r="BE200" s="2"/>
      <c r="BF200" s="2"/>
      <c r="BG200" s="256">
        <f t="shared" si="56"/>
        <v>44197</v>
      </c>
      <c r="BH200" s="256">
        <f t="shared" si="57"/>
        <v>44227</v>
      </c>
      <c r="BI200" s="143">
        <f t="shared" si="69"/>
        <v>31</v>
      </c>
      <c r="BK200" s="565">
        <f t="shared" si="58"/>
        <v>1</v>
      </c>
      <c r="BL200" s="565">
        <f t="shared" si="62"/>
        <v>1</v>
      </c>
      <c r="BM200" s="565">
        <f t="shared" si="63"/>
        <v>1</v>
      </c>
    </row>
    <row r="201" spans="1:65" hidden="1" x14ac:dyDescent="0.25">
      <c r="A201" s="58" t="str">
        <f t="shared" si="70"/>
        <v/>
      </c>
      <c r="B201" s="368"/>
      <c r="C201" s="371"/>
      <c r="D201" s="679"/>
      <c r="E201" s="679"/>
      <c r="F201" s="278"/>
      <c r="G201" s="278"/>
      <c r="H201" s="278"/>
      <c r="I201" s="656"/>
      <c r="J201" s="59">
        <f t="shared" si="52"/>
        <v>0</v>
      </c>
      <c r="K201" s="59">
        <f t="shared" si="59"/>
        <v>0</v>
      </c>
      <c r="L201" s="59">
        <f t="shared" si="64"/>
        <v>0</v>
      </c>
      <c r="M201" s="59">
        <f t="shared" si="65"/>
        <v>0</v>
      </c>
      <c r="N201" s="59">
        <f t="shared" si="66"/>
        <v>0</v>
      </c>
      <c r="O201" s="59">
        <f t="shared" si="67"/>
        <v>0</v>
      </c>
      <c r="P201" s="59">
        <f t="shared" si="68"/>
        <v>0</v>
      </c>
      <c r="Q201" s="59">
        <f t="shared" si="60"/>
        <v>0</v>
      </c>
      <c r="R201" s="59">
        <f t="shared" si="61"/>
        <v>0</v>
      </c>
      <c r="S201" s="816"/>
      <c r="T201" s="816"/>
      <c r="U201" s="816"/>
      <c r="V201" s="60" t="str">
        <f t="shared" si="53"/>
        <v/>
      </c>
      <c r="W201" s="409" t="str">
        <f t="shared" si="54"/>
        <v/>
      </c>
      <c r="X201" s="61" t="str">
        <f t="shared" si="55"/>
        <v/>
      </c>
      <c r="Y201" s="279"/>
      <c r="Z201" s="279"/>
      <c r="AA201" s="609"/>
      <c r="AB201" s="610"/>
      <c r="AC201" s="279"/>
      <c r="AD201" s="279"/>
      <c r="AE201" s="279"/>
      <c r="AF201" s="279"/>
      <c r="AG201" s="279"/>
      <c r="AH201" s="279"/>
      <c r="AI201" s="279"/>
      <c r="AJ201" s="279"/>
      <c r="AK201" s="279"/>
      <c r="AL201" s="279"/>
      <c r="AM201" s="279"/>
      <c r="AN201" s="567"/>
      <c r="AO201" s="566"/>
      <c r="AP201" s="279"/>
      <c r="AQ201" s="279"/>
      <c r="AR201" s="279"/>
      <c r="AS201" s="279"/>
      <c r="AT201" s="279"/>
      <c r="AU201" s="279"/>
      <c r="AV201" s="279"/>
      <c r="AW201" s="279"/>
      <c r="AX201" s="279"/>
      <c r="AY201" s="279"/>
      <c r="AZ201" s="279"/>
      <c r="BA201" s="279"/>
      <c r="BB201" s="279"/>
      <c r="BC201" s="279"/>
      <c r="BE201" s="2"/>
      <c r="BF201" s="2"/>
      <c r="BG201" s="256">
        <f t="shared" si="56"/>
        <v>44197</v>
      </c>
      <c r="BH201" s="256">
        <f t="shared" si="57"/>
        <v>44227</v>
      </c>
      <c r="BI201" s="143">
        <f t="shared" si="69"/>
        <v>31</v>
      </c>
      <c r="BK201" s="565">
        <f t="shared" si="58"/>
        <v>1</v>
      </c>
      <c r="BL201" s="565">
        <f t="shared" si="62"/>
        <v>1</v>
      </c>
      <c r="BM201" s="565">
        <f t="shared" si="63"/>
        <v>1</v>
      </c>
    </row>
    <row r="202" spans="1:65" hidden="1" x14ac:dyDescent="0.25">
      <c r="A202" s="58" t="str">
        <f t="shared" si="70"/>
        <v/>
      </c>
      <c r="B202" s="368"/>
      <c r="C202" s="371"/>
      <c r="D202" s="679"/>
      <c r="E202" s="679"/>
      <c r="F202" s="278"/>
      <c r="G202" s="278"/>
      <c r="H202" s="278"/>
      <c r="I202" s="656"/>
      <c r="J202" s="59">
        <f t="shared" si="52"/>
        <v>0</v>
      </c>
      <c r="K202" s="59">
        <f t="shared" si="59"/>
        <v>0</v>
      </c>
      <c r="L202" s="59">
        <f t="shared" si="64"/>
        <v>0</v>
      </c>
      <c r="M202" s="59">
        <f t="shared" si="65"/>
        <v>0</v>
      </c>
      <c r="N202" s="59">
        <f t="shared" si="66"/>
        <v>0</v>
      </c>
      <c r="O202" s="59">
        <f t="shared" si="67"/>
        <v>0</v>
      </c>
      <c r="P202" s="59">
        <f t="shared" si="68"/>
        <v>0</v>
      </c>
      <c r="Q202" s="59">
        <f t="shared" si="60"/>
        <v>0</v>
      </c>
      <c r="R202" s="59">
        <f t="shared" si="61"/>
        <v>0</v>
      </c>
      <c r="S202" s="816"/>
      <c r="T202" s="816"/>
      <c r="U202" s="816"/>
      <c r="V202" s="60" t="str">
        <f t="shared" si="53"/>
        <v/>
      </c>
      <c r="W202" s="409" t="str">
        <f t="shared" si="54"/>
        <v/>
      </c>
      <c r="X202" s="61" t="str">
        <f t="shared" si="55"/>
        <v/>
      </c>
      <c r="Y202" s="279"/>
      <c r="Z202" s="279"/>
      <c r="AA202" s="609"/>
      <c r="AB202" s="610"/>
      <c r="AC202" s="279"/>
      <c r="AD202" s="279"/>
      <c r="AE202" s="279"/>
      <c r="AF202" s="279"/>
      <c r="AG202" s="279"/>
      <c r="AH202" s="279"/>
      <c r="AI202" s="279"/>
      <c r="AJ202" s="279"/>
      <c r="AK202" s="279"/>
      <c r="AL202" s="279"/>
      <c r="AM202" s="279"/>
      <c r="AN202" s="567"/>
      <c r="AO202" s="566"/>
      <c r="AP202" s="279"/>
      <c r="AQ202" s="279"/>
      <c r="AR202" s="279"/>
      <c r="AS202" s="279"/>
      <c r="AT202" s="279"/>
      <c r="AU202" s="279"/>
      <c r="AV202" s="279"/>
      <c r="AW202" s="279"/>
      <c r="AX202" s="279"/>
      <c r="AY202" s="279"/>
      <c r="AZ202" s="279"/>
      <c r="BA202" s="279"/>
      <c r="BB202" s="279"/>
      <c r="BC202" s="279"/>
      <c r="BE202" s="2"/>
      <c r="BF202" s="2"/>
      <c r="BG202" s="256">
        <f t="shared" si="56"/>
        <v>44197</v>
      </c>
      <c r="BH202" s="256">
        <f t="shared" si="57"/>
        <v>44227</v>
      </c>
      <c r="BI202" s="143">
        <f t="shared" si="69"/>
        <v>31</v>
      </c>
      <c r="BK202" s="565">
        <f t="shared" si="58"/>
        <v>1</v>
      </c>
      <c r="BL202" s="565">
        <f t="shared" si="62"/>
        <v>1</v>
      </c>
      <c r="BM202" s="565">
        <f t="shared" si="63"/>
        <v>1</v>
      </c>
    </row>
    <row r="203" spans="1:65" hidden="1" x14ac:dyDescent="0.25">
      <c r="A203" s="58" t="str">
        <f t="shared" si="70"/>
        <v/>
      </c>
      <c r="B203" s="368"/>
      <c r="C203" s="371"/>
      <c r="D203" s="679"/>
      <c r="E203" s="679"/>
      <c r="F203" s="278"/>
      <c r="G203" s="278"/>
      <c r="H203" s="278"/>
      <c r="I203" s="656"/>
      <c r="J203" s="59">
        <f t="shared" si="52"/>
        <v>0</v>
      </c>
      <c r="K203" s="59">
        <f t="shared" si="59"/>
        <v>0</v>
      </c>
      <c r="L203" s="59">
        <f t="shared" si="64"/>
        <v>0</v>
      </c>
      <c r="M203" s="59">
        <f t="shared" si="65"/>
        <v>0</v>
      </c>
      <c r="N203" s="59">
        <f t="shared" si="66"/>
        <v>0</v>
      </c>
      <c r="O203" s="59">
        <f t="shared" si="67"/>
        <v>0</v>
      </c>
      <c r="P203" s="59">
        <f t="shared" si="68"/>
        <v>0</v>
      </c>
      <c r="Q203" s="59">
        <f t="shared" si="60"/>
        <v>0</v>
      </c>
      <c r="R203" s="59">
        <f t="shared" si="61"/>
        <v>0</v>
      </c>
      <c r="S203" s="816"/>
      <c r="T203" s="816"/>
      <c r="U203" s="816"/>
      <c r="V203" s="60" t="str">
        <f t="shared" si="53"/>
        <v/>
      </c>
      <c r="W203" s="409" t="str">
        <f t="shared" si="54"/>
        <v/>
      </c>
      <c r="X203" s="61" t="str">
        <f t="shared" si="55"/>
        <v/>
      </c>
      <c r="Y203" s="279"/>
      <c r="Z203" s="279"/>
      <c r="AA203" s="609"/>
      <c r="AB203" s="610"/>
      <c r="AC203" s="279"/>
      <c r="AD203" s="279"/>
      <c r="AE203" s="279"/>
      <c r="AF203" s="279"/>
      <c r="AG203" s="279"/>
      <c r="AH203" s="279"/>
      <c r="AI203" s="279"/>
      <c r="AJ203" s="279"/>
      <c r="AK203" s="279"/>
      <c r="AL203" s="279"/>
      <c r="AM203" s="279"/>
      <c r="AN203" s="567"/>
      <c r="AO203" s="566"/>
      <c r="AP203" s="279"/>
      <c r="AQ203" s="279"/>
      <c r="AR203" s="279"/>
      <c r="AS203" s="279"/>
      <c r="AT203" s="279"/>
      <c r="AU203" s="279"/>
      <c r="AV203" s="279"/>
      <c r="AW203" s="279"/>
      <c r="AX203" s="279"/>
      <c r="AY203" s="279"/>
      <c r="AZ203" s="279"/>
      <c r="BA203" s="279"/>
      <c r="BB203" s="279"/>
      <c r="BC203" s="279"/>
      <c r="BE203" s="2"/>
      <c r="BF203" s="2"/>
      <c r="BG203" s="256">
        <f t="shared" si="56"/>
        <v>44197</v>
      </c>
      <c r="BH203" s="256">
        <f t="shared" si="57"/>
        <v>44227</v>
      </c>
      <c r="BI203" s="143">
        <f t="shared" si="69"/>
        <v>31</v>
      </c>
      <c r="BK203" s="565">
        <f t="shared" si="58"/>
        <v>1</v>
      </c>
      <c r="BL203" s="565">
        <f t="shared" si="62"/>
        <v>1</v>
      </c>
      <c r="BM203" s="565">
        <f t="shared" si="63"/>
        <v>1</v>
      </c>
    </row>
    <row r="204" spans="1:65" hidden="1" x14ac:dyDescent="0.25">
      <c r="A204" s="58" t="str">
        <f t="shared" si="70"/>
        <v/>
      </c>
      <c r="B204" s="368"/>
      <c r="C204" s="371"/>
      <c r="D204" s="679"/>
      <c r="E204" s="679"/>
      <c r="F204" s="278"/>
      <c r="G204" s="278"/>
      <c r="H204" s="278"/>
      <c r="I204" s="656"/>
      <c r="J204" s="59">
        <f t="shared" si="52"/>
        <v>0</v>
      </c>
      <c r="K204" s="59">
        <f t="shared" si="59"/>
        <v>0</v>
      </c>
      <c r="L204" s="59">
        <f t="shared" si="64"/>
        <v>0</v>
      </c>
      <c r="M204" s="59">
        <f t="shared" si="65"/>
        <v>0</v>
      </c>
      <c r="N204" s="59">
        <f t="shared" si="66"/>
        <v>0</v>
      </c>
      <c r="O204" s="59">
        <f t="shared" si="67"/>
        <v>0</v>
      </c>
      <c r="P204" s="59">
        <f t="shared" si="68"/>
        <v>0</v>
      </c>
      <c r="Q204" s="59">
        <f t="shared" si="60"/>
        <v>0</v>
      </c>
      <c r="R204" s="59">
        <f t="shared" si="61"/>
        <v>0</v>
      </c>
      <c r="S204" s="816"/>
      <c r="T204" s="816"/>
      <c r="U204" s="816"/>
      <c r="V204" s="60" t="str">
        <f t="shared" si="53"/>
        <v/>
      </c>
      <c r="W204" s="409" t="str">
        <f t="shared" si="54"/>
        <v/>
      </c>
      <c r="X204" s="61" t="str">
        <f t="shared" si="55"/>
        <v/>
      </c>
      <c r="Y204" s="279"/>
      <c r="Z204" s="279"/>
      <c r="AA204" s="609"/>
      <c r="AB204" s="610"/>
      <c r="AC204" s="279"/>
      <c r="AD204" s="279"/>
      <c r="AE204" s="279"/>
      <c r="AF204" s="279"/>
      <c r="AG204" s="279"/>
      <c r="AH204" s="279"/>
      <c r="AI204" s="279"/>
      <c r="AJ204" s="279"/>
      <c r="AK204" s="279"/>
      <c r="AL204" s="279"/>
      <c r="AM204" s="279"/>
      <c r="AN204" s="567"/>
      <c r="AO204" s="566"/>
      <c r="AP204" s="279"/>
      <c r="AQ204" s="279"/>
      <c r="AR204" s="279"/>
      <c r="AS204" s="279"/>
      <c r="AT204" s="279"/>
      <c r="AU204" s="279"/>
      <c r="AV204" s="279"/>
      <c r="AW204" s="279"/>
      <c r="AX204" s="279"/>
      <c r="AY204" s="279"/>
      <c r="AZ204" s="279"/>
      <c r="BA204" s="279"/>
      <c r="BB204" s="279"/>
      <c r="BC204" s="279"/>
      <c r="BE204" s="2"/>
      <c r="BF204" s="2"/>
      <c r="BG204" s="256">
        <f t="shared" si="56"/>
        <v>44197</v>
      </c>
      <c r="BH204" s="256">
        <f t="shared" si="57"/>
        <v>44227</v>
      </c>
      <c r="BI204" s="143">
        <f t="shared" si="69"/>
        <v>31</v>
      </c>
      <c r="BK204" s="565">
        <f t="shared" si="58"/>
        <v>1</v>
      </c>
      <c r="BL204" s="565">
        <f t="shared" si="62"/>
        <v>1</v>
      </c>
      <c r="BM204" s="565">
        <f t="shared" si="63"/>
        <v>1</v>
      </c>
    </row>
    <row r="205" spans="1:65" hidden="1" x14ac:dyDescent="0.25">
      <c r="A205" s="58" t="str">
        <f t="shared" si="70"/>
        <v/>
      </c>
      <c r="B205" s="368"/>
      <c r="C205" s="371"/>
      <c r="D205" s="679"/>
      <c r="E205" s="679"/>
      <c r="F205" s="278"/>
      <c r="G205" s="278"/>
      <c r="H205" s="278"/>
      <c r="I205" s="656"/>
      <c r="J205" s="59">
        <f t="shared" ref="J205:J268" si="71">IF(D205="",0,BI205)</f>
        <v>0</v>
      </c>
      <c r="K205" s="59">
        <f t="shared" si="59"/>
        <v>0</v>
      </c>
      <c r="L205" s="59">
        <f t="shared" si="64"/>
        <v>0</v>
      </c>
      <c r="M205" s="59">
        <f t="shared" si="65"/>
        <v>0</v>
      </c>
      <c r="N205" s="59">
        <f t="shared" si="66"/>
        <v>0</v>
      </c>
      <c r="O205" s="59">
        <f t="shared" si="67"/>
        <v>0</v>
      </c>
      <c r="P205" s="59">
        <f t="shared" si="68"/>
        <v>0</v>
      </c>
      <c r="Q205" s="59">
        <f t="shared" si="60"/>
        <v>0</v>
      </c>
      <c r="R205" s="59">
        <f t="shared" si="61"/>
        <v>0</v>
      </c>
      <c r="S205" s="816"/>
      <c r="T205" s="816"/>
      <c r="U205" s="816"/>
      <c r="V205" s="60" t="str">
        <f t="shared" ref="V205:V268" si="72">A205</f>
        <v/>
      </c>
      <c r="W205" s="409" t="str">
        <f t="shared" ref="W205:W268" si="73">IF(B205&lt;&gt;"",B205,"")</f>
        <v/>
      </c>
      <c r="X205" s="61" t="str">
        <f t="shared" ref="X205:X268" si="74">IF(D205&lt;&gt;"",D205,"")</f>
        <v/>
      </c>
      <c r="Y205" s="279"/>
      <c r="Z205" s="279"/>
      <c r="AA205" s="609"/>
      <c r="AB205" s="610"/>
      <c r="AC205" s="279"/>
      <c r="AD205" s="279"/>
      <c r="AE205" s="279"/>
      <c r="AF205" s="279"/>
      <c r="AG205" s="279"/>
      <c r="AH205" s="279"/>
      <c r="AI205" s="279"/>
      <c r="AJ205" s="279"/>
      <c r="AK205" s="279"/>
      <c r="AL205" s="279"/>
      <c r="AM205" s="279"/>
      <c r="AN205" s="567"/>
      <c r="AO205" s="566"/>
      <c r="AP205" s="279"/>
      <c r="AQ205" s="279"/>
      <c r="AR205" s="279"/>
      <c r="AS205" s="279"/>
      <c r="AT205" s="279"/>
      <c r="AU205" s="279"/>
      <c r="AV205" s="279"/>
      <c r="AW205" s="279"/>
      <c r="AX205" s="279"/>
      <c r="AY205" s="279"/>
      <c r="AZ205" s="279"/>
      <c r="BA205" s="279"/>
      <c r="BB205" s="279"/>
      <c r="BC205" s="279"/>
      <c r="BE205" s="2"/>
      <c r="BF205" s="2"/>
      <c r="BG205" s="256">
        <f t="shared" ref="BG205:BG268" si="75">IF(F205&gt;=$M$7,F205,$M$7)</f>
        <v>44197</v>
      </c>
      <c r="BH205" s="256">
        <f t="shared" ref="BH205:BH268" si="76">IF(H205="",$P$7,IF(H205&gt;$P$7,$P$7,IF(H205=$P$7,$P$7,H205)))</f>
        <v>44227</v>
      </c>
      <c r="BI205" s="143">
        <f t="shared" si="69"/>
        <v>31</v>
      </c>
      <c r="BK205" s="565">
        <f t="shared" ref="BK205:BK268" si="77">IF(F205&gt;$P$8,0,1)</f>
        <v>1</v>
      </c>
      <c r="BL205" s="565">
        <f t="shared" si="62"/>
        <v>1</v>
      </c>
      <c r="BM205" s="565">
        <f t="shared" si="63"/>
        <v>1</v>
      </c>
    </row>
    <row r="206" spans="1:65" hidden="1" x14ac:dyDescent="0.25">
      <c r="A206" s="58" t="str">
        <f t="shared" si="70"/>
        <v/>
      </c>
      <c r="B206" s="368"/>
      <c r="C206" s="371"/>
      <c r="D206" s="679"/>
      <c r="E206" s="679"/>
      <c r="F206" s="278"/>
      <c r="G206" s="278"/>
      <c r="H206" s="278"/>
      <c r="I206" s="656"/>
      <c r="J206" s="59">
        <f t="shared" si="71"/>
        <v>0</v>
      </c>
      <c r="K206" s="59">
        <f t="shared" ref="K206:K269" si="78">SUM(L206:P206)+ R206</f>
        <v>0</v>
      </c>
      <c r="L206" s="59">
        <f t="shared" si="64"/>
        <v>0</v>
      </c>
      <c r="M206" s="59">
        <f t="shared" si="65"/>
        <v>0</v>
      </c>
      <c r="N206" s="59">
        <f t="shared" si="66"/>
        <v>0</v>
      </c>
      <c r="O206" s="59">
        <f t="shared" si="67"/>
        <v>0</v>
      </c>
      <c r="P206" s="59">
        <f t="shared" si="68"/>
        <v>0</v>
      </c>
      <c r="Q206" s="59">
        <f t="shared" ref="Q206:Q269" si="79">COUNTIF(Y206:BC206,"I")</f>
        <v>0</v>
      </c>
      <c r="R206" s="59">
        <f t="shared" ref="R206:R269" si="80">COUNTIF(Y206:BC206,"C")</f>
        <v>0</v>
      </c>
      <c r="S206" s="816"/>
      <c r="T206" s="816"/>
      <c r="U206" s="816"/>
      <c r="V206" s="60" t="str">
        <f t="shared" si="72"/>
        <v/>
      </c>
      <c r="W206" s="409" t="str">
        <f t="shared" si="73"/>
        <v/>
      </c>
      <c r="X206" s="61" t="str">
        <f t="shared" si="74"/>
        <v/>
      </c>
      <c r="Y206" s="279"/>
      <c r="Z206" s="279"/>
      <c r="AA206" s="609"/>
      <c r="AB206" s="610"/>
      <c r="AC206" s="279"/>
      <c r="AD206" s="279"/>
      <c r="AE206" s="279"/>
      <c r="AF206" s="279"/>
      <c r="AG206" s="279"/>
      <c r="AH206" s="279"/>
      <c r="AI206" s="279"/>
      <c r="AJ206" s="279"/>
      <c r="AK206" s="279"/>
      <c r="AL206" s="279"/>
      <c r="AM206" s="279"/>
      <c r="AN206" s="567"/>
      <c r="AO206" s="566"/>
      <c r="AP206" s="279"/>
      <c r="AQ206" s="279"/>
      <c r="AR206" s="279"/>
      <c r="AS206" s="279"/>
      <c r="AT206" s="279"/>
      <c r="AU206" s="279"/>
      <c r="AV206" s="279"/>
      <c r="AW206" s="279"/>
      <c r="AX206" s="279"/>
      <c r="AY206" s="279"/>
      <c r="AZ206" s="279"/>
      <c r="BA206" s="279"/>
      <c r="BB206" s="279"/>
      <c r="BC206" s="279"/>
      <c r="BE206" s="2"/>
      <c r="BF206" s="2"/>
      <c r="BG206" s="256">
        <f t="shared" si="75"/>
        <v>44197</v>
      </c>
      <c r="BH206" s="256">
        <f t="shared" si="76"/>
        <v>44227</v>
      </c>
      <c r="BI206" s="143">
        <f t="shared" si="69"/>
        <v>31</v>
      </c>
      <c r="BK206" s="565">
        <f t="shared" si="77"/>
        <v>1</v>
      </c>
      <c r="BL206" s="565">
        <f t="shared" ref="BL206:BL269" si="81">IF(BH206&lt;$M$8,0,1)</f>
        <v>1</v>
      </c>
      <c r="BM206" s="565">
        <f t="shared" ref="BM206:BM269" si="82">BK206*BL206</f>
        <v>1</v>
      </c>
    </row>
    <row r="207" spans="1:65" hidden="1" x14ac:dyDescent="0.25">
      <c r="A207" s="58" t="str">
        <f t="shared" si="70"/>
        <v/>
      </c>
      <c r="B207" s="368"/>
      <c r="C207" s="371"/>
      <c r="D207" s="679"/>
      <c r="E207" s="679"/>
      <c r="F207" s="278"/>
      <c r="G207" s="278"/>
      <c r="H207" s="278"/>
      <c r="I207" s="656"/>
      <c r="J207" s="59">
        <f t="shared" si="71"/>
        <v>0</v>
      </c>
      <c r="K207" s="59">
        <f t="shared" si="78"/>
        <v>0</v>
      </c>
      <c r="L207" s="59">
        <f t="shared" si="64"/>
        <v>0</v>
      </c>
      <c r="M207" s="59">
        <f t="shared" si="65"/>
        <v>0</v>
      </c>
      <c r="N207" s="59">
        <f t="shared" si="66"/>
        <v>0</v>
      </c>
      <c r="O207" s="59">
        <f t="shared" si="67"/>
        <v>0</v>
      </c>
      <c r="P207" s="59">
        <f t="shared" si="68"/>
        <v>0</v>
      </c>
      <c r="Q207" s="59">
        <f t="shared" si="79"/>
        <v>0</v>
      </c>
      <c r="R207" s="59">
        <f t="shared" si="80"/>
        <v>0</v>
      </c>
      <c r="S207" s="816"/>
      <c r="T207" s="816"/>
      <c r="U207" s="816"/>
      <c r="V207" s="60" t="str">
        <f t="shared" si="72"/>
        <v/>
      </c>
      <c r="W207" s="409" t="str">
        <f t="shared" si="73"/>
        <v/>
      </c>
      <c r="X207" s="61" t="str">
        <f t="shared" si="74"/>
        <v/>
      </c>
      <c r="Y207" s="279"/>
      <c r="Z207" s="279"/>
      <c r="AA207" s="609"/>
      <c r="AB207" s="610"/>
      <c r="AC207" s="279"/>
      <c r="AD207" s="279"/>
      <c r="AE207" s="279"/>
      <c r="AF207" s="279"/>
      <c r="AG207" s="279"/>
      <c r="AH207" s="279"/>
      <c r="AI207" s="279"/>
      <c r="AJ207" s="279"/>
      <c r="AK207" s="279"/>
      <c r="AL207" s="279"/>
      <c r="AM207" s="279"/>
      <c r="AN207" s="567"/>
      <c r="AO207" s="566"/>
      <c r="AP207" s="279"/>
      <c r="AQ207" s="279"/>
      <c r="AR207" s="279"/>
      <c r="AS207" s="279"/>
      <c r="AT207" s="279"/>
      <c r="AU207" s="279"/>
      <c r="AV207" s="279"/>
      <c r="AW207" s="279"/>
      <c r="AX207" s="279"/>
      <c r="AY207" s="279"/>
      <c r="AZ207" s="279"/>
      <c r="BA207" s="279"/>
      <c r="BB207" s="279"/>
      <c r="BC207" s="279"/>
      <c r="BE207" s="2"/>
      <c r="BF207" s="2"/>
      <c r="BG207" s="256">
        <f t="shared" si="75"/>
        <v>44197</v>
      </c>
      <c r="BH207" s="256">
        <f t="shared" si="76"/>
        <v>44227</v>
      </c>
      <c r="BI207" s="143">
        <f t="shared" si="69"/>
        <v>31</v>
      </c>
      <c r="BK207" s="565">
        <f t="shared" si="77"/>
        <v>1</v>
      </c>
      <c r="BL207" s="565">
        <f t="shared" si="81"/>
        <v>1</v>
      </c>
      <c r="BM207" s="565">
        <f t="shared" si="82"/>
        <v>1</v>
      </c>
    </row>
    <row r="208" spans="1:65" hidden="1" x14ac:dyDescent="0.25">
      <c r="A208" s="58" t="str">
        <f t="shared" si="70"/>
        <v/>
      </c>
      <c r="B208" s="368"/>
      <c r="C208" s="371"/>
      <c r="D208" s="679"/>
      <c r="E208" s="679"/>
      <c r="F208" s="278"/>
      <c r="G208" s="278"/>
      <c r="H208" s="278"/>
      <c r="I208" s="656"/>
      <c r="J208" s="59">
        <f t="shared" si="71"/>
        <v>0</v>
      </c>
      <c r="K208" s="59">
        <f t="shared" si="78"/>
        <v>0</v>
      </c>
      <c r="L208" s="59">
        <f t="shared" si="64"/>
        <v>0</v>
      </c>
      <c r="M208" s="59">
        <f t="shared" si="65"/>
        <v>0</v>
      </c>
      <c r="N208" s="59">
        <f t="shared" si="66"/>
        <v>0</v>
      </c>
      <c r="O208" s="59">
        <f t="shared" si="67"/>
        <v>0</v>
      </c>
      <c r="P208" s="59">
        <f t="shared" si="68"/>
        <v>0</v>
      </c>
      <c r="Q208" s="59">
        <f t="shared" si="79"/>
        <v>0</v>
      </c>
      <c r="R208" s="59">
        <f t="shared" si="80"/>
        <v>0</v>
      </c>
      <c r="S208" s="816"/>
      <c r="T208" s="816"/>
      <c r="U208" s="816"/>
      <c r="V208" s="60" t="str">
        <f t="shared" si="72"/>
        <v/>
      </c>
      <c r="W208" s="409" t="str">
        <f t="shared" si="73"/>
        <v/>
      </c>
      <c r="X208" s="61" t="str">
        <f t="shared" si="74"/>
        <v/>
      </c>
      <c r="Y208" s="279"/>
      <c r="Z208" s="279"/>
      <c r="AA208" s="609"/>
      <c r="AB208" s="610"/>
      <c r="AC208" s="279"/>
      <c r="AD208" s="279"/>
      <c r="AE208" s="279"/>
      <c r="AF208" s="279"/>
      <c r="AG208" s="279"/>
      <c r="AH208" s="279"/>
      <c r="AI208" s="279"/>
      <c r="AJ208" s="279"/>
      <c r="AK208" s="279"/>
      <c r="AL208" s="279"/>
      <c r="AM208" s="279"/>
      <c r="AN208" s="567"/>
      <c r="AO208" s="566"/>
      <c r="AP208" s="279"/>
      <c r="AQ208" s="279"/>
      <c r="AR208" s="279"/>
      <c r="AS208" s="279"/>
      <c r="AT208" s="279"/>
      <c r="AU208" s="279"/>
      <c r="AV208" s="279"/>
      <c r="AW208" s="279"/>
      <c r="AX208" s="279"/>
      <c r="AY208" s="279"/>
      <c r="AZ208" s="279"/>
      <c r="BA208" s="279"/>
      <c r="BB208" s="279"/>
      <c r="BC208" s="279"/>
      <c r="BE208" s="2"/>
      <c r="BF208" s="2"/>
      <c r="BG208" s="256">
        <f t="shared" si="75"/>
        <v>44197</v>
      </c>
      <c r="BH208" s="256">
        <f t="shared" si="76"/>
        <v>44227</v>
      </c>
      <c r="BI208" s="143">
        <f t="shared" si="69"/>
        <v>31</v>
      </c>
      <c r="BK208" s="565">
        <f t="shared" si="77"/>
        <v>1</v>
      </c>
      <c r="BL208" s="565">
        <f t="shared" si="81"/>
        <v>1</v>
      </c>
      <c r="BM208" s="565">
        <f t="shared" si="82"/>
        <v>1</v>
      </c>
    </row>
    <row r="209" spans="1:65" hidden="1" x14ac:dyDescent="0.25">
      <c r="A209" s="58" t="str">
        <f t="shared" si="70"/>
        <v/>
      </c>
      <c r="B209" s="368"/>
      <c r="C209" s="371"/>
      <c r="D209" s="679"/>
      <c r="E209" s="679"/>
      <c r="F209" s="278"/>
      <c r="G209" s="278"/>
      <c r="H209" s="278"/>
      <c r="I209" s="656"/>
      <c r="J209" s="59">
        <f t="shared" si="71"/>
        <v>0</v>
      </c>
      <c r="K209" s="59">
        <f t="shared" si="78"/>
        <v>0</v>
      </c>
      <c r="L209" s="59">
        <f t="shared" si="64"/>
        <v>0</v>
      </c>
      <c r="M209" s="59">
        <f t="shared" si="65"/>
        <v>0</v>
      </c>
      <c r="N209" s="59">
        <f t="shared" si="66"/>
        <v>0</v>
      </c>
      <c r="O209" s="59">
        <f t="shared" si="67"/>
        <v>0</v>
      </c>
      <c r="P209" s="59">
        <f t="shared" si="68"/>
        <v>0</v>
      </c>
      <c r="Q209" s="59">
        <f t="shared" si="79"/>
        <v>0</v>
      </c>
      <c r="R209" s="59">
        <f t="shared" si="80"/>
        <v>0</v>
      </c>
      <c r="S209" s="816"/>
      <c r="T209" s="816"/>
      <c r="U209" s="816"/>
      <c r="V209" s="60" t="str">
        <f t="shared" si="72"/>
        <v/>
      </c>
      <c r="W209" s="409" t="str">
        <f t="shared" si="73"/>
        <v/>
      </c>
      <c r="X209" s="61" t="str">
        <f t="shared" si="74"/>
        <v/>
      </c>
      <c r="Y209" s="279"/>
      <c r="Z209" s="279"/>
      <c r="AA209" s="609"/>
      <c r="AB209" s="610"/>
      <c r="AC209" s="279"/>
      <c r="AD209" s="279"/>
      <c r="AE209" s="279"/>
      <c r="AF209" s="279"/>
      <c r="AG209" s="279"/>
      <c r="AH209" s="279"/>
      <c r="AI209" s="279"/>
      <c r="AJ209" s="279"/>
      <c r="AK209" s="279"/>
      <c r="AL209" s="279"/>
      <c r="AM209" s="279"/>
      <c r="AN209" s="567"/>
      <c r="AO209" s="566"/>
      <c r="AP209" s="279"/>
      <c r="AQ209" s="279"/>
      <c r="AR209" s="279"/>
      <c r="AS209" s="279"/>
      <c r="AT209" s="279"/>
      <c r="AU209" s="279"/>
      <c r="AV209" s="279"/>
      <c r="AW209" s="279"/>
      <c r="AX209" s="279"/>
      <c r="AY209" s="279"/>
      <c r="AZ209" s="279"/>
      <c r="BA209" s="279"/>
      <c r="BB209" s="279"/>
      <c r="BC209" s="279"/>
      <c r="BE209" s="2"/>
      <c r="BF209" s="2"/>
      <c r="BG209" s="256">
        <f t="shared" si="75"/>
        <v>44197</v>
      </c>
      <c r="BH209" s="256">
        <f t="shared" si="76"/>
        <v>44227</v>
      </c>
      <c r="BI209" s="143">
        <f t="shared" si="69"/>
        <v>31</v>
      </c>
      <c r="BK209" s="565">
        <f t="shared" si="77"/>
        <v>1</v>
      </c>
      <c r="BL209" s="565">
        <f t="shared" si="81"/>
        <v>1</v>
      </c>
      <c r="BM209" s="565">
        <f t="shared" si="82"/>
        <v>1</v>
      </c>
    </row>
    <row r="210" spans="1:65" hidden="1" x14ac:dyDescent="0.25">
      <c r="A210" s="58" t="str">
        <f t="shared" si="70"/>
        <v/>
      </c>
      <c r="B210" s="368"/>
      <c r="C210" s="371"/>
      <c r="D210" s="679"/>
      <c r="E210" s="679"/>
      <c r="F210" s="278"/>
      <c r="G210" s="278"/>
      <c r="H210" s="278"/>
      <c r="I210" s="656"/>
      <c r="J210" s="59">
        <f t="shared" si="71"/>
        <v>0</v>
      </c>
      <c r="K210" s="59">
        <f t="shared" si="78"/>
        <v>0</v>
      </c>
      <c r="L210" s="59">
        <f t="shared" si="64"/>
        <v>0</v>
      </c>
      <c r="M210" s="59">
        <f t="shared" si="65"/>
        <v>0</v>
      </c>
      <c r="N210" s="59">
        <f t="shared" si="66"/>
        <v>0</v>
      </c>
      <c r="O210" s="59">
        <f t="shared" si="67"/>
        <v>0</v>
      </c>
      <c r="P210" s="59">
        <f t="shared" si="68"/>
        <v>0</v>
      </c>
      <c r="Q210" s="59">
        <f t="shared" si="79"/>
        <v>0</v>
      </c>
      <c r="R210" s="59">
        <f t="shared" si="80"/>
        <v>0</v>
      </c>
      <c r="S210" s="816"/>
      <c r="T210" s="816"/>
      <c r="U210" s="816"/>
      <c r="V210" s="60" t="str">
        <f t="shared" si="72"/>
        <v/>
      </c>
      <c r="W210" s="409" t="str">
        <f t="shared" si="73"/>
        <v/>
      </c>
      <c r="X210" s="61" t="str">
        <f t="shared" si="74"/>
        <v/>
      </c>
      <c r="Y210" s="279"/>
      <c r="Z210" s="279"/>
      <c r="AA210" s="609"/>
      <c r="AB210" s="610"/>
      <c r="AC210" s="279"/>
      <c r="AD210" s="279"/>
      <c r="AE210" s="279"/>
      <c r="AF210" s="279"/>
      <c r="AG210" s="279"/>
      <c r="AH210" s="279"/>
      <c r="AI210" s="279"/>
      <c r="AJ210" s="279"/>
      <c r="AK210" s="279"/>
      <c r="AL210" s="279"/>
      <c r="AM210" s="279"/>
      <c r="AN210" s="567"/>
      <c r="AO210" s="566"/>
      <c r="AP210" s="279"/>
      <c r="AQ210" s="279"/>
      <c r="AR210" s="279"/>
      <c r="AS210" s="279"/>
      <c r="AT210" s="279"/>
      <c r="AU210" s="279"/>
      <c r="AV210" s="279"/>
      <c r="AW210" s="279"/>
      <c r="AX210" s="279"/>
      <c r="AY210" s="279"/>
      <c r="AZ210" s="279"/>
      <c r="BA210" s="279"/>
      <c r="BB210" s="279"/>
      <c r="BC210" s="279"/>
      <c r="BE210" s="2"/>
      <c r="BF210" s="2"/>
      <c r="BG210" s="256">
        <f t="shared" si="75"/>
        <v>44197</v>
      </c>
      <c r="BH210" s="256">
        <f t="shared" si="76"/>
        <v>44227</v>
      </c>
      <c r="BI210" s="143">
        <f t="shared" si="69"/>
        <v>31</v>
      </c>
      <c r="BK210" s="565">
        <f t="shared" si="77"/>
        <v>1</v>
      </c>
      <c r="BL210" s="565">
        <f t="shared" si="81"/>
        <v>1</v>
      </c>
      <c r="BM210" s="565">
        <f t="shared" si="82"/>
        <v>1</v>
      </c>
    </row>
    <row r="211" spans="1:65" hidden="1" x14ac:dyDescent="0.25">
      <c r="A211" s="58" t="str">
        <f t="shared" si="70"/>
        <v/>
      </c>
      <c r="B211" s="368"/>
      <c r="C211" s="371"/>
      <c r="D211" s="679"/>
      <c r="E211" s="679"/>
      <c r="F211" s="278"/>
      <c r="G211" s="278"/>
      <c r="H211" s="278"/>
      <c r="I211" s="656"/>
      <c r="J211" s="59">
        <f t="shared" si="71"/>
        <v>0</v>
      </c>
      <c r="K211" s="59">
        <f t="shared" si="78"/>
        <v>0</v>
      </c>
      <c r="L211" s="59">
        <f t="shared" si="64"/>
        <v>0</v>
      </c>
      <c r="M211" s="59">
        <f t="shared" si="65"/>
        <v>0</v>
      </c>
      <c r="N211" s="59">
        <f t="shared" si="66"/>
        <v>0</v>
      </c>
      <c r="O211" s="59">
        <f t="shared" si="67"/>
        <v>0</v>
      </c>
      <c r="P211" s="59">
        <f t="shared" si="68"/>
        <v>0</v>
      </c>
      <c r="Q211" s="59">
        <f t="shared" si="79"/>
        <v>0</v>
      </c>
      <c r="R211" s="59">
        <f t="shared" si="80"/>
        <v>0</v>
      </c>
      <c r="S211" s="816"/>
      <c r="T211" s="816"/>
      <c r="U211" s="816"/>
      <c r="V211" s="60" t="str">
        <f t="shared" si="72"/>
        <v/>
      </c>
      <c r="W211" s="409" t="str">
        <f t="shared" si="73"/>
        <v/>
      </c>
      <c r="X211" s="61" t="str">
        <f t="shared" si="74"/>
        <v/>
      </c>
      <c r="Y211" s="279"/>
      <c r="Z211" s="279"/>
      <c r="AA211" s="609"/>
      <c r="AB211" s="610"/>
      <c r="AC211" s="279"/>
      <c r="AD211" s="279"/>
      <c r="AE211" s="279"/>
      <c r="AF211" s="279"/>
      <c r="AG211" s="279"/>
      <c r="AH211" s="279"/>
      <c r="AI211" s="279"/>
      <c r="AJ211" s="279"/>
      <c r="AK211" s="279"/>
      <c r="AL211" s="279"/>
      <c r="AM211" s="279"/>
      <c r="AN211" s="567"/>
      <c r="AO211" s="566"/>
      <c r="AP211" s="279"/>
      <c r="AQ211" s="279"/>
      <c r="AR211" s="279"/>
      <c r="AS211" s="279"/>
      <c r="AT211" s="279"/>
      <c r="AU211" s="279"/>
      <c r="AV211" s="279"/>
      <c r="AW211" s="279"/>
      <c r="AX211" s="279"/>
      <c r="AY211" s="279"/>
      <c r="AZ211" s="279"/>
      <c r="BA211" s="279"/>
      <c r="BB211" s="279"/>
      <c r="BC211" s="279"/>
      <c r="BE211" s="2"/>
      <c r="BF211" s="2"/>
      <c r="BG211" s="256">
        <f t="shared" si="75"/>
        <v>44197</v>
      </c>
      <c r="BH211" s="256">
        <f t="shared" si="76"/>
        <v>44227</v>
      </c>
      <c r="BI211" s="143">
        <f t="shared" si="69"/>
        <v>31</v>
      </c>
      <c r="BK211" s="565">
        <f t="shared" si="77"/>
        <v>1</v>
      </c>
      <c r="BL211" s="565">
        <f t="shared" si="81"/>
        <v>1</v>
      </c>
      <c r="BM211" s="565">
        <f t="shared" si="82"/>
        <v>1</v>
      </c>
    </row>
    <row r="212" spans="1:65" hidden="1" x14ac:dyDescent="0.25">
      <c r="A212" s="58" t="str">
        <f t="shared" si="70"/>
        <v/>
      </c>
      <c r="B212" s="368"/>
      <c r="C212" s="371"/>
      <c r="D212" s="679"/>
      <c r="E212" s="679"/>
      <c r="F212" s="278"/>
      <c r="G212" s="278"/>
      <c r="H212" s="278"/>
      <c r="I212" s="656"/>
      <c r="J212" s="59">
        <f t="shared" si="71"/>
        <v>0</v>
      </c>
      <c r="K212" s="59">
        <f t="shared" si="78"/>
        <v>0</v>
      </c>
      <c r="L212" s="59">
        <f t="shared" si="64"/>
        <v>0</v>
      </c>
      <c r="M212" s="59">
        <f t="shared" si="65"/>
        <v>0</v>
      </c>
      <c r="N212" s="59">
        <f t="shared" si="66"/>
        <v>0</v>
      </c>
      <c r="O212" s="59">
        <f t="shared" si="67"/>
        <v>0</v>
      </c>
      <c r="P212" s="59">
        <f t="shared" si="68"/>
        <v>0</v>
      </c>
      <c r="Q212" s="59">
        <f t="shared" si="79"/>
        <v>0</v>
      </c>
      <c r="R212" s="59">
        <f t="shared" si="80"/>
        <v>0</v>
      </c>
      <c r="S212" s="816"/>
      <c r="T212" s="816"/>
      <c r="U212" s="816"/>
      <c r="V212" s="60" t="str">
        <f t="shared" si="72"/>
        <v/>
      </c>
      <c r="W212" s="409" t="str">
        <f t="shared" si="73"/>
        <v/>
      </c>
      <c r="X212" s="61" t="str">
        <f t="shared" si="74"/>
        <v/>
      </c>
      <c r="Y212" s="279"/>
      <c r="Z212" s="279"/>
      <c r="AA212" s="609"/>
      <c r="AB212" s="610"/>
      <c r="AC212" s="279"/>
      <c r="AD212" s="279"/>
      <c r="AE212" s="279"/>
      <c r="AF212" s="279"/>
      <c r="AG212" s="279"/>
      <c r="AH212" s="279"/>
      <c r="AI212" s="279"/>
      <c r="AJ212" s="279"/>
      <c r="AK212" s="279"/>
      <c r="AL212" s="279"/>
      <c r="AM212" s="279"/>
      <c r="AN212" s="567"/>
      <c r="AO212" s="566"/>
      <c r="AP212" s="279"/>
      <c r="AQ212" s="279"/>
      <c r="AR212" s="279"/>
      <c r="AS212" s="279"/>
      <c r="AT212" s="279"/>
      <c r="AU212" s="279"/>
      <c r="AV212" s="279"/>
      <c r="AW212" s="279"/>
      <c r="AX212" s="279"/>
      <c r="AY212" s="279"/>
      <c r="AZ212" s="279"/>
      <c r="BA212" s="279"/>
      <c r="BB212" s="279"/>
      <c r="BC212" s="279"/>
      <c r="BE212" s="2"/>
      <c r="BF212" s="2"/>
      <c r="BG212" s="256">
        <f t="shared" si="75"/>
        <v>44197</v>
      </c>
      <c r="BH212" s="256">
        <f t="shared" si="76"/>
        <v>44227</v>
      </c>
      <c r="BI212" s="143">
        <f t="shared" si="69"/>
        <v>31</v>
      </c>
      <c r="BK212" s="565">
        <f t="shared" si="77"/>
        <v>1</v>
      </c>
      <c r="BL212" s="565">
        <f t="shared" si="81"/>
        <v>1</v>
      </c>
      <c r="BM212" s="565">
        <f t="shared" si="82"/>
        <v>1</v>
      </c>
    </row>
    <row r="213" spans="1:65" hidden="1" x14ac:dyDescent="0.25">
      <c r="A213" s="58" t="str">
        <f t="shared" si="70"/>
        <v/>
      </c>
      <c r="B213" s="368"/>
      <c r="C213" s="371"/>
      <c r="D213" s="679"/>
      <c r="E213" s="679"/>
      <c r="F213" s="278"/>
      <c r="G213" s="278"/>
      <c r="H213" s="278"/>
      <c r="I213" s="656"/>
      <c r="J213" s="59">
        <f t="shared" si="71"/>
        <v>0</v>
      </c>
      <c r="K213" s="59">
        <f t="shared" si="78"/>
        <v>0</v>
      </c>
      <c r="L213" s="59">
        <f t="shared" si="64"/>
        <v>0</v>
      </c>
      <c r="M213" s="59">
        <f t="shared" si="65"/>
        <v>0</v>
      </c>
      <c r="N213" s="59">
        <f t="shared" si="66"/>
        <v>0</v>
      </c>
      <c r="O213" s="59">
        <f t="shared" si="67"/>
        <v>0</v>
      </c>
      <c r="P213" s="59">
        <f t="shared" si="68"/>
        <v>0</v>
      </c>
      <c r="Q213" s="59">
        <f t="shared" si="79"/>
        <v>0</v>
      </c>
      <c r="R213" s="59">
        <f t="shared" si="80"/>
        <v>0</v>
      </c>
      <c r="S213" s="816"/>
      <c r="T213" s="816"/>
      <c r="U213" s="816"/>
      <c r="V213" s="60" t="str">
        <f t="shared" si="72"/>
        <v/>
      </c>
      <c r="W213" s="409" t="str">
        <f t="shared" si="73"/>
        <v/>
      </c>
      <c r="X213" s="61" t="str">
        <f t="shared" si="74"/>
        <v/>
      </c>
      <c r="Y213" s="279"/>
      <c r="Z213" s="279"/>
      <c r="AA213" s="609"/>
      <c r="AB213" s="610"/>
      <c r="AC213" s="279"/>
      <c r="AD213" s="279"/>
      <c r="AE213" s="279"/>
      <c r="AF213" s="279"/>
      <c r="AG213" s="279"/>
      <c r="AH213" s="279"/>
      <c r="AI213" s="279"/>
      <c r="AJ213" s="279"/>
      <c r="AK213" s="279"/>
      <c r="AL213" s="279"/>
      <c r="AM213" s="279"/>
      <c r="AN213" s="567"/>
      <c r="AO213" s="566"/>
      <c r="AP213" s="279"/>
      <c r="AQ213" s="279"/>
      <c r="AR213" s="279"/>
      <c r="AS213" s="279"/>
      <c r="AT213" s="279"/>
      <c r="AU213" s="279"/>
      <c r="AV213" s="279"/>
      <c r="AW213" s="279"/>
      <c r="AX213" s="279"/>
      <c r="AY213" s="279"/>
      <c r="AZ213" s="279"/>
      <c r="BA213" s="279"/>
      <c r="BB213" s="279"/>
      <c r="BC213" s="279"/>
      <c r="BE213" s="2"/>
      <c r="BF213" s="2"/>
      <c r="BG213" s="256">
        <f t="shared" si="75"/>
        <v>44197</v>
      </c>
      <c r="BH213" s="256">
        <f t="shared" si="76"/>
        <v>44227</v>
      </c>
      <c r="BI213" s="143">
        <f t="shared" si="69"/>
        <v>31</v>
      </c>
      <c r="BK213" s="565">
        <f t="shared" si="77"/>
        <v>1</v>
      </c>
      <c r="BL213" s="565">
        <f t="shared" si="81"/>
        <v>1</v>
      </c>
      <c r="BM213" s="565">
        <f t="shared" si="82"/>
        <v>1</v>
      </c>
    </row>
    <row r="214" spans="1:65" hidden="1" x14ac:dyDescent="0.25">
      <c r="A214" s="58" t="str">
        <f t="shared" si="70"/>
        <v/>
      </c>
      <c r="B214" s="368"/>
      <c r="C214" s="371"/>
      <c r="D214" s="679"/>
      <c r="E214" s="679"/>
      <c r="F214" s="278"/>
      <c r="G214" s="278"/>
      <c r="H214" s="278"/>
      <c r="I214" s="656"/>
      <c r="J214" s="59">
        <f t="shared" si="71"/>
        <v>0</v>
      </c>
      <c r="K214" s="59">
        <f t="shared" si="78"/>
        <v>0</v>
      </c>
      <c r="L214" s="59">
        <f t="shared" si="64"/>
        <v>0</v>
      </c>
      <c r="M214" s="59">
        <f t="shared" si="65"/>
        <v>0</v>
      </c>
      <c r="N214" s="59">
        <f t="shared" si="66"/>
        <v>0</v>
      </c>
      <c r="O214" s="59">
        <f t="shared" si="67"/>
        <v>0</v>
      </c>
      <c r="P214" s="59">
        <f t="shared" si="68"/>
        <v>0</v>
      </c>
      <c r="Q214" s="59">
        <f t="shared" si="79"/>
        <v>0</v>
      </c>
      <c r="R214" s="59">
        <f t="shared" si="80"/>
        <v>0</v>
      </c>
      <c r="S214" s="816"/>
      <c r="T214" s="816"/>
      <c r="U214" s="816"/>
      <c r="V214" s="60" t="str">
        <f t="shared" si="72"/>
        <v/>
      </c>
      <c r="W214" s="409" t="str">
        <f t="shared" si="73"/>
        <v/>
      </c>
      <c r="X214" s="61" t="str">
        <f t="shared" si="74"/>
        <v/>
      </c>
      <c r="Y214" s="279"/>
      <c r="Z214" s="279"/>
      <c r="AA214" s="609"/>
      <c r="AB214" s="610"/>
      <c r="AC214" s="279"/>
      <c r="AD214" s="279"/>
      <c r="AE214" s="279"/>
      <c r="AF214" s="279"/>
      <c r="AG214" s="279"/>
      <c r="AH214" s="279"/>
      <c r="AI214" s="279"/>
      <c r="AJ214" s="279"/>
      <c r="AK214" s="279"/>
      <c r="AL214" s="279"/>
      <c r="AM214" s="279"/>
      <c r="AN214" s="567"/>
      <c r="AO214" s="566"/>
      <c r="AP214" s="279"/>
      <c r="AQ214" s="279"/>
      <c r="AR214" s="279"/>
      <c r="AS214" s="279"/>
      <c r="AT214" s="279"/>
      <c r="AU214" s="279"/>
      <c r="AV214" s="279"/>
      <c r="AW214" s="279"/>
      <c r="AX214" s="279"/>
      <c r="AY214" s="279"/>
      <c r="AZ214" s="279"/>
      <c r="BA214" s="279"/>
      <c r="BB214" s="279"/>
      <c r="BC214" s="279"/>
      <c r="BE214" s="2"/>
      <c r="BF214" s="2"/>
      <c r="BG214" s="256">
        <f t="shared" si="75"/>
        <v>44197</v>
      </c>
      <c r="BH214" s="256">
        <f t="shared" si="76"/>
        <v>44227</v>
      </c>
      <c r="BI214" s="143">
        <f t="shared" si="69"/>
        <v>31</v>
      </c>
      <c r="BK214" s="565">
        <f t="shared" si="77"/>
        <v>1</v>
      </c>
      <c r="BL214" s="565">
        <f t="shared" si="81"/>
        <v>1</v>
      </c>
      <c r="BM214" s="565">
        <f t="shared" si="82"/>
        <v>1</v>
      </c>
    </row>
    <row r="215" spans="1:65" hidden="1" x14ac:dyDescent="0.25">
      <c r="A215" s="58" t="str">
        <f t="shared" si="70"/>
        <v/>
      </c>
      <c r="B215" s="368"/>
      <c r="C215" s="371"/>
      <c r="D215" s="679"/>
      <c r="E215" s="679"/>
      <c r="F215" s="278"/>
      <c r="G215" s="278"/>
      <c r="H215" s="278"/>
      <c r="I215" s="656"/>
      <c r="J215" s="59">
        <f t="shared" si="71"/>
        <v>0</v>
      </c>
      <c r="K215" s="59">
        <f t="shared" si="78"/>
        <v>0</v>
      </c>
      <c r="L215" s="59">
        <f t="shared" si="64"/>
        <v>0</v>
      </c>
      <c r="M215" s="59">
        <f t="shared" si="65"/>
        <v>0</v>
      </c>
      <c r="N215" s="59">
        <f t="shared" si="66"/>
        <v>0</v>
      </c>
      <c r="O215" s="59">
        <f t="shared" si="67"/>
        <v>0</v>
      </c>
      <c r="P215" s="59">
        <f t="shared" si="68"/>
        <v>0</v>
      </c>
      <c r="Q215" s="59">
        <f t="shared" si="79"/>
        <v>0</v>
      </c>
      <c r="R215" s="59">
        <f t="shared" si="80"/>
        <v>0</v>
      </c>
      <c r="S215" s="816"/>
      <c r="T215" s="816"/>
      <c r="U215" s="816"/>
      <c r="V215" s="60" t="str">
        <f t="shared" si="72"/>
        <v/>
      </c>
      <c r="W215" s="409" t="str">
        <f t="shared" si="73"/>
        <v/>
      </c>
      <c r="X215" s="61" t="str">
        <f t="shared" si="74"/>
        <v/>
      </c>
      <c r="Y215" s="279"/>
      <c r="Z215" s="279"/>
      <c r="AA215" s="609"/>
      <c r="AB215" s="610"/>
      <c r="AC215" s="279"/>
      <c r="AD215" s="279"/>
      <c r="AE215" s="279"/>
      <c r="AF215" s="279"/>
      <c r="AG215" s="279"/>
      <c r="AH215" s="279"/>
      <c r="AI215" s="279"/>
      <c r="AJ215" s="279"/>
      <c r="AK215" s="279"/>
      <c r="AL215" s="279"/>
      <c r="AM215" s="279"/>
      <c r="AN215" s="567"/>
      <c r="AO215" s="566"/>
      <c r="AP215" s="279"/>
      <c r="AQ215" s="279"/>
      <c r="AR215" s="279"/>
      <c r="AS215" s="279"/>
      <c r="AT215" s="279"/>
      <c r="AU215" s="279"/>
      <c r="AV215" s="279"/>
      <c r="AW215" s="279"/>
      <c r="AX215" s="279"/>
      <c r="AY215" s="279"/>
      <c r="AZ215" s="279"/>
      <c r="BA215" s="279"/>
      <c r="BB215" s="279"/>
      <c r="BC215" s="279"/>
      <c r="BE215" s="2"/>
      <c r="BF215" s="2"/>
      <c r="BG215" s="256">
        <f t="shared" si="75"/>
        <v>44197</v>
      </c>
      <c r="BH215" s="256">
        <f t="shared" si="76"/>
        <v>44227</v>
      </c>
      <c r="BI215" s="143">
        <f t="shared" si="69"/>
        <v>31</v>
      </c>
      <c r="BK215" s="565">
        <f t="shared" si="77"/>
        <v>1</v>
      </c>
      <c r="BL215" s="565">
        <f t="shared" si="81"/>
        <v>1</v>
      </c>
      <c r="BM215" s="565">
        <f t="shared" si="82"/>
        <v>1</v>
      </c>
    </row>
    <row r="216" spans="1:65" hidden="1" x14ac:dyDescent="0.25">
      <c r="A216" s="58" t="str">
        <f t="shared" si="70"/>
        <v/>
      </c>
      <c r="B216" s="368"/>
      <c r="C216" s="371"/>
      <c r="D216" s="679"/>
      <c r="E216" s="679"/>
      <c r="F216" s="278"/>
      <c r="G216" s="278"/>
      <c r="H216" s="278"/>
      <c r="I216" s="656"/>
      <c r="J216" s="59">
        <f t="shared" si="71"/>
        <v>0</v>
      </c>
      <c r="K216" s="59">
        <f t="shared" si="78"/>
        <v>0</v>
      </c>
      <c r="L216" s="59">
        <f t="shared" si="64"/>
        <v>0</v>
      </c>
      <c r="M216" s="59">
        <f t="shared" si="65"/>
        <v>0</v>
      </c>
      <c r="N216" s="59">
        <f t="shared" si="66"/>
        <v>0</v>
      </c>
      <c r="O216" s="59">
        <f t="shared" si="67"/>
        <v>0</v>
      </c>
      <c r="P216" s="59">
        <f t="shared" si="68"/>
        <v>0</v>
      </c>
      <c r="Q216" s="59">
        <f t="shared" si="79"/>
        <v>0</v>
      </c>
      <c r="R216" s="59">
        <f t="shared" si="80"/>
        <v>0</v>
      </c>
      <c r="S216" s="816"/>
      <c r="T216" s="816"/>
      <c r="U216" s="816"/>
      <c r="V216" s="60" t="str">
        <f t="shared" si="72"/>
        <v/>
      </c>
      <c r="W216" s="409" t="str">
        <f t="shared" si="73"/>
        <v/>
      </c>
      <c r="X216" s="61" t="str">
        <f t="shared" si="74"/>
        <v/>
      </c>
      <c r="Y216" s="279"/>
      <c r="Z216" s="279"/>
      <c r="AA216" s="609"/>
      <c r="AB216" s="610"/>
      <c r="AC216" s="279"/>
      <c r="AD216" s="279"/>
      <c r="AE216" s="279"/>
      <c r="AF216" s="279"/>
      <c r="AG216" s="279"/>
      <c r="AH216" s="279"/>
      <c r="AI216" s="279"/>
      <c r="AJ216" s="279"/>
      <c r="AK216" s="279"/>
      <c r="AL216" s="279"/>
      <c r="AM216" s="279"/>
      <c r="AN216" s="567"/>
      <c r="AO216" s="566"/>
      <c r="AP216" s="279"/>
      <c r="AQ216" s="279"/>
      <c r="AR216" s="279"/>
      <c r="AS216" s="279"/>
      <c r="AT216" s="279"/>
      <c r="AU216" s="279"/>
      <c r="AV216" s="279"/>
      <c r="AW216" s="279"/>
      <c r="AX216" s="279"/>
      <c r="AY216" s="279"/>
      <c r="AZ216" s="279"/>
      <c r="BA216" s="279"/>
      <c r="BB216" s="279"/>
      <c r="BC216" s="279"/>
      <c r="BE216" s="2"/>
      <c r="BF216" s="2"/>
      <c r="BG216" s="256">
        <f t="shared" si="75"/>
        <v>44197</v>
      </c>
      <c r="BH216" s="256">
        <f t="shared" si="76"/>
        <v>44227</v>
      </c>
      <c r="BI216" s="143">
        <f t="shared" si="69"/>
        <v>31</v>
      </c>
      <c r="BK216" s="565">
        <f t="shared" si="77"/>
        <v>1</v>
      </c>
      <c r="BL216" s="565">
        <f t="shared" si="81"/>
        <v>1</v>
      </c>
      <c r="BM216" s="565">
        <f t="shared" si="82"/>
        <v>1</v>
      </c>
    </row>
    <row r="217" spans="1:65" hidden="1" x14ac:dyDescent="0.25">
      <c r="A217" s="58" t="str">
        <f t="shared" si="70"/>
        <v/>
      </c>
      <c r="B217" s="368"/>
      <c r="C217" s="371"/>
      <c r="D217" s="679"/>
      <c r="E217" s="679"/>
      <c r="F217" s="278"/>
      <c r="G217" s="278"/>
      <c r="H217" s="278"/>
      <c r="I217" s="656"/>
      <c r="J217" s="59">
        <f t="shared" si="71"/>
        <v>0</v>
      </c>
      <c r="K217" s="59">
        <f t="shared" si="78"/>
        <v>0</v>
      </c>
      <c r="L217" s="59">
        <f t="shared" si="64"/>
        <v>0</v>
      </c>
      <c r="M217" s="59">
        <f t="shared" si="65"/>
        <v>0</v>
      </c>
      <c r="N217" s="59">
        <f t="shared" si="66"/>
        <v>0</v>
      </c>
      <c r="O217" s="59">
        <f t="shared" si="67"/>
        <v>0</v>
      </c>
      <c r="P217" s="59">
        <f t="shared" si="68"/>
        <v>0</v>
      </c>
      <c r="Q217" s="59">
        <f t="shared" si="79"/>
        <v>0</v>
      </c>
      <c r="R217" s="59">
        <f t="shared" si="80"/>
        <v>0</v>
      </c>
      <c r="S217" s="816"/>
      <c r="T217" s="816"/>
      <c r="U217" s="816"/>
      <c r="V217" s="60" t="str">
        <f t="shared" si="72"/>
        <v/>
      </c>
      <c r="W217" s="409" t="str">
        <f t="shared" si="73"/>
        <v/>
      </c>
      <c r="X217" s="61" t="str">
        <f t="shared" si="74"/>
        <v/>
      </c>
      <c r="Y217" s="279"/>
      <c r="Z217" s="279"/>
      <c r="AA217" s="609"/>
      <c r="AB217" s="610"/>
      <c r="AC217" s="279"/>
      <c r="AD217" s="279"/>
      <c r="AE217" s="279"/>
      <c r="AF217" s="279"/>
      <c r="AG217" s="279"/>
      <c r="AH217" s="279"/>
      <c r="AI217" s="279"/>
      <c r="AJ217" s="279"/>
      <c r="AK217" s="279"/>
      <c r="AL217" s="279"/>
      <c r="AM217" s="279"/>
      <c r="AN217" s="567"/>
      <c r="AO217" s="566"/>
      <c r="AP217" s="279"/>
      <c r="AQ217" s="279"/>
      <c r="AR217" s="279"/>
      <c r="AS217" s="279"/>
      <c r="AT217" s="279"/>
      <c r="AU217" s="279"/>
      <c r="AV217" s="279"/>
      <c r="AW217" s="279"/>
      <c r="AX217" s="279"/>
      <c r="AY217" s="279"/>
      <c r="AZ217" s="279"/>
      <c r="BA217" s="279"/>
      <c r="BB217" s="279"/>
      <c r="BC217" s="279"/>
      <c r="BE217" s="2"/>
      <c r="BF217" s="2"/>
      <c r="BG217" s="256">
        <f t="shared" si="75"/>
        <v>44197</v>
      </c>
      <c r="BH217" s="256">
        <f t="shared" si="76"/>
        <v>44227</v>
      </c>
      <c r="BI217" s="143">
        <f t="shared" si="69"/>
        <v>31</v>
      </c>
      <c r="BK217" s="565">
        <f t="shared" si="77"/>
        <v>1</v>
      </c>
      <c r="BL217" s="565">
        <f t="shared" si="81"/>
        <v>1</v>
      </c>
      <c r="BM217" s="565">
        <f t="shared" si="82"/>
        <v>1</v>
      </c>
    </row>
    <row r="218" spans="1:65" hidden="1" x14ac:dyDescent="0.25">
      <c r="A218" s="58" t="str">
        <f t="shared" si="70"/>
        <v/>
      </c>
      <c r="B218" s="368"/>
      <c r="C218" s="371"/>
      <c r="D218" s="679"/>
      <c r="E218" s="679"/>
      <c r="F218" s="278"/>
      <c r="G218" s="278"/>
      <c r="H218" s="278"/>
      <c r="I218" s="656"/>
      <c r="J218" s="59">
        <f t="shared" si="71"/>
        <v>0</v>
      </c>
      <c r="K218" s="59">
        <f t="shared" si="78"/>
        <v>0</v>
      </c>
      <c r="L218" s="59">
        <f t="shared" si="64"/>
        <v>0</v>
      </c>
      <c r="M218" s="59">
        <f t="shared" si="65"/>
        <v>0</v>
      </c>
      <c r="N218" s="59">
        <f t="shared" si="66"/>
        <v>0</v>
      </c>
      <c r="O218" s="59">
        <f t="shared" si="67"/>
        <v>0</v>
      </c>
      <c r="P218" s="59">
        <f t="shared" si="68"/>
        <v>0</v>
      </c>
      <c r="Q218" s="59">
        <f t="shared" si="79"/>
        <v>0</v>
      </c>
      <c r="R218" s="59">
        <f t="shared" si="80"/>
        <v>0</v>
      </c>
      <c r="S218" s="816"/>
      <c r="T218" s="816"/>
      <c r="U218" s="816"/>
      <c r="V218" s="60" t="str">
        <f t="shared" si="72"/>
        <v/>
      </c>
      <c r="W218" s="409" t="str">
        <f t="shared" si="73"/>
        <v/>
      </c>
      <c r="X218" s="61" t="str">
        <f t="shared" si="74"/>
        <v/>
      </c>
      <c r="Y218" s="279"/>
      <c r="Z218" s="279"/>
      <c r="AA218" s="609"/>
      <c r="AB218" s="610"/>
      <c r="AC218" s="279"/>
      <c r="AD218" s="279"/>
      <c r="AE218" s="279"/>
      <c r="AF218" s="279"/>
      <c r="AG218" s="279"/>
      <c r="AH218" s="279"/>
      <c r="AI218" s="279"/>
      <c r="AJ218" s="279"/>
      <c r="AK218" s="279"/>
      <c r="AL218" s="279"/>
      <c r="AM218" s="279"/>
      <c r="AN218" s="567"/>
      <c r="AO218" s="566"/>
      <c r="AP218" s="279"/>
      <c r="AQ218" s="279"/>
      <c r="AR218" s="279"/>
      <c r="AS218" s="279"/>
      <c r="AT218" s="279"/>
      <c r="AU218" s="279"/>
      <c r="AV218" s="279"/>
      <c r="AW218" s="279"/>
      <c r="AX218" s="279"/>
      <c r="AY218" s="279"/>
      <c r="AZ218" s="279"/>
      <c r="BA218" s="279"/>
      <c r="BB218" s="279"/>
      <c r="BC218" s="279"/>
      <c r="BE218" s="2"/>
      <c r="BF218" s="2"/>
      <c r="BG218" s="256">
        <f t="shared" si="75"/>
        <v>44197</v>
      </c>
      <c r="BH218" s="256">
        <f t="shared" si="76"/>
        <v>44227</v>
      </c>
      <c r="BI218" s="143">
        <f t="shared" si="69"/>
        <v>31</v>
      </c>
      <c r="BK218" s="565">
        <f t="shared" si="77"/>
        <v>1</v>
      </c>
      <c r="BL218" s="565">
        <f t="shared" si="81"/>
        <v>1</v>
      </c>
      <c r="BM218" s="565">
        <f t="shared" si="82"/>
        <v>1</v>
      </c>
    </row>
    <row r="219" spans="1:65" hidden="1" x14ac:dyDescent="0.25">
      <c r="A219" s="58" t="str">
        <f t="shared" si="70"/>
        <v/>
      </c>
      <c r="B219" s="368"/>
      <c r="C219" s="371"/>
      <c r="D219" s="679"/>
      <c r="E219" s="679"/>
      <c r="F219" s="278"/>
      <c r="G219" s="278"/>
      <c r="H219" s="278"/>
      <c r="I219" s="656"/>
      <c r="J219" s="59">
        <f t="shared" si="71"/>
        <v>0</v>
      </c>
      <c r="K219" s="59">
        <f t="shared" si="78"/>
        <v>0</v>
      </c>
      <c r="L219" s="59">
        <f t="shared" si="64"/>
        <v>0</v>
      </c>
      <c r="M219" s="59">
        <f t="shared" si="65"/>
        <v>0</v>
      </c>
      <c r="N219" s="59">
        <f t="shared" si="66"/>
        <v>0</v>
      </c>
      <c r="O219" s="59">
        <f t="shared" si="67"/>
        <v>0</v>
      </c>
      <c r="P219" s="59">
        <f t="shared" si="68"/>
        <v>0</v>
      </c>
      <c r="Q219" s="59">
        <f t="shared" si="79"/>
        <v>0</v>
      </c>
      <c r="R219" s="59">
        <f t="shared" si="80"/>
        <v>0</v>
      </c>
      <c r="S219" s="816"/>
      <c r="T219" s="816"/>
      <c r="U219" s="816"/>
      <c r="V219" s="60" t="str">
        <f t="shared" si="72"/>
        <v/>
      </c>
      <c r="W219" s="409" t="str">
        <f t="shared" si="73"/>
        <v/>
      </c>
      <c r="X219" s="61" t="str">
        <f t="shared" si="74"/>
        <v/>
      </c>
      <c r="Y219" s="279"/>
      <c r="Z219" s="279"/>
      <c r="AA219" s="609"/>
      <c r="AB219" s="610"/>
      <c r="AC219" s="279"/>
      <c r="AD219" s="279"/>
      <c r="AE219" s="279"/>
      <c r="AF219" s="279"/>
      <c r="AG219" s="279"/>
      <c r="AH219" s="279"/>
      <c r="AI219" s="279"/>
      <c r="AJ219" s="279"/>
      <c r="AK219" s="279"/>
      <c r="AL219" s="279"/>
      <c r="AM219" s="279"/>
      <c r="AN219" s="567"/>
      <c r="AO219" s="566"/>
      <c r="AP219" s="279"/>
      <c r="AQ219" s="279"/>
      <c r="AR219" s="279"/>
      <c r="AS219" s="279"/>
      <c r="AT219" s="279"/>
      <c r="AU219" s="279"/>
      <c r="AV219" s="279"/>
      <c r="AW219" s="279"/>
      <c r="AX219" s="279"/>
      <c r="AY219" s="279"/>
      <c r="AZ219" s="279"/>
      <c r="BA219" s="279"/>
      <c r="BB219" s="279"/>
      <c r="BC219" s="279"/>
      <c r="BE219" s="2"/>
      <c r="BF219" s="2"/>
      <c r="BG219" s="256">
        <f t="shared" si="75"/>
        <v>44197</v>
      </c>
      <c r="BH219" s="256">
        <f t="shared" si="76"/>
        <v>44227</v>
      </c>
      <c r="BI219" s="143">
        <f t="shared" si="69"/>
        <v>31</v>
      </c>
      <c r="BK219" s="565">
        <f t="shared" si="77"/>
        <v>1</v>
      </c>
      <c r="BL219" s="565">
        <f t="shared" si="81"/>
        <v>1</v>
      </c>
      <c r="BM219" s="565">
        <f t="shared" si="82"/>
        <v>1</v>
      </c>
    </row>
    <row r="220" spans="1:65" hidden="1" x14ac:dyDescent="0.25">
      <c r="A220" s="58" t="str">
        <f t="shared" si="70"/>
        <v/>
      </c>
      <c r="B220" s="368"/>
      <c r="C220" s="371"/>
      <c r="D220" s="679"/>
      <c r="E220" s="679"/>
      <c r="F220" s="278"/>
      <c r="G220" s="278"/>
      <c r="H220" s="278"/>
      <c r="I220" s="656"/>
      <c r="J220" s="59">
        <f t="shared" si="71"/>
        <v>0</v>
      </c>
      <c r="K220" s="59">
        <f t="shared" si="78"/>
        <v>0</v>
      </c>
      <c r="L220" s="59">
        <f t="shared" si="64"/>
        <v>0</v>
      </c>
      <c r="M220" s="59">
        <f t="shared" si="65"/>
        <v>0</v>
      </c>
      <c r="N220" s="59">
        <f t="shared" si="66"/>
        <v>0</v>
      </c>
      <c r="O220" s="59">
        <f t="shared" si="67"/>
        <v>0</v>
      </c>
      <c r="P220" s="59">
        <f t="shared" si="68"/>
        <v>0</v>
      </c>
      <c r="Q220" s="59">
        <f t="shared" si="79"/>
        <v>0</v>
      </c>
      <c r="R220" s="59">
        <f t="shared" si="80"/>
        <v>0</v>
      </c>
      <c r="S220" s="816"/>
      <c r="T220" s="816"/>
      <c r="U220" s="816"/>
      <c r="V220" s="60" t="str">
        <f t="shared" si="72"/>
        <v/>
      </c>
      <c r="W220" s="409" t="str">
        <f t="shared" si="73"/>
        <v/>
      </c>
      <c r="X220" s="61" t="str">
        <f t="shared" si="74"/>
        <v/>
      </c>
      <c r="Y220" s="279"/>
      <c r="Z220" s="279"/>
      <c r="AA220" s="609"/>
      <c r="AB220" s="610"/>
      <c r="AC220" s="279"/>
      <c r="AD220" s="279"/>
      <c r="AE220" s="279"/>
      <c r="AF220" s="279"/>
      <c r="AG220" s="279"/>
      <c r="AH220" s="279"/>
      <c r="AI220" s="279"/>
      <c r="AJ220" s="279"/>
      <c r="AK220" s="279"/>
      <c r="AL220" s="279"/>
      <c r="AM220" s="279"/>
      <c r="AN220" s="567"/>
      <c r="AO220" s="566"/>
      <c r="AP220" s="279"/>
      <c r="AQ220" s="279"/>
      <c r="AR220" s="279"/>
      <c r="AS220" s="279"/>
      <c r="AT220" s="279"/>
      <c r="AU220" s="279"/>
      <c r="AV220" s="279"/>
      <c r="AW220" s="279"/>
      <c r="AX220" s="279"/>
      <c r="AY220" s="279"/>
      <c r="AZ220" s="279"/>
      <c r="BA220" s="279"/>
      <c r="BB220" s="279"/>
      <c r="BC220" s="279"/>
      <c r="BE220" s="2"/>
      <c r="BF220" s="2"/>
      <c r="BG220" s="256">
        <f t="shared" si="75"/>
        <v>44197</v>
      </c>
      <c r="BH220" s="256">
        <f t="shared" si="76"/>
        <v>44227</v>
      </c>
      <c r="BI220" s="143">
        <f t="shared" si="69"/>
        <v>31</v>
      </c>
      <c r="BK220" s="565">
        <f t="shared" si="77"/>
        <v>1</v>
      </c>
      <c r="BL220" s="565">
        <f t="shared" si="81"/>
        <v>1</v>
      </c>
      <c r="BM220" s="565">
        <f t="shared" si="82"/>
        <v>1</v>
      </c>
    </row>
    <row r="221" spans="1:65" hidden="1" x14ac:dyDescent="0.25">
      <c r="A221" s="58" t="str">
        <f t="shared" si="70"/>
        <v/>
      </c>
      <c r="B221" s="368"/>
      <c r="C221" s="371"/>
      <c r="D221" s="679"/>
      <c r="E221" s="679"/>
      <c r="F221" s="278"/>
      <c r="G221" s="278"/>
      <c r="H221" s="278"/>
      <c r="I221" s="656"/>
      <c r="J221" s="59">
        <f t="shared" si="71"/>
        <v>0</v>
      </c>
      <c r="K221" s="59">
        <f t="shared" si="78"/>
        <v>0</v>
      </c>
      <c r="L221" s="59">
        <f t="shared" si="64"/>
        <v>0</v>
      </c>
      <c r="M221" s="59">
        <f t="shared" si="65"/>
        <v>0</v>
      </c>
      <c r="N221" s="59">
        <f t="shared" si="66"/>
        <v>0</v>
      </c>
      <c r="O221" s="59">
        <f t="shared" si="67"/>
        <v>0</v>
      </c>
      <c r="P221" s="59">
        <f t="shared" si="68"/>
        <v>0</v>
      </c>
      <c r="Q221" s="59">
        <f t="shared" si="79"/>
        <v>0</v>
      </c>
      <c r="R221" s="59">
        <f t="shared" si="80"/>
        <v>0</v>
      </c>
      <c r="S221" s="816"/>
      <c r="T221" s="816"/>
      <c r="U221" s="816"/>
      <c r="V221" s="60" t="str">
        <f t="shared" si="72"/>
        <v/>
      </c>
      <c r="W221" s="409" t="str">
        <f t="shared" si="73"/>
        <v/>
      </c>
      <c r="X221" s="61" t="str">
        <f t="shared" si="74"/>
        <v/>
      </c>
      <c r="Y221" s="279"/>
      <c r="Z221" s="279"/>
      <c r="AA221" s="609"/>
      <c r="AB221" s="610"/>
      <c r="AC221" s="279"/>
      <c r="AD221" s="279"/>
      <c r="AE221" s="279"/>
      <c r="AF221" s="279"/>
      <c r="AG221" s="279"/>
      <c r="AH221" s="279"/>
      <c r="AI221" s="279"/>
      <c r="AJ221" s="279"/>
      <c r="AK221" s="279"/>
      <c r="AL221" s="279"/>
      <c r="AM221" s="279"/>
      <c r="AN221" s="567"/>
      <c r="AO221" s="566"/>
      <c r="AP221" s="279"/>
      <c r="AQ221" s="279"/>
      <c r="AR221" s="279"/>
      <c r="AS221" s="279"/>
      <c r="AT221" s="279"/>
      <c r="AU221" s="279"/>
      <c r="AV221" s="279"/>
      <c r="AW221" s="279"/>
      <c r="AX221" s="279"/>
      <c r="AY221" s="279"/>
      <c r="AZ221" s="279"/>
      <c r="BA221" s="279"/>
      <c r="BB221" s="279"/>
      <c r="BC221" s="279"/>
      <c r="BE221" s="2"/>
      <c r="BF221" s="2"/>
      <c r="BG221" s="256">
        <f t="shared" si="75"/>
        <v>44197</v>
      </c>
      <c r="BH221" s="256">
        <f t="shared" si="76"/>
        <v>44227</v>
      </c>
      <c r="BI221" s="143">
        <f t="shared" si="69"/>
        <v>31</v>
      </c>
      <c r="BK221" s="565">
        <f t="shared" si="77"/>
        <v>1</v>
      </c>
      <c r="BL221" s="565">
        <f t="shared" si="81"/>
        <v>1</v>
      </c>
      <c r="BM221" s="565">
        <f t="shared" si="82"/>
        <v>1</v>
      </c>
    </row>
    <row r="222" spans="1:65" hidden="1" x14ac:dyDescent="0.25">
      <c r="A222" s="58" t="str">
        <f t="shared" si="70"/>
        <v/>
      </c>
      <c r="B222" s="368"/>
      <c r="C222" s="371"/>
      <c r="D222" s="679"/>
      <c r="E222" s="679"/>
      <c r="F222" s="278"/>
      <c r="G222" s="278"/>
      <c r="H222" s="278"/>
      <c r="I222" s="656"/>
      <c r="J222" s="59">
        <f t="shared" si="71"/>
        <v>0</v>
      </c>
      <c r="K222" s="59">
        <f t="shared" si="78"/>
        <v>0</v>
      </c>
      <c r="L222" s="59">
        <f t="shared" si="64"/>
        <v>0</v>
      </c>
      <c r="M222" s="59">
        <f t="shared" si="65"/>
        <v>0</v>
      </c>
      <c r="N222" s="59">
        <f t="shared" si="66"/>
        <v>0</v>
      </c>
      <c r="O222" s="59">
        <f t="shared" si="67"/>
        <v>0</v>
      </c>
      <c r="P222" s="59">
        <f t="shared" si="68"/>
        <v>0</v>
      </c>
      <c r="Q222" s="59">
        <f t="shared" si="79"/>
        <v>0</v>
      </c>
      <c r="R222" s="59">
        <f t="shared" si="80"/>
        <v>0</v>
      </c>
      <c r="S222" s="816"/>
      <c r="T222" s="816"/>
      <c r="U222" s="816"/>
      <c r="V222" s="60" t="str">
        <f t="shared" si="72"/>
        <v/>
      </c>
      <c r="W222" s="409" t="str">
        <f t="shared" si="73"/>
        <v/>
      </c>
      <c r="X222" s="61" t="str">
        <f t="shared" si="74"/>
        <v/>
      </c>
      <c r="Y222" s="279"/>
      <c r="Z222" s="279"/>
      <c r="AA222" s="609"/>
      <c r="AB222" s="610"/>
      <c r="AC222" s="279"/>
      <c r="AD222" s="279"/>
      <c r="AE222" s="279"/>
      <c r="AF222" s="279"/>
      <c r="AG222" s="279"/>
      <c r="AH222" s="279"/>
      <c r="AI222" s="279"/>
      <c r="AJ222" s="279"/>
      <c r="AK222" s="279"/>
      <c r="AL222" s="279"/>
      <c r="AM222" s="279"/>
      <c r="AN222" s="567"/>
      <c r="AO222" s="566"/>
      <c r="AP222" s="279"/>
      <c r="AQ222" s="279"/>
      <c r="AR222" s="279"/>
      <c r="AS222" s="279"/>
      <c r="AT222" s="279"/>
      <c r="AU222" s="279"/>
      <c r="AV222" s="279"/>
      <c r="AW222" s="279"/>
      <c r="AX222" s="279"/>
      <c r="AY222" s="279"/>
      <c r="AZ222" s="279"/>
      <c r="BA222" s="279"/>
      <c r="BB222" s="279"/>
      <c r="BC222" s="279"/>
      <c r="BE222" s="2"/>
      <c r="BF222" s="2"/>
      <c r="BG222" s="256">
        <f t="shared" si="75"/>
        <v>44197</v>
      </c>
      <c r="BH222" s="256">
        <f t="shared" si="76"/>
        <v>44227</v>
      </c>
      <c r="BI222" s="143">
        <f t="shared" si="69"/>
        <v>31</v>
      </c>
      <c r="BK222" s="565">
        <f t="shared" si="77"/>
        <v>1</v>
      </c>
      <c r="BL222" s="565">
        <f t="shared" si="81"/>
        <v>1</v>
      </c>
      <c r="BM222" s="565">
        <f t="shared" si="82"/>
        <v>1</v>
      </c>
    </row>
    <row r="223" spans="1:65" hidden="1" x14ac:dyDescent="0.25">
      <c r="A223" s="58" t="str">
        <f t="shared" si="70"/>
        <v/>
      </c>
      <c r="B223" s="368"/>
      <c r="C223" s="371"/>
      <c r="D223" s="679"/>
      <c r="E223" s="679"/>
      <c r="F223" s="278"/>
      <c r="G223" s="278"/>
      <c r="H223" s="278"/>
      <c r="I223" s="656"/>
      <c r="J223" s="59">
        <f t="shared" si="71"/>
        <v>0</v>
      </c>
      <c r="K223" s="59">
        <f t="shared" si="78"/>
        <v>0</v>
      </c>
      <c r="L223" s="59">
        <f t="shared" si="64"/>
        <v>0</v>
      </c>
      <c r="M223" s="59">
        <f t="shared" si="65"/>
        <v>0</v>
      </c>
      <c r="N223" s="59">
        <f t="shared" si="66"/>
        <v>0</v>
      </c>
      <c r="O223" s="59">
        <f t="shared" si="67"/>
        <v>0</v>
      </c>
      <c r="P223" s="59">
        <f t="shared" si="68"/>
        <v>0</v>
      </c>
      <c r="Q223" s="59">
        <f t="shared" si="79"/>
        <v>0</v>
      </c>
      <c r="R223" s="59">
        <f t="shared" si="80"/>
        <v>0</v>
      </c>
      <c r="S223" s="816"/>
      <c r="T223" s="816"/>
      <c r="U223" s="816"/>
      <c r="V223" s="60" t="str">
        <f t="shared" si="72"/>
        <v/>
      </c>
      <c r="W223" s="409" t="str">
        <f t="shared" si="73"/>
        <v/>
      </c>
      <c r="X223" s="61" t="str">
        <f t="shared" si="74"/>
        <v/>
      </c>
      <c r="Y223" s="279"/>
      <c r="Z223" s="279"/>
      <c r="AA223" s="609"/>
      <c r="AB223" s="610"/>
      <c r="AC223" s="279"/>
      <c r="AD223" s="279"/>
      <c r="AE223" s="279"/>
      <c r="AF223" s="279"/>
      <c r="AG223" s="279"/>
      <c r="AH223" s="279"/>
      <c r="AI223" s="279"/>
      <c r="AJ223" s="279"/>
      <c r="AK223" s="279"/>
      <c r="AL223" s="279"/>
      <c r="AM223" s="279"/>
      <c r="AN223" s="567"/>
      <c r="AO223" s="566"/>
      <c r="AP223" s="279"/>
      <c r="AQ223" s="279"/>
      <c r="AR223" s="279"/>
      <c r="AS223" s="279"/>
      <c r="AT223" s="279"/>
      <c r="AU223" s="279"/>
      <c r="AV223" s="279"/>
      <c r="AW223" s="279"/>
      <c r="AX223" s="279"/>
      <c r="AY223" s="279"/>
      <c r="AZ223" s="279"/>
      <c r="BA223" s="279"/>
      <c r="BB223" s="279"/>
      <c r="BC223" s="279"/>
      <c r="BE223" s="2"/>
      <c r="BF223" s="2"/>
      <c r="BG223" s="256">
        <f t="shared" si="75"/>
        <v>44197</v>
      </c>
      <c r="BH223" s="256">
        <f t="shared" si="76"/>
        <v>44227</v>
      </c>
      <c r="BI223" s="143">
        <f t="shared" si="69"/>
        <v>31</v>
      </c>
      <c r="BK223" s="565">
        <f t="shared" si="77"/>
        <v>1</v>
      </c>
      <c r="BL223" s="565">
        <f t="shared" si="81"/>
        <v>1</v>
      </c>
      <c r="BM223" s="565">
        <f t="shared" si="82"/>
        <v>1</v>
      </c>
    </row>
    <row r="224" spans="1:65" hidden="1" x14ac:dyDescent="0.25">
      <c r="A224" s="58" t="str">
        <f t="shared" si="70"/>
        <v/>
      </c>
      <c r="B224" s="368"/>
      <c r="C224" s="371"/>
      <c r="D224" s="679"/>
      <c r="E224" s="679"/>
      <c r="F224" s="278"/>
      <c r="G224" s="278"/>
      <c r="H224" s="278"/>
      <c r="I224" s="656"/>
      <c r="J224" s="59">
        <f t="shared" si="71"/>
        <v>0</v>
      </c>
      <c r="K224" s="59">
        <f t="shared" si="78"/>
        <v>0</v>
      </c>
      <c r="L224" s="59">
        <f t="shared" si="64"/>
        <v>0</v>
      </c>
      <c r="M224" s="59">
        <f t="shared" si="65"/>
        <v>0</v>
      </c>
      <c r="N224" s="59">
        <f t="shared" si="66"/>
        <v>0</v>
      </c>
      <c r="O224" s="59">
        <f t="shared" si="67"/>
        <v>0</v>
      </c>
      <c r="P224" s="59">
        <f t="shared" si="68"/>
        <v>0</v>
      </c>
      <c r="Q224" s="59">
        <f t="shared" si="79"/>
        <v>0</v>
      </c>
      <c r="R224" s="59">
        <f t="shared" si="80"/>
        <v>0</v>
      </c>
      <c r="S224" s="816"/>
      <c r="T224" s="816"/>
      <c r="U224" s="816"/>
      <c r="V224" s="60" t="str">
        <f t="shared" si="72"/>
        <v/>
      </c>
      <c r="W224" s="409" t="str">
        <f t="shared" si="73"/>
        <v/>
      </c>
      <c r="X224" s="61" t="str">
        <f t="shared" si="74"/>
        <v/>
      </c>
      <c r="Y224" s="279"/>
      <c r="Z224" s="279"/>
      <c r="AA224" s="609"/>
      <c r="AB224" s="610"/>
      <c r="AC224" s="279"/>
      <c r="AD224" s="279"/>
      <c r="AE224" s="279"/>
      <c r="AF224" s="279"/>
      <c r="AG224" s="279"/>
      <c r="AH224" s="279"/>
      <c r="AI224" s="279"/>
      <c r="AJ224" s="279"/>
      <c r="AK224" s="279"/>
      <c r="AL224" s="279"/>
      <c r="AM224" s="279"/>
      <c r="AN224" s="567"/>
      <c r="AO224" s="566"/>
      <c r="AP224" s="279"/>
      <c r="AQ224" s="279"/>
      <c r="AR224" s="279"/>
      <c r="AS224" s="279"/>
      <c r="AT224" s="279"/>
      <c r="AU224" s="279"/>
      <c r="AV224" s="279"/>
      <c r="AW224" s="279"/>
      <c r="AX224" s="279"/>
      <c r="AY224" s="279"/>
      <c r="AZ224" s="279"/>
      <c r="BA224" s="279"/>
      <c r="BB224" s="279"/>
      <c r="BC224" s="279"/>
      <c r="BE224" s="2"/>
      <c r="BF224" s="2"/>
      <c r="BG224" s="256">
        <f t="shared" si="75"/>
        <v>44197</v>
      </c>
      <c r="BH224" s="256">
        <f t="shared" si="76"/>
        <v>44227</v>
      </c>
      <c r="BI224" s="143">
        <f t="shared" si="69"/>
        <v>31</v>
      </c>
      <c r="BK224" s="565">
        <f t="shared" si="77"/>
        <v>1</v>
      </c>
      <c r="BL224" s="565">
        <f t="shared" si="81"/>
        <v>1</v>
      </c>
      <c r="BM224" s="565">
        <f t="shared" si="82"/>
        <v>1</v>
      </c>
    </row>
    <row r="225" spans="1:65" hidden="1" x14ac:dyDescent="0.25">
      <c r="A225" s="58" t="str">
        <f t="shared" si="70"/>
        <v/>
      </c>
      <c r="B225" s="368"/>
      <c r="C225" s="371"/>
      <c r="D225" s="679"/>
      <c r="E225" s="679"/>
      <c r="F225" s="278"/>
      <c r="G225" s="278"/>
      <c r="H225" s="278"/>
      <c r="I225" s="656"/>
      <c r="J225" s="59">
        <f t="shared" si="71"/>
        <v>0</v>
      </c>
      <c r="K225" s="59">
        <f t="shared" si="78"/>
        <v>0</v>
      </c>
      <c r="L225" s="59">
        <f t="shared" si="64"/>
        <v>0</v>
      </c>
      <c r="M225" s="59">
        <f t="shared" si="65"/>
        <v>0</v>
      </c>
      <c r="N225" s="59">
        <f t="shared" si="66"/>
        <v>0</v>
      </c>
      <c r="O225" s="59">
        <f t="shared" si="67"/>
        <v>0</v>
      </c>
      <c r="P225" s="59">
        <f t="shared" si="68"/>
        <v>0</v>
      </c>
      <c r="Q225" s="59">
        <f t="shared" si="79"/>
        <v>0</v>
      </c>
      <c r="R225" s="59">
        <f t="shared" si="80"/>
        <v>0</v>
      </c>
      <c r="S225" s="816"/>
      <c r="T225" s="816"/>
      <c r="U225" s="816"/>
      <c r="V225" s="60" t="str">
        <f t="shared" si="72"/>
        <v/>
      </c>
      <c r="W225" s="409" t="str">
        <f t="shared" si="73"/>
        <v/>
      </c>
      <c r="X225" s="61" t="str">
        <f t="shared" si="74"/>
        <v/>
      </c>
      <c r="Y225" s="279"/>
      <c r="Z225" s="279"/>
      <c r="AA225" s="609"/>
      <c r="AB225" s="610"/>
      <c r="AC225" s="279"/>
      <c r="AD225" s="279"/>
      <c r="AE225" s="279"/>
      <c r="AF225" s="279"/>
      <c r="AG225" s="279"/>
      <c r="AH225" s="279"/>
      <c r="AI225" s="279"/>
      <c r="AJ225" s="279"/>
      <c r="AK225" s="279"/>
      <c r="AL225" s="279"/>
      <c r="AM225" s="279"/>
      <c r="AN225" s="567"/>
      <c r="AO225" s="566"/>
      <c r="AP225" s="279"/>
      <c r="AQ225" s="279"/>
      <c r="AR225" s="279"/>
      <c r="AS225" s="279"/>
      <c r="AT225" s="279"/>
      <c r="AU225" s="279"/>
      <c r="AV225" s="279"/>
      <c r="AW225" s="279"/>
      <c r="AX225" s="279"/>
      <c r="AY225" s="279"/>
      <c r="AZ225" s="279"/>
      <c r="BA225" s="279"/>
      <c r="BB225" s="279"/>
      <c r="BC225" s="279"/>
      <c r="BE225" s="2"/>
      <c r="BF225" s="2"/>
      <c r="BG225" s="256">
        <f t="shared" si="75"/>
        <v>44197</v>
      </c>
      <c r="BH225" s="256">
        <f t="shared" si="76"/>
        <v>44227</v>
      </c>
      <c r="BI225" s="143">
        <f t="shared" si="69"/>
        <v>31</v>
      </c>
      <c r="BK225" s="565">
        <f t="shared" si="77"/>
        <v>1</v>
      </c>
      <c r="BL225" s="565">
        <f t="shared" si="81"/>
        <v>1</v>
      </c>
      <c r="BM225" s="565">
        <f t="shared" si="82"/>
        <v>1</v>
      </c>
    </row>
    <row r="226" spans="1:65" hidden="1" x14ac:dyDescent="0.25">
      <c r="A226" s="58" t="str">
        <f t="shared" si="70"/>
        <v/>
      </c>
      <c r="B226" s="368"/>
      <c r="C226" s="371"/>
      <c r="D226" s="679"/>
      <c r="E226" s="679"/>
      <c r="F226" s="278"/>
      <c r="G226" s="278"/>
      <c r="H226" s="278"/>
      <c r="I226" s="656"/>
      <c r="J226" s="59">
        <f t="shared" si="71"/>
        <v>0</v>
      </c>
      <c r="K226" s="59">
        <f t="shared" si="78"/>
        <v>0</v>
      </c>
      <c r="L226" s="59">
        <f t="shared" si="64"/>
        <v>0</v>
      </c>
      <c r="M226" s="59">
        <f t="shared" si="65"/>
        <v>0</v>
      </c>
      <c r="N226" s="59">
        <f t="shared" si="66"/>
        <v>0</v>
      </c>
      <c r="O226" s="59">
        <f t="shared" si="67"/>
        <v>0</v>
      </c>
      <c r="P226" s="59">
        <f t="shared" si="68"/>
        <v>0</v>
      </c>
      <c r="Q226" s="59">
        <f t="shared" si="79"/>
        <v>0</v>
      </c>
      <c r="R226" s="59">
        <f t="shared" si="80"/>
        <v>0</v>
      </c>
      <c r="S226" s="816"/>
      <c r="T226" s="816"/>
      <c r="U226" s="816"/>
      <c r="V226" s="60" t="str">
        <f t="shared" si="72"/>
        <v/>
      </c>
      <c r="W226" s="409" t="str">
        <f t="shared" si="73"/>
        <v/>
      </c>
      <c r="X226" s="61" t="str">
        <f t="shared" si="74"/>
        <v/>
      </c>
      <c r="Y226" s="279"/>
      <c r="Z226" s="279"/>
      <c r="AA226" s="609"/>
      <c r="AB226" s="610"/>
      <c r="AC226" s="279"/>
      <c r="AD226" s="279"/>
      <c r="AE226" s="279"/>
      <c r="AF226" s="279"/>
      <c r="AG226" s="279"/>
      <c r="AH226" s="279"/>
      <c r="AI226" s="279"/>
      <c r="AJ226" s="279"/>
      <c r="AK226" s="279"/>
      <c r="AL226" s="279"/>
      <c r="AM226" s="279"/>
      <c r="AN226" s="567"/>
      <c r="AO226" s="566"/>
      <c r="AP226" s="279"/>
      <c r="AQ226" s="279"/>
      <c r="AR226" s="279"/>
      <c r="AS226" s="279"/>
      <c r="AT226" s="279"/>
      <c r="AU226" s="279"/>
      <c r="AV226" s="279"/>
      <c r="AW226" s="279"/>
      <c r="AX226" s="279"/>
      <c r="AY226" s="279"/>
      <c r="AZ226" s="279"/>
      <c r="BA226" s="279"/>
      <c r="BB226" s="279"/>
      <c r="BC226" s="279"/>
      <c r="BE226" s="2"/>
      <c r="BF226" s="2"/>
      <c r="BG226" s="256">
        <f t="shared" si="75"/>
        <v>44197</v>
      </c>
      <c r="BH226" s="256">
        <f t="shared" si="76"/>
        <v>44227</v>
      </c>
      <c r="BI226" s="143">
        <f t="shared" si="69"/>
        <v>31</v>
      </c>
      <c r="BK226" s="565">
        <f t="shared" si="77"/>
        <v>1</v>
      </c>
      <c r="BL226" s="565">
        <f t="shared" si="81"/>
        <v>1</v>
      </c>
      <c r="BM226" s="565">
        <f t="shared" si="82"/>
        <v>1</v>
      </c>
    </row>
    <row r="227" spans="1:65" hidden="1" x14ac:dyDescent="0.25">
      <c r="A227" s="58" t="str">
        <f t="shared" si="70"/>
        <v/>
      </c>
      <c r="B227" s="368"/>
      <c r="C227" s="371"/>
      <c r="D227" s="679"/>
      <c r="E227" s="679"/>
      <c r="F227" s="278"/>
      <c r="G227" s="278"/>
      <c r="H227" s="278"/>
      <c r="I227" s="656"/>
      <c r="J227" s="59">
        <f t="shared" si="71"/>
        <v>0</v>
      </c>
      <c r="K227" s="59">
        <f t="shared" si="78"/>
        <v>0</v>
      </c>
      <c r="L227" s="59">
        <f t="shared" si="64"/>
        <v>0</v>
      </c>
      <c r="M227" s="59">
        <f t="shared" si="65"/>
        <v>0</v>
      </c>
      <c r="N227" s="59">
        <f t="shared" si="66"/>
        <v>0</v>
      </c>
      <c r="O227" s="59">
        <f t="shared" si="67"/>
        <v>0</v>
      </c>
      <c r="P227" s="59">
        <f t="shared" si="68"/>
        <v>0</v>
      </c>
      <c r="Q227" s="59">
        <f t="shared" si="79"/>
        <v>0</v>
      </c>
      <c r="R227" s="59">
        <f t="shared" si="80"/>
        <v>0</v>
      </c>
      <c r="S227" s="816"/>
      <c r="T227" s="816"/>
      <c r="U227" s="816"/>
      <c r="V227" s="60" t="str">
        <f t="shared" si="72"/>
        <v/>
      </c>
      <c r="W227" s="409" t="str">
        <f t="shared" si="73"/>
        <v/>
      </c>
      <c r="X227" s="61" t="str">
        <f t="shared" si="74"/>
        <v/>
      </c>
      <c r="Y227" s="279"/>
      <c r="Z227" s="279"/>
      <c r="AA227" s="609"/>
      <c r="AB227" s="610"/>
      <c r="AC227" s="279"/>
      <c r="AD227" s="279"/>
      <c r="AE227" s="279"/>
      <c r="AF227" s="279"/>
      <c r="AG227" s="279"/>
      <c r="AH227" s="279"/>
      <c r="AI227" s="279"/>
      <c r="AJ227" s="279"/>
      <c r="AK227" s="279"/>
      <c r="AL227" s="279"/>
      <c r="AM227" s="279"/>
      <c r="AN227" s="567"/>
      <c r="AO227" s="566"/>
      <c r="AP227" s="279"/>
      <c r="AQ227" s="279"/>
      <c r="AR227" s="279"/>
      <c r="AS227" s="279"/>
      <c r="AT227" s="279"/>
      <c r="AU227" s="279"/>
      <c r="AV227" s="279"/>
      <c r="AW227" s="279"/>
      <c r="AX227" s="279"/>
      <c r="AY227" s="279"/>
      <c r="AZ227" s="279"/>
      <c r="BA227" s="279"/>
      <c r="BB227" s="279"/>
      <c r="BC227" s="279"/>
      <c r="BE227" s="2"/>
      <c r="BF227" s="2"/>
      <c r="BG227" s="256">
        <f t="shared" si="75"/>
        <v>44197</v>
      </c>
      <c r="BH227" s="256">
        <f t="shared" si="76"/>
        <v>44227</v>
      </c>
      <c r="BI227" s="143">
        <f t="shared" si="69"/>
        <v>31</v>
      </c>
      <c r="BK227" s="565">
        <f t="shared" si="77"/>
        <v>1</v>
      </c>
      <c r="BL227" s="565">
        <f t="shared" si="81"/>
        <v>1</v>
      </c>
      <c r="BM227" s="565">
        <f t="shared" si="82"/>
        <v>1</v>
      </c>
    </row>
    <row r="228" spans="1:65" hidden="1" x14ac:dyDescent="0.25">
      <c r="A228" s="58" t="str">
        <f t="shared" si="70"/>
        <v/>
      </c>
      <c r="B228" s="368"/>
      <c r="C228" s="371"/>
      <c r="D228" s="679"/>
      <c r="E228" s="679"/>
      <c r="F228" s="278"/>
      <c r="G228" s="278"/>
      <c r="H228" s="278"/>
      <c r="I228" s="656"/>
      <c r="J228" s="59">
        <f t="shared" si="71"/>
        <v>0</v>
      </c>
      <c r="K228" s="59">
        <f t="shared" si="78"/>
        <v>0</v>
      </c>
      <c r="L228" s="59">
        <f t="shared" si="64"/>
        <v>0</v>
      </c>
      <c r="M228" s="59">
        <f t="shared" si="65"/>
        <v>0</v>
      </c>
      <c r="N228" s="59">
        <f t="shared" si="66"/>
        <v>0</v>
      </c>
      <c r="O228" s="59">
        <f t="shared" si="67"/>
        <v>0</v>
      </c>
      <c r="P228" s="59">
        <f t="shared" si="68"/>
        <v>0</v>
      </c>
      <c r="Q228" s="59">
        <f t="shared" si="79"/>
        <v>0</v>
      </c>
      <c r="R228" s="59">
        <f t="shared" si="80"/>
        <v>0</v>
      </c>
      <c r="S228" s="816"/>
      <c r="T228" s="816"/>
      <c r="U228" s="816"/>
      <c r="V228" s="60" t="str">
        <f t="shared" si="72"/>
        <v/>
      </c>
      <c r="W228" s="409" t="str">
        <f t="shared" si="73"/>
        <v/>
      </c>
      <c r="X228" s="61" t="str">
        <f t="shared" si="74"/>
        <v/>
      </c>
      <c r="Y228" s="279"/>
      <c r="Z228" s="279"/>
      <c r="AA228" s="609"/>
      <c r="AB228" s="610"/>
      <c r="AC228" s="279"/>
      <c r="AD228" s="279"/>
      <c r="AE228" s="279"/>
      <c r="AF228" s="279"/>
      <c r="AG228" s="279"/>
      <c r="AH228" s="279"/>
      <c r="AI228" s="279"/>
      <c r="AJ228" s="279"/>
      <c r="AK228" s="279"/>
      <c r="AL228" s="279"/>
      <c r="AM228" s="279"/>
      <c r="AN228" s="567"/>
      <c r="AO228" s="566"/>
      <c r="AP228" s="279"/>
      <c r="AQ228" s="279"/>
      <c r="AR228" s="279"/>
      <c r="AS228" s="279"/>
      <c r="AT228" s="279"/>
      <c r="AU228" s="279"/>
      <c r="AV228" s="279"/>
      <c r="AW228" s="279"/>
      <c r="AX228" s="279"/>
      <c r="AY228" s="279"/>
      <c r="AZ228" s="279"/>
      <c r="BA228" s="279"/>
      <c r="BB228" s="279"/>
      <c r="BC228" s="279"/>
      <c r="BE228" s="2"/>
      <c r="BF228" s="2"/>
      <c r="BG228" s="256">
        <f t="shared" si="75"/>
        <v>44197</v>
      </c>
      <c r="BH228" s="256">
        <f t="shared" si="76"/>
        <v>44227</v>
      </c>
      <c r="BI228" s="143">
        <f t="shared" si="69"/>
        <v>31</v>
      </c>
      <c r="BK228" s="565">
        <f t="shared" si="77"/>
        <v>1</v>
      </c>
      <c r="BL228" s="565">
        <f t="shared" si="81"/>
        <v>1</v>
      </c>
      <c r="BM228" s="565">
        <f t="shared" si="82"/>
        <v>1</v>
      </c>
    </row>
    <row r="229" spans="1:65" hidden="1" x14ac:dyDescent="0.25">
      <c r="A229" s="58" t="str">
        <f t="shared" si="70"/>
        <v/>
      </c>
      <c r="B229" s="368"/>
      <c r="C229" s="371"/>
      <c r="D229" s="679"/>
      <c r="E229" s="679"/>
      <c r="F229" s="278"/>
      <c r="G229" s="278"/>
      <c r="H229" s="278"/>
      <c r="I229" s="656"/>
      <c r="J229" s="59">
        <f t="shared" si="71"/>
        <v>0</v>
      </c>
      <c r="K229" s="59">
        <f t="shared" si="78"/>
        <v>0</v>
      </c>
      <c r="L229" s="59">
        <f t="shared" si="64"/>
        <v>0</v>
      </c>
      <c r="M229" s="59">
        <f t="shared" si="65"/>
        <v>0</v>
      </c>
      <c r="N229" s="59">
        <f t="shared" si="66"/>
        <v>0</v>
      </c>
      <c r="O229" s="59">
        <f t="shared" si="67"/>
        <v>0</v>
      </c>
      <c r="P229" s="59">
        <f t="shared" si="68"/>
        <v>0</v>
      </c>
      <c r="Q229" s="59">
        <f t="shared" si="79"/>
        <v>0</v>
      </c>
      <c r="R229" s="59">
        <f t="shared" si="80"/>
        <v>0</v>
      </c>
      <c r="S229" s="816"/>
      <c r="T229" s="816"/>
      <c r="U229" s="816"/>
      <c r="V229" s="60" t="str">
        <f t="shared" si="72"/>
        <v/>
      </c>
      <c r="W229" s="409" t="str">
        <f t="shared" si="73"/>
        <v/>
      </c>
      <c r="X229" s="61" t="str">
        <f t="shared" si="74"/>
        <v/>
      </c>
      <c r="Y229" s="279"/>
      <c r="Z229" s="279"/>
      <c r="AA229" s="609"/>
      <c r="AB229" s="610"/>
      <c r="AC229" s="279"/>
      <c r="AD229" s="279"/>
      <c r="AE229" s="279"/>
      <c r="AF229" s="279"/>
      <c r="AG229" s="279"/>
      <c r="AH229" s="279"/>
      <c r="AI229" s="279"/>
      <c r="AJ229" s="279"/>
      <c r="AK229" s="279"/>
      <c r="AL229" s="279"/>
      <c r="AM229" s="279"/>
      <c r="AN229" s="567"/>
      <c r="AO229" s="566"/>
      <c r="AP229" s="279"/>
      <c r="AQ229" s="279"/>
      <c r="AR229" s="279"/>
      <c r="AS229" s="279"/>
      <c r="AT229" s="279"/>
      <c r="AU229" s="279"/>
      <c r="AV229" s="279"/>
      <c r="AW229" s="279"/>
      <c r="AX229" s="279"/>
      <c r="AY229" s="279"/>
      <c r="AZ229" s="279"/>
      <c r="BA229" s="279"/>
      <c r="BB229" s="279"/>
      <c r="BC229" s="279"/>
      <c r="BE229" s="2"/>
      <c r="BF229" s="2"/>
      <c r="BG229" s="256">
        <f t="shared" si="75"/>
        <v>44197</v>
      </c>
      <c r="BH229" s="256">
        <f t="shared" si="76"/>
        <v>44227</v>
      </c>
      <c r="BI229" s="143">
        <f t="shared" si="69"/>
        <v>31</v>
      </c>
      <c r="BK229" s="565">
        <f t="shared" si="77"/>
        <v>1</v>
      </c>
      <c r="BL229" s="565">
        <f t="shared" si="81"/>
        <v>1</v>
      </c>
      <c r="BM229" s="565">
        <f t="shared" si="82"/>
        <v>1</v>
      </c>
    </row>
    <row r="230" spans="1:65" hidden="1" x14ac:dyDescent="0.25">
      <c r="A230" s="58" t="str">
        <f t="shared" si="70"/>
        <v/>
      </c>
      <c r="B230" s="368"/>
      <c r="C230" s="371"/>
      <c r="D230" s="679"/>
      <c r="E230" s="679"/>
      <c r="F230" s="278"/>
      <c r="G230" s="278"/>
      <c r="H230" s="278"/>
      <c r="I230" s="656"/>
      <c r="J230" s="59">
        <f t="shared" si="71"/>
        <v>0</v>
      </c>
      <c r="K230" s="59">
        <f t="shared" si="78"/>
        <v>0</v>
      </c>
      <c r="L230" s="59">
        <f t="shared" si="64"/>
        <v>0</v>
      </c>
      <c r="M230" s="59">
        <f t="shared" si="65"/>
        <v>0</v>
      </c>
      <c r="N230" s="59">
        <f t="shared" si="66"/>
        <v>0</v>
      </c>
      <c r="O230" s="59">
        <f t="shared" si="67"/>
        <v>0</v>
      </c>
      <c r="P230" s="59">
        <f t="shared" si="68"/>
        <v>0</v>
      </c>
      <c r="Q230" s="59">
        <f t="shared" si="79"/>
        <v>0</v>
      </c>
      <c r="R230" s="59">
        <f t="shared" si="80"/>
        <v>0</v>
      </c>
      <c r="S230" s="816"/>
      <c r="T230" s="816"/>
      <c r="U230" s="816"/>
      <c r="V230" s="60" t="str">
        <f t="shared" si="72"/>
        <v/>
      </c>
      <c r="W230" s="409" t="str">
        <f t="shared" si="73"/>
        <v/>
      </c>
      <c r="X230" s="61" t="str">
        <f t="shared" si="74"/>
        <v/>
      </c>
      <c r="Y230" s="279"/>
      <c r="Z230" s="279"/>
      <c r="AA230" s="609"/>
      <c r="AB230" s="610"/>
      <c r="AC230" s="279"/>
      <c r="AD230" s="279"/>
      <c r="AE230" s="279"/>
      <c r="AF230" s="279"/>
      <c r="AG230" s="279"/>
      <c r="AH230" s="279"/>
      <c r="AI230" s="279"/>
      <c r="AJ230" s="279"/>
      <c r="AK230" s="279"/>
      <c r="AL230" s="279"/>
      <c r="AM230" s="279"/>
      <c r="AN230" s="567"/>
      <c r="AO230" s="566"/>
      <c r="AP230" s="279"/>
      <c r="AQ230" s="279"/>
      <c r="AR230" s="279"/>
      <c r="AS230" s="279"/>
      <c r="AT230" s="279"/>
      <c r="AU230" s="279"/>
      <c r="AV230" s="279"/>
      <c r="AW230" s="279"/>
      <c r="AX230" s="279"/>
      <c r="AY230" s="279"/>
      <c r="AZ230" s="279"/>
      <c r="BA230" s="279"/>
      <c r="BB230" s="279"/>
      <c r="BC230" s="279"/>
      <c r="BE230" s="2"/>
      <c r="BF230" s="2"/>
      <c r="BG230" s="256">
        <f t="shared" si="75"/>
        <v>44197</v>
      </c>
      <c r="BH230" s="256">
        <f t="shared" si="76"/>
        <v>44227</v>
      </c>
      <c r="BI230" s="143">
        <f t="shared" si="69"/>
        <v>31</v>
      </c>
      <c r="BK230" s="565">
        <f t="shared" si="77"/>
        <v>1</v>
      </c>
      <c r="BL230" s="565">
        <f t="shared" si="81"/>
        <v>1</v>
      </c>
      <c r="BM230" s="565">
        <f t="shared" si="82"/>
        <v>1</v>
      </c>
    </row>
    <row r="231" spans="1:65" hidden="1" x14ac:dyDescent="0.25">
      <c r="A231" s="58" t="str">
        <f t="shared" si="70"/>
        <v/>
      </c>
      <c r="B231" s="368"/>
      <c r="C231" s="371"/>
      <c r="D231" s="679"/>
      <c r="E231" s="679"/>
      <c r="F231" s="278"/>
      <c r="G231" s="278"/>
      <c r="H231" s="278"/>
      <c r="I231" s="656"/>
      <c r="J231" s="59">
        <f t="shared" si="71"/>
        <v>0</v>
      </c>
      <c r="K231" s="59">
        <f t="shared" si="78"/>
        <v>0</v>
      </c>
      <c r="L231" s="59">
        <f t="shared" si="64"/>
        <v>0</v>
      </c>
      <c r="M231" s="59">
        <f t="shared" si="65"/>
        <v>0</v>
      </c>
      <c r="N231" s="59">
        <f t="shared" si="66"/>
        <v>0</v>
      </c>
      <c r="O231" s="59">
        <f t="shared" si="67"/>
        <v>0</v>
      </c>
      <c r="P231" s="59">
        <f t="shared" si="68"/>
        <v>0</v>
      </c>
      <c r="Q231" s="59">
        <f t="shared" si="79"/>
        <v>0</v>
      </c>
      <c r="R231" s="59">
        <f t="shared" si="80"/>
        <v>0</v>
      </c>
      <c r="S231" s="816"/>
      <c r="T231" s="816"/>
      <c r="U231" s="816"/>
      <c r="V231" s="60" t="str">
        <f t="shared" si="72"/>
        <v/>
      </c>
      <c r="W231" s="409" t="str">
        <f t="shared" si="73"/>
        <v/>
      </c>
      <c r="X231" s="61" t="str">
        <f t="shared" si="74"/>
        <v/>
      </c>
      <c r="Y231" s="279"/>
      <c r="Z231" s="279"/>
      <c r="AA231" s="609"/>
      <c r="AB231" s="610"/>
      <c r="AC231" s="279"/>
      <c r="AD231" s="279"/>
      <c r="AE231" s="279"/>
      <c r="AF231" s="279"/>
      <c r="AG231" s="279"/>
      <c r="AH231" s="279"/>
      <c r="AI231" s="279"/>
      <c r="AJ231" s="279"/>
      <c r="AK231" s="279"/>
      <c r="AL231" s="279"/>
      <c r="AM231" s="279"/>
      <c r="AN231" s="567"/>
      <c r="AO231" s="566"/>
      <c r="AP231" s="279"/>
      <c r="AQ231" s="279"/>
      <c r="AR231" s="279"/>
      <c r="AS231" s="279"/>
      <c r="AT231" s="279"/>
      <c r="AU231" s="279"/>
      <c r="AV231" s="279"/>
      <c r="AW231" s="279"/>
      <c r="AX231" s="279"/>
      <c r="AY231" s="279"/>
      <c r="AZ231" s="279"/>
      <c r="BA231" s="279"/>
      <c r="BB231" s="279"/>
      <c r="BC231" s="279"/>
      <c r="BE231" s="2"/>
      <c r="BF231" s="2"/>
      <c r="BG231" s="256">
        <f t="shared" si="75"/>
        <v>44197</v>
      </c>
      <c r="BH231" s="256">
        <f t="shared" si="76"/>
        <v>44227</v>
      </c>
      <c r="BI231" s="143">
        <f t="shared" si="69"/>
        <v>31</v>
      </c>
      <c r="BK231" s="565">
        <f t="shared" si="77"/>
        <v>1</v>
      </c>
      <c r="BL231" s="565">
        <f t="shared" si="81"/>
        <v>1</v>
      </c>
      <c r="BM231" s="565">
        <f t="shared" si="82"/>
        <v>1</v>
      </c>
    </row>
    <row r="232" spans="1:65" hidden="1" x14ac:dyDescent="0.25">
      <c r="A232" s="58" t="str">
        <f t="shared" si="70"/>
        <v/>
      </c>
      <c r="B232" s="368"/>
      <c r="C232" s="371"/>
      <c r="D232" s="679"/>
      <c r="E232" s="679"/>
      <c r="F232" s="278"/>
      <c r="G232" s="278"/>
      <c r="H232" s="278"/>
      <c r="I232" s="656"/>
      <c r="J232" s="59">
        <f t="shared" si="71"/>
        <v>0</v>
      </c>
      <c r="K232" s="59">
        <f t="shared" si="78"/>
        <v>0</v>
      </c>
      <c r="L232" s="59">
        <f t="shared" si="64"/>
        <v>0</v>
      </c>
      <c r="M232" s="59">
        <f t="shared" si="65"/>
        <v>0</v>
      </c>
      <c r="N232" s="59">
        <f t="shared" si="66"/>
        <v>0</v>
      </c>
      <c r="O232" s="59">
        <f t="shared" si="67"/>
        <v>0</v>
      </c>
      <c r="P232" s="59">
        <f t="shared" si="68"/>
        <v>0</v>
      </c>
      <c r="Q232" s="59">
        <f t="shared" si="79"/>
        <v>0</v>
      </c>
      <c r="R232" s="59">
        <f t="shared" si="80"/>
        <v>0</v>
      </c>
      <c r="S232" s="816"/>
      <c r="T232" s="816"/>
      <c r="U232" s="816"/>
      <c r="V232" s="60" t="str">
        <f t="shared" si="72"/>
        <v/>
      </c>
      <c r="W232" s="409" t="str">
        <f t="shared" si="73"/>
        <v/>
      </c>
      <c r="X232" s="61" t="str">
        <f t="shared" si="74"/>
        <v/>
      </c>
      <c r="Y232" s="279"/>
      <c r="Z232" s="279"/>
      <c r="AA232" s="609"/>
      <c r="AB232" s="610"/>
      <c r="AC232" s="279"/>
      <c r="AD232" s="279"/>
      <c r="AE232" s="279"/>
      <c r="AF232" s="279"/>
      <c r="AG232" s="279"/>
      <c r="AH232" s="279"/>
      <c r="AI232" s="279"/>
      <c r="AJ232" s="279"/>
      <c r="AK232" s="279"/>
      <c r="AL232" s="279"/>
      <c r="AM232" s="279"/>
      <c r="AN232" s="567"/>
      <c r="AO232" s="566"/>
      <c r="AP232" s="279"/>
      <c r="AQ232" s="279"/>
      <c r="AR232" s="279"/>
      <c r="AS232" s="279"/>
      <c r="AT232" s="279"/>
      <c r="AU232" s="279"/>
      <c r="AV232" s="279"/>
      <c r="AW232" s="279"/>
      <c r="AX232" s="279"/>
      <c r="AY232" s="279"/>
      <c r="AZ232" s="279"/>
      <c r="BA232" s="279"/>
      <c r="BB232" s="279"/>
      <c r="BC232" s="279"/>
      <c r="BE232" s="2"/>
      <c r="BF232" s="2"/>
      <c r="BG232" s="256">
        <f t="shared" si="75"/>
        <v>44197</v>
      </c>
      <c r="BH232" s="256">
        <f t="shared" si="76"/>
        <v>44227</v>
      </c>
      <c r="BI232" s="143">
        <f t="shared" si="69"/>
        <v>31</v>
      </c>
      <c r="BK232" s="565">
        <f t="shared" si="77"/>
        <v>1</v>
      </c>
      <c r="BL232" s="565">
        <f t="shared" si="81"/>
        <v>1</v>
      </c>
      <c r="BM232" s="565">
        <f t="shared" si="82"/>
        <v>1</v>
      </c>
    </row>
    <row r="233" spans="1:65" hidden="1" x14ac:dyDescent="0.25">
      <c r="A233" s="58" t="str">
        <f t="shared" si="70"/>
        <v/>
      </c>
      <c r="B233" s="368"/>
      <c r="C233" s="371"/>
      <c r="D233" s="679"/>
      <c r="E233" s="679"/>
      <c r="F233" s="278"/>
      <c r="G233" s="278"/>
      <c r="H233" s="278"/>
      <c r="I233" s="656"/>
      <c r="J233" s="59">
        <f t="shared" si="71"/>
        <v>0</v>
      </c>
      <c r="K233" s="59">
        <f t="shared" si="78"/>
        <v>0</v>
      </c>
      <c r="L233" s="59">
        <f t="shared" si="64"/>
        <v>0</v>
      </c>
      <c r="M233" s="59">
        <f t="shared" si="65"/>
        <v>0</v>
      </c>
      <c r="N233" s="59">
        <f t="shared" si="66"/>
        <v>0</v>
      </c>
      <c r="O233" s="59">
        <f t="shared" si="67"/>
        <v>0</v>
      </c>
      <c r="P233" s="59">
        <f t="shared" si="68"/>
        <v>0</v>
      </c>
      <c r="Q233" s="59">
        <f t="shared" si="79"/>
        <v>0</v>
      </c>
      <c r="R233" s="59">
        <f t="shared" si="80"/>
        <v>0</v>
      </c>
      <c r="S233" s="816"/>
      <c r="T233" s="816"/>
      <c r="U233" s="816"/>
      <c r="V233" s="60" t="str">
        <f t="shared" si="72"/>
        <v/>
      </c>
      <c r="W233" s="409" t="str">
        <f t="shared" si="73"/>
        <v/>
      </c>
      <c r="X233" s="61" t="str">
        <f t="shared" si="74"/>
        <v/>
      </c>
      <c r="Y233" s="279"/>
      <c r="Z233" s="279"/>
      <c r="AA233" s="609"/>
      <c r="AB233" s="610"/>
      <c r="AC233" s="279"/>
      <c r="AD233" s="279"/>
      <c r="AE233" s="279"/>
      <c r="AF233" s="279"/>
      <c r="AG233" s="279"/>
      <c r="AH233" s="279"/>
      <c r="AI233" s="279"/>
      <c r="AJ233" s="279"/>
      <c r="AK233" s="279"/>
      <c r="AL233" s="279"/>
      <c r="AM233" s="279"/>
      <c r="AN233" s="567"/>
      <c r="AO233" s="566"/>
      <c r="AP233" s="279"/>
      <c r="AQ233" s="279"/>
      <c r="AR233" s="279"/>
      <c r="AS233" s="279"/>
      <c r="AT233" s="279"/>
      <c r="AU233" s="279"/>
      <c r="AV233" s="279"/>
      <c r="AW233" s="279"/>
      <c r="AX233" s="279"/>
      <c r="AY233" s="279"/>
      <c r="AZ233" s="279"/>
      <c r="BA233" s="279"/>
      <c r="BB233" s="279"/>
      <c r="BC233" s="279"/>
      <c r="BE233" s="2"/>
      <c r="BF233" s="2"/>
      <c r="BG233" s="256">
        <f t="shared" si="75"/>
        <v>44197</v>
      </c>
      <c r="BH233" s="256">
        <f t="shared" si="76"/>
        <v>44227</v>
      </c>
      <c r="BI233" s="143">
        <f t="shared" si="69"/>
        <v>31</v>
      </c>
      <c r="BK233" s="565">
        <f t="shared" si="77"/>
        <v>1</v>
      </c>
      <c r="BL233" s="565">
        <f t="shared" si="81"/>
        <v>1</v>
      </c>
      <c r="BM233" s="565">
        <f t="shared" si="82"/>
        <v>1</v>
      </c>
    </row>
    <row r="234" spans="1:65" hidden="1" x14ac:dyDescent="0.25">
      <c r="A234" s="58" t="str">
        <f t="shared" si="70"/>
        <v/>
      </c>
      <c r="B234" s="368"/>
      <c r="C234" s="371"/>
      <c r="D234" s="679"/>
      <c r="E234" s="679"/>
      <c r="F234" s="278"/>
      <c r="G234" s="278"/>
      <c r="H234" s="278"/>
      <c r="I234" s="656"/>
      <c r="J234" s="59">
        <f t="shared" si="71"/>
        <v>0</v>
      </c>
      <c r="K234" s="59">
        <f t="shared" si="78"/>
        <v>0</v>
      </c>
      <c r="L234" s="59">
        <f t="shared" si="64"/>
        <v>0</v>
      </c>
      <c r="M234" s="59">
        <f t="shared" si="65"/>
        <v>0</v>
      </c>
      <c r="N234" s="59">
        <f t="shared" si="66"/>
        <v>0</v>
      </c>
      <c r="O234" s="59">
        <f t="shared" si="67"/>
        <v>0</v>
      </c>
      <c r="P234" s="59">
        <f t="shared" si="68"/>
        <v>0</v>
      </c>
      <c r="Q234" s="59">
        <f t="shared" si="79"/>
        <v>0</v>
      </c>
      <c r="R234" s="59">
        <f t="shared" si="80"/>
        <v>0</v>
      </c>
      <c r="S234" s="816"/>
      <c r="T234" s="816"/>
      <c r="U234" s="816"/>
      <c r="V234" s="60" t="str">
        <f t="shared" si="72"/>
        <v/>
      </c>
      <c r="W234" s="409" t="str">
        <f t="shared" si="73"/>
        <v/>
      </c>
      <c r="X234" s="61" t="str">
        <f t="shared" si="74"/>
        <v/>
      </c>
      <c r="Y234" s="279"/>
      <c r="Z234" s="279"/>
      <c r="AA234" s="609"/>
      <c r="AB234" s="610"/>
      <c r="AC234" s="279"/>
      <c r="AD234" s="279"/>
      <c r="AE234" s="279"/>
      <c r="AF234" s="279"/>
      <c r="AG234" s="279"/>
      <c r="AH234" s="279"/>
      <c r="AI234" s="279"/>
      <c r="AJ234" s="279"/>
      <c r="AK234" s="279"/>
      <c r="AL234" s="279"/>
      <c r="AM234" s="279"/>
      <c r="AN234" s="567"/>
      <c r="AO234" s="566"/>
      <c r="AP234" s="279"/>
      <c r="AQ234" s="279"/>
      <c r="AR234" s="279"/>
      <c r="AS234" s="279"/>
      <c r="AT234" s="279"/>
      <c r="AU234" s="279"/>
      <c r="AV234" s="279"/>
      <c r="AW234" s="279"/>
      <c r="AX234" s="279"/>
      <c r="AY234" s="279"/>
      <c r="AZ234" s="279"/>
      <c r="BA234" s="279"/>
      <c r="BB234" s="279"/>
      <c r="BC234" s="279"/>
      <c r="BE234" s="2"/>
      <c r="BF234" s="2"/>
      <c r="BG234" s="256">
        <f t="shared" si="75"/>
        <v>44197</v>
      </c>
      <c r="BH234" s="256">
        <f t="shared" si="76"/>
        <v>44227</v>
      </c>
      <c r="BI234" s="143">
        <f t="shared" si="69"/>
        <v>31</v>
      </c>
      <c r="BK234" s="565">
        <f t="shared" si="77"/>
        <v>1</v>
      </c>
      <c r="BL234" s="565">
        <f t="shared" si="81"/>
        <v>1</v>
      </c>
      <c r="BM234" s="565">
        <f t="shared" si="82"/>
        <v>1</v>
      </c>
    </row>
    <row r="235" spans="1:65" hidden="1" x14ac:dyDescent="0.25">
      <c r="A235" s="58" t="str">
        <f t="shared" si="70"/>
        <v/>
      </c>
      <c r="B235" s="368"/>
      <c r="C235" s="371"/>
      <c r="D235" s="679"/>
      <c r="E235" s="679"/>
      <c r="F235" s="278"/>
      <c r="G235" s="278"/>
      <c r="H235" s="278"/>
      <c r="I235" s="656"/>
      <c r="J235" s="59">
        <f t="shared" si="71"/>
        <v>0</v>
      </c>
      <c r="K235" s="59">
        <f t="shared" si="78"/>
        <v>0</v>
      </c>
      <c r="L235" s="59">
        <f t="shared" ref="L235:L298" si="83">COUNTIF(Y235:BC235,"U")</f>
        <v>0</v>
      </c>
      <c r="M235" s="59">
        <f t="shared" ref="M235:M298" si="84">COUNTIF(Y235:BC235,"E")</f>
        <v>0</v>
      </c>
      <c r="N235" s="59">
        <f t="shared" ref="N235:N298" si="85">COUNTIF(Y235:BC235,"F")</f>
        <v>0</v>
      </c>
      <c r="O235" s="59">
        <f t="shared" ref="O235:O298" si="86">COUNTIF(Y235:BC235,"W")</f>
        <v>0</v>
      </c>
      <c r="P235" s="59">
        <f t="shared" ref="P235:P298" si="87">COUNTIF(Y235:BC235,"A")+COUNTIF(Y235:BC235,"I")</f>
        <v>0</v>
      </c>
      <c r="Q235" s="59">
        <f t="shared" si="79"/>
        <v>0</v>
      </c>
      <c r="R235" s="59">
        <f t="shared" si="80"/>
        <v>0</v>
      </c>
      <c r="S235" s="816"/>
      <c r="T235" s="816"/>
      <c r="U235" s="816"/>
      <c r="V235" s="60" t="str">
        <f t="shared" si="72"/>
        <v/>
      </c>
      <c r="W235" s="409" t="str">
        <f t="shared" si="73"/>
        <v/>
      </c>
      <c r="X235" s="61" t="str">
        <f t="shared" si="74"/>
        <v/>
      </c>
      <c r="Y235" s="279"/>
      <c r="Z235" s="279"/>
      <c r="AA235" s="609"/>
      <c r="AB235" s="610"/>
      <c r="AC235" s="279"/>
      <c r="AD235" s="279"/>
      <c r="AE235" s="279"/>
      <c r="AF235" s="279"/>
      <c r="AG235" s="279"/>
      <c r="AH235" s="279"/>
      <c r="AI235" s="279"/>
      <c r="AJ235" s="279"/>
      <c r="AK235" s="279"/>
      <c r="AL235" s="279"/>
      <c r="AM235" s="279"/>
      <c r="AN235" s="567"/>
      <c r="AO235" s="566"/>
      <c r="AP235" s="279"/>
      <c r="AQ235" s="279"/>
      <c r="AR235" s="279"/>
      <c r="AS235" s="279"/>
      <c r="AT235" s="279"/>
      <c r="AU235" s="279"/>
      <c r="AV235" s="279"/>
      <c r="AW235" s="279"/>
      <c r="AX235" s="279"/>
      <c r="AY235" s="279"/>
      <c r="AZ235" s="279"/>
      <c r="BA235" s="279"/>
      <c r="BB235" s="279"/>
      <c r="BC235" s="279"/>
      <c r="BE235" s="2"/>
      <c r="BF235" s="2"/>
      <c r="BG235" s="256">
        <f t="shared" si="75"/>
        <v>44197</v>
      </c>
      <c r="BH235" s="256">
        <f t="shared" si="76"/>
        <v>44227</v>
      </c>
      <c r="BI235" s="143">
        <f t="shared" si="69"/>
        <v>31</v>
      </c>
      <c r="BK235" s="565">
        <f t="shared" si="77"/>
        <v>1</v>
      </c>
      <c r="BL235" s="565">
        <f t="shared" si="81"/>
        <v>1</v>
      </c>
      <c r="BM235" s="565">
        <f t="shared" si="82"/>
        <v>1</v>
      </c>
    </row>
    <row r="236" spans="1:65" hidden="1" x14ac:dyDescent="0.25">
      <c r="A236" s="58" t="str">
        <f t="shared" si="70"/>
        <v/>
      </c>
      <c r="B236" s="368"/>
      <c r="C236" s="371"/>
      <c r="D236" s="679"/>
      <c r="E236" s="679"/>
      <c r="F236" s="278"/>
      <c r="G236" s="278"/>
      <c r="H236" s="278"/>
      <c r="I236" s="656"/>
      <c r="J236" s="59">
        <f t="shared" si="71"/>
        <v>0</v>
      </c>
      <c r="K236" s="59">
        <f t="shared" si="78"/>
        <v>0</v>
      </c>
      <c r="L236" s="59">
        <f t="shared" si="83"/>
        <v>0</v>
      </c>
      <c r="M236" s="59">
        <f t="shared" si="84"/>
        <v>0</v>
      </c>
      <c r="N236" s="59">
        <f t="shared" si="85"/>
        <v>0</v>
      </c>
      <c r="O236" s="59">
        <f t="shared" si="86"/>
        <v>0</v>
      </c>
      <c r="P236" s="59">
        <f t="shared" si="87"/>
        <v>0</v>
      </c>
      <c r="Q236" s="59">
        <f t="shared" si="79"/>
        <v>0</v>
      </c>
      <c r="R236" s="59">
        <f t="shared" si="80"/>
        <v>0</v>
      </c>
      <c r="S236" s="816"/>
      <c r="T236" s="816"/>
      <c r="U236" s="816"/>
      <c r="V236" s="60" t="str">
        <f t="shared" si="72"/>
        <v/>
      </c>
      <c r="W236" s="409" t="str">
        <f t="shared" si="73"/>
        <v/>
      </c>
      <c r="X236" s="61" t="str">
        <f t="shared" si="74"/>
        <v/>
      </c>
      <c r="Y236" s="279"/>
      <c r="Z236" s="279"/>
      <c r="AA236" s="609"/>
      <c r="AB236" s="610"/>
      <c r="AC236" s="279"/>
      <c r="AD236" s="279"/>
      <c r="AE236" s="279"/>
      <c r="AF236" s="279"/>
      <c r="AG236" s="279"/>
      <c r="AH236" s="279"/>
      <c r="AI236" s="279"/>
      <c r="AJ236" s="279"/>
      <c r="AK236" s="279"/>
      <c r="AL236" s="279"/>
      <c r="AM236" s="279"/>
      <c r="AN236" s="567"/>
      <c r="AO236" s="566"/>
      <c r="AP236" s="279"/>
      <c r="AQ236" s="279"/>
      <c r="AR236" s="279"/>
      <c r="AS236" s="279"/>
      <c r="AT236" s="279"/>
      <c r="AU236" s="279"/>
      <c r="AV236" s="279"/>
      <c r="AW236" s="279"/>
      <c r="AX236" s="279"/>
      <c r="AY236" s="279"/>
      <c r="AZ236" s="279"/>
      <c r="BA236" s="279"/>
      <c r="BB236" s="279"/>
      <c r="BC236" s="279"/>
      <c r="BE236" s="2"/>
      <c r="BF236" s="2"/>
      <c r="BG236" s="256">
        <f t="shared" si="75"/>
        <v>44197</v>
      </c>
      <c r="BH236" s="256">
        <f t="shared" si="76"/>
        <v>44227</v>
      </c>
      <c r="BI236" s="143">
        <f t="shared" ref="BI236:BI299" si="88">BH236-BG236+1</f>
        <v>31</v>
      </c>
      <c r="BK236" s="565">
        <f t="shared" si="77"/>
        <v>1</v>
      </c>
      <c r="BL236" s="565">
        <f t="shared" si="81"/>
        <v>1</v>
      </c>
      <c r="BM236" s="565">
        <f t="shared" si="82"/>
        <v>1</v>
      </c>
    </row>
    <row r="237" spans="1:65" hidden="1" x14ac:dyDescent="0.25">
      <c r="A237" s="58" t="str">
        <f t="shared" si="70"/>
        <v/>
      </c>
      <c r="B237" s="368"/>
      <c r="C237" s="371"/>
      <c r="D237" s="679"/>
      <c r="E237" s="679"/>
      <c r="F237" s="278"/>
      <c r="G237" s="278"/>
      <c r="H237" s="278"/>
      <c r="I237" s="656"/>
      <c r="J237" s="59">
        <f t="shared" si="71"/>
        <v>0</v>
      </c>
      <c r="K237" s="59">
        <f t="shared" si="78"/>
        <v>0</v>
      </c>
      <c r="L237" s="59">
        <f t="shared" si="83"/>
        <v>0</v>
      </c>
      <c r="M237" s="59">
        <f t="shared" si="84"/>
        <v>0</v>
      </c>
      <c r="N237" s="59">
        <f t="shared" si="85"/>
        <v>0</v>
      </c>
      <c r="O237" s="59">
        <f t="shared" si="86"/>
        <v>0</v>
      </c>
      <c r="P237" s="59">
        <f t="shared" si="87"/>
        <v>0</v>
      </c>
      <c r="Q237" s="59">
        <f t="shared" si="79"/>
        <v>0</v>
      </c>
      <c r="R237" s="59">
        <f t="shared" si="80"/>
        <v>0</v>
      </c>
      <c r="S237" s="816"/>
      <c r="T237" s="816"/>
      <c r="U237" s="816"/>
      <c r="V237" s="60" t="str">
        <f t="shared" si="72"/>
        <v/>
      </c>
      <c r="W237" s="409" t="str">
        <f t="shared" si="73"/>
        <v/>
      </c>
      <c r="X237" s="61" t="str">
        <f t="shared" si="74"/>
        <v/>
      </c>
      <c r="Y237" s="279"/>
      <c r="Z237" s="279"/>
      <c r="AA237" s="609"/>
      <c r="AB237" s="610"/>
      <c r="AC237" s="279"/>
      <c r="AD237" s="279"/>
      <c r="AE237" s="279"/>
      <c r="AF237" s="279"/>
      <c r="AG237" s="279"/>
      <c r="AH237" s="279"/>
      <c r="AI237" s="279"/>
      <c r="AJ237" s="279"/>
      <c r="AK237" s="279"/>
      <c r="AL237" s="279"/>
      <c r="AM237" s="279"/>
      <c r="AN237" s="567"/>
      <c r="AO237" s="566"/>
      <c r="AP237" s="279"/>
      <c r="AQ237" s="279"/>
      <c r="AR237" s="279"/>
      <c r="AS237" s="279"/>
      <c r="AT237" s="279"/>
      <c r="AU237" s="279"/>
      <c r="AV237" s="279"/>
      <c r="AW237" s="279"/>
      <c r="AX237" s="279"/>
      <c r="AY237" s="279"/>
      <c r="AZ237" s="279"/>
      <c r="BA237" s="279"/>
      <c r="BB237" s="279"/>
      <c r="BC237" s="279"/>
      <c r="BE237" s="2"/>
      <c r="BF237" s="2"/>
      <c r="BG237" s="256">
        <f t="shared" si="75"/>
        <v>44197</v>
      </c>
      <c r="BH237" s="256">
        <f t="shared" si="76"/>
        <v>44227</v>
      </c>
      <c r="BI237" s="143">
        <f t="shared" si="88"/>
        <v>31</v>
      </c>
      <c r="BK237" s="565">
        <f t="shared" si="77"/>
        <v>1</v>
      </c>
      <c r="BL237" s="565">
        <f t="shared" si="81"/>
        <v>1</v>
      </c>
      <c r="BM237" s="565">
        <f t="shared" si="82"/>
        <v>1</v>
      </c>
    </row>
    <row r="238" spans="1:65" hidden="1" x14ac:dyDescent="0.25">
      <c r="A238" s="58" t="str">
        <f t="shared" si="70"/>
        <v/>
      </c>
      <c r="B238" s="368"/>
      <c r="C238" s="371"/>
      <c r="D238" s="679"/>
      <c r="E238" s="679"/>
      <c r="F238" s="278"/>
      <c r="G238" s="278"/>
      <c r="H238" s="278"/>
      <c r="I238" s="656"/>
      <c r="J238" s="59">
        <f t="shared" si="71"/>
        <v>0</v>
      </c>
      <c r="K238" s="59">
        <f t="shared" si="78"/>
        <v>0</v>
      </c>
      <c r="L238" s="59">
        <f t="shared" si="83"/>
        <v>0</v>
      </c>
      <c r="M238" s="59">
        <f t="shared" si="84"/>
        <v>0</v>
      </c>
      <c r="N238" s="59">
        <f t="shared" si="85"/>
        <v>0</v>
      </c>
      <c r="O238" s="59">
        <f t="shared" si="86"/>
        <v>0</v>
      </c>
      <c r="P238" s="59">
        <f t="shared" si="87"/>
        <v>0</v>
      </c>
      <c r="Q238" s="59">
        <f t="shared" si="79"/>
        <v>0</v>
      </c>
      <c r="R238" s="59">
        <f t="shared" si="80"/>
        <v>0</v>
      </c>
      <c r="S238" s="816"/>
      <c r="T238" s="816"/>
      <c r="U238" s="816"/>
      <c r="V238" s="60" t="str">
        <f t="shared" si="72"/>
        <v/>
      </c>
      <c r="W238" s="409" t="str">
        <f t="shared" si="73"/>
        <v/>
      </c>
      <c r="X238" s="61" t="str">
        <f t="shared" si="74"/>
        <v/>
      </c>
      <c r="Y238" s="279"/>
      <c r="Z238" s="279"/>
      <c r="AA238" s="609"/>
      <c r="AB238" s="610"/>
      <c r="AC238" s="279"/>
      <c r="AD238" s="279"/>
      <c r="AE238" s="279"/>
      <c r="AF238" s="279"/>
      <c r="AG238" s="279"/>
      <c r="AH238" s="279"/>
      <c r="AI238" s="279"/>
      <c r="AJ238" s="279"/>
      <c r="AK238" s="279"/>
      <c r="AL238" s="279"/>
      <c r="AM238" s="279"/>
      <c r="AN238" s="567"/>
      <c r="AO238" s="566"/>
      <c r="AP238" s="279"/>
      <c r="AQ238" s="279"/>
      <c r="AR238" s="279"/>
      <c r="AS238" s="279"/>
      <c r="AT238" s="279"/>
      <c r="AU238" s="279"/>
      <c r="AV238" s="279"/>
      <c r="AW238" s="279"/>
      <c r="AX238" s="279"/>
      <c r="AY238" s="279"/>
      <c r="AZ238" s="279"/>
      <c r="BA238" s="279"/>
      <c r="BB238" s="279"/>
      <c r="BC238" s="279"/>
      <c r="BE238" s="2"/>
      <c r="BF238" s="2"/>
      <c r="BG238" s="256">
        <f t="shared" si="75"/>
        <v>44197</v>
      </c>
      <c r="BH238" s="256">
        <f t="shared" si="76"/>
        <v>44227</v>
      </c>
      <c r="BI238" s="143">
        <f t="shared" si="88"/>
        <v>31</v>
      </c>
      <c r="BK238" s="565">
        <f t="shared" si="77"/>
        <v>1</v>
      </c>
      <c r="BL238" s="565">
        <f t="shared" si="81"/>
        <v>1</v>
      </c>
      <c r="BM238" s="565">
        <f t="shared" si="82"/>
        <v>1</v>
      </c>
    </row>
    <row r="239" spans="1:65" hidden="1" x14ac:dyDescent="0.25">
      <c r="A239" s="58" t="str">
        <f t="shared" si="70"/>
        <v/>
      </c>
      <c r="B239" s="368"/>
      <c r="C239" s="371"/>
      <c r="D239" s="679"/>
      <c r="E239" s="679"/>
      <c r="F239" s="278"/>
      <c r="G239" s="278"/>
      <c r="H239" s="278"/>
      <c r="I239" s="656"/>
      <c r="J239" s="59">
        <f t="shared" si="71"/>
        <v>0</v>
      </c>
      <c r="K239" s="59">
        <f t="shared" si="78"/>
        <v>0</v>
      </c>
      <c r="L239" s="59">
        <f t="shared" si="83"/>
        <v>0</v>
      </c>
      <c r="M239" s="59">
        <f t="shared" si="84"/>
        <v>0</v>
      </c>
      <c r="N239" s="59">
        <f t="shared" si="85"/>
        <v>0</v>
      </c>
      <c r="O239" s="59">
        <f t="shared" si="86"/>
        <v>0</v>
      </c>
      <c r="P239" s="59">
        <f t="shared" si="87"/>
        <v>0</v>
      </c>
      <c r="Q239" s="59">
        <f t="shared" si="79"/>
        <v>0</v>
      </c>
      <c r="R239" s="59">
        <f t="shared" si="80"/>
        <v>0</v>
      </c>
      <c r="S239" s="816"/>
      <c r="T239" s="816"/>
      <c r="U239" s="816"/>
      <c r="V239" s="60" t="str">
        <f t="shared" si="72"/>
        <v/>
      </c>
      <c r="W239" s="409" t="str">
        <f t="shared" si="73"/>
        <v/>
      </c>
      <c r="X239" s="61" t="str">
        <f t="shared" si="74"/>
        <v/>
      </c>
      <c r="Y239" s="279"/>
      <c r="Z239" s="279"/>
      <c r="AA239" s="609"/>
      <c r="AB239" s="610"/>
      <c r="AC239" s="279"/>
      <c r="AD239" s="279"/>
      <c r="AE239" s="279"/>
      <c r="AF239" s="279"/>
      <c r="AG239" s="279"/>
      <c r="AH239" s="279"/>
      <c r="AI239" s="279"/>
      <c r="AJ239" s="279"/>
      <c r="AK239" s="279"/>
      <c r="AL239" s="279"/>
      <c r="AM239" s="279"/>
      <c r="AN239" s="567"/>
      <c r="AO239" s="566"/>
      <c r="AP239" s="279"/>
      <c r="AQ239" s="279"/>
      <c r="AR239" s="279"/>
      <c r="AS239" s="279"/>
      <c r="AT239" s="279"/>
      <c r="AU239" s="279"/>
      <c r="AV239" s="279"/>
      <c r="AW239" s="279"/>
      <c r="AX239" s="279"/>
      <c r="AY239" s="279"/>
      <c r="AZ239" s="279"/>
      <c r="BA239" s="279"/>
      <c r="BB239" s="279"/>
      <c r="BC239" s="279"/>
      <c r="BE239" s="2"/>
      <c r="BF239" s="2"/>
      <c r="BG239" s="256">
        <f t="shared" si="75"/>
        <v>44197</v>
      </c>
      <c r="BH239" s="256">
        <f t="shared" si="76"/>
        <v>44227</v>
      </c>
      <c r="BI239" s="143">
        <f t="shared" si="88"/>
        <v>31</v>
      </c>
      <c r="BK239" s="565">
        <f t="shared" si="77"/>
        <v>1</v>
      </c>
      <c r="BL239" s="565">
        <f t="shared" si="81"/>
        <v>1</v>
      </c>
      <c r="BM239" s="565">
        <f t="shared" si="82"/>
        <v>1</v>
      </c>
    </row>
    <row r="240" spans="1:65" hidden="1" x14ac:dyDescent="0.25">
      <c r="A240" s="58" t="str">
        <f t="shared" si="70"/>
        <v/>
      </c>
      <c r="B240" s="368"/>
      <c r="C240" s="371"/>
      <c r="D240" s="679"/>
      <c r="E240" s="679"/>
      <c r="F240" s="278"/>
      <c r="G240" s="278"/>
      <c r="H240" s="278"/>
      <c r="I240" s="656"/>
      <c r="J240" s="59">
        <f t="shared" si="71"/>
        <v>0</v>
      </c>
      <c r="K240" s="59">
        <f t="shared" si="78"/>
        <v>0</v>
      </c>
      <c r="L240" s="59">
        <f t="shared" si="83"/>
        <v>0</v>
      </c>
      <c r="M240" s="59">
        <f t="shared" si="84"/>
        <v>0</v>
      </c>
      <c r="N240" s="59">
        <f t="shared" si="85"/>
        <v>0</v>
      </c>
      <c r="O240" s="59">
        <f t="shared" si="86"/>
        <v>0</v>
      </c>
      <c r="P240" s="59">
        <f t="shared" si="87"/>
        <v>0</v>
      </c>
      <c r="Q240" s="59">
        <f t="shared" si="79"/>
        <v>0</v>
      </c>
      <c r="R240" s="59">
        <f t="shared" si="80"/>
        <v>0</v>
      </c>
      <c r="S240" s="816"/>
      <c r="T240" s="816"/>
      <c r="U240" s="816"/>
      <c r="V240" s="60" t="str">
        <f t="shared" si="72"/>
        <v/>
      </c>
      <c r="W240" s="409" t="str">
        <f t="shared" si="73"/>
        <v/>
      </c>
      <c r="X240" s="61" t="str">
        <f t="shared" si="74"/>
        <v/>
      </c>
      <c r="Y240" s="279"/>
      <c r="Z240" s="279"/>
      <c r="AA240" s="609"/>
      <c r="AB240" s="610"/>
      <c r="AC240" s="279"/>
      <c r="AD240" s="279"/>
      <c r="AE240" s="279"/>
      <c r="AF240" s="279"/>
      <c r="AG240" s="279"/>
      <c r="AH240" s="279"/>
      <c r="AI240" s="279"/>
      <c r="AJ240" s="279"/>
      <c r="AK240" s="279"/>
      <c r="AL240" s="279"/>
      <c r="AM240" s="279"/>
      <c r="AN240" s="567"/>
      <c r="AO240" s="566"/>
      <c r="AP240" s="279"/>
      <c r="AQ240" s="279"/>
      <c r="AR240" s="279"/>
      <c r="AS240" s="279"/>
      <c r="AT240" s="279"/>
      <c r="AU240" s="279"/>
      <c r="AV240" s="279"/>
      <c r="AW240" s="279"/>
      <c r="AX240" s="279"/>
      <c r="AY240" s="279"/>
      <c r="AZ240" s="279"/>
      <c r="BA240" s="279"/>
      <c r="BB240" s="279"/>
      <c r="BC240" s="279"/>
      <c r="BE240" s="2"/>
      <c r="BF240" s="2"/>
      <c r="BG240" s="256">
        <f t="shared" si="75"/>
        <v>44197</v>
      </c>
      <c r="BH240" s="256">
        <f t="shared" si="76"/>
        <v>44227</v>
      </c>
      <c r="BI240" s="143">
        <f t="shared" si="88"/>
        <v>31</v>
      </c>
      <c r="BK240" s="565">
        <f t="shared" si="77"/>
        <v>1</v>
      </c>
      <c r="BL240" s="565">
        <f t="shared" si="81"/>
        <v>1</v>
      </c>
      <c r="BM240" s="565">
        <f t="shared" si="82"/>
        <v>1</v>
      </c>
    </row>
    <row r="241" spans="1:65" hidden="1" x14ac:dyDescent="0.25">
      <c r="A241" s="58" t="str">
        <f t="shared" ref="A241:A304" si="89">IF(AND(A240&lt;&gt;"",D241&lt;&gt;""),A240+1,"")</f>
        <v/>
      </c>
      <c r="B241" s="368"/>
      <c r="C241" s="371"/>
      <c r="D241" s="679"/>
      <c r="E241" s="679"/>
      <c r="F241" s="278"/>
      <c r="G241" s="278"/>
      <c r="H241" s="278"/>
      <c r="I241" s="656"/>
      <c r="J241" s="59">
        <f t="shared" si="71"/>
        <v>0</v>
      </c>
      <c r="K241" s="59">
        <f t="shared" si="78"/>
        <v>0</v>
      </c>
      <c r="L241" s="59">
        <f t="shared" si="83"/>
        <v>0</v>
      </c>
      <c r="M241" s="59">
        <f t="shared" si="84"/>
        <v>0</v>
      </c>
      <c r="N241" s="59">
        <f t="shared" si="85"/>
        <v>0</v>
      </c>
      <c r="O241" s="59">
        <f t="shared" si="86"/>
        <v>0</v>
      </c>
      <c r="P241" s="59">
        <f t="shared" si="87"/>
        <v>0</v>
      </c>
      <c r="Q241" s="59">
        <f t="shared" si="79"/>
        <v>0</v>
      </c>
      <c r="R241" s="59">
        <f t="shared" si="80"/>
        <v>0</v>
      </c>
      <c r="S241" s="816"/>
      <c r="T241" s="816"/>
      <c r="U241" s="816"/>
      <c r="V241" s="60" t="str">
        <f t="shared" si="72"/>
        <v/>
      </c>
      <c r="W241" s="409" t="str">
        <f t="shared" si="73"/>
        <v/>
      </c>
      <c r="X241" s="61" t="str">
        <f t="shared" si="74"/>
        <v/>
      </c>
      <c r="Y241" s="279"/>
      <c r="Z241" s="279"/>
      <c r="AA241" s="609"/>
      <c r="AB241" s="610"/>
      <c r="AC241" s="279"/>
      <c r="AD241" s="279"/>
      <c r="AE241" s="279"/>
      <c r="AF241" s="279"/>
      <c r="AG241" s="279"/>
      <c r="AH241" s="279"/>
      <c r="AI241" s="279"/>
      <c r="AJ241" s="279"/>
      <c r="AK241" s="279"/>
      <c r="AL241" s="279"/>
      <c r="AM241" s="279"/>
      <c r="AN241" s="567"/>
      <c r="AO241" s="566"/>
      <c r="AP241" s="279"/>
      <c r="AQ241" s="279"/>
      <c r="AR241" s="279"/>
      <c r="AS241" s="279"/>
      <c r="AT241" s="279"/>
      <c r="AU241" s="279"/>
      <c r="AV241" s="279"/>
      <c r="AW241" s="279"/>
      <c r="AX241" s="279"/>
      <c r="AY241" s="279"/>
      <c r="AZ241" s="279"/>
      <c r="BA241" s="279"/>
      <c r="BB241" s="279"/>
      <c r="BC241" s="279"/>
      <c r="BE241" s="2"/>
      <c r="BF241" s="2"/>
      <c r="BG241" s="256">
        <f t="shared" si="75"/>
        <v>44197</v>
      </c>
      <c r="BH241" s="256">
        <f t="shared" si="76"/>
        <v>44227</v>
      </c>
      <c r="BI241" s="143">
        <f t="shared" si="88"/>
        <v>31</v>
      </c>
      <c r="BK241" s="565">
        <f t="shared" si="77"/>
        <v>1</v>
      </c>
      <c r="BL241" s="565">
        <f t="shared" si="81"/>
        <v>1</v>
      </c>
      <c r="BM241" s="565">
        <f t="shared" si="82"/>
        <v>1</v>
      </c>
    </row>
    <row r="242" spans="1:65" hidden="1" x14ac:dyDescent="0.25">
      <c r="A242" s="58" t="str">
        <f t="shared" si="89"/>
        <v/>
      </c>
      <c r="B242" s="368"/>
      <c r="C242" s="371"/>
      <c r="D242" s="679"/>
      <c r="E242" s="679"/>
      <c r="F242" s="278"/>
      <c r="G242" s="278"/>
      <c r="H242" s="278"/>
      <c r="I242" s="656"/>
      <c r="J242" s="59">
        <f t="shared" si="71"/>
        <v>0</v>
      </c>
      <c r="K242" s="59">
        <f t="shared" si="78"/>
        <v>0</v>
      </c>
      <c r="L242" s="59">
        <f t="shared" si="83"/>
        <v>0</v>
      </c>
      <c r="M242" s="59">
        <f t="shared" si="84"/>
        <v>0</v>
      </c>
      <c r="N242" s="59">
        <f t="shared" si="85"/>
        <v>0</v>
      </c>
      <c r="O242" s="59">
        <f t="shared" si="86"/>
        <v>0</v>
      </c>
      <c r="P242" s="59">
        <f t="shared" si="87"/>
        <v>0</v>
      </c>
      <c r="Q242" s="59">
        <f t="shared" si="79"/>
        <v>0</v>
      </c>
      <c r="R242" s="59">
        <f t="shared" si="80"/>
        <v>0</v>
      </c>
      <c r="S242" s="816"/>
      <c r="T242" s="816"/>
      <c r="U242" s="816"/>
      <c r="V242" s="60" t="str">
        <f t="shared" si="72"/>
        <v/>
      </c>
      <c r="W242" s="409" t="str">
        <f t="shared" si="73"/>
        <v/>
      </c>
      <c r="X242" s="61" t="str">
        <f t="shared" si="74"/>
        <v/>
      </c>
      <c r="Y242" s="279"/>
      <c r="Z242" s="279"/>
      <c r="AA242" s="609"/>
      <c r="AB242" s="610"/>
      <c r="AC242" s="279"/>
      <c r="AD242" s="279"/>
      <c r="AE242" s="279"/>
      <c r="AF242" s="279"/>
      <c r="AG242" s="279"/>
      <c r="AH242" s="279"/>
      <c r="AI242" s="279"/>
      <c r="AJ242" s="279"/>
      <c r="AK242" s="279"/>
      <c r="AL242" s="279"/>
      <c r="AM242" s="279"/>
      <c r="AN242" s="567"/>
      <c r="AO242" s="566"/>
      <c r="AP242" s="279"/>
      <c r="AQ242" s="279"/>
      <c r="AR242" s="279"/>
      <c r="AS242" s="279"/>
      <c r="AT242" s="279"/>
      <c r="AU242" s="279"/>
      <c r="AV242" s="279"/>
      <c r="AW242" s="279"/>
      <c r="AX242" s="279"/>
      <c r="AY242" s="279"/>
      <c r="AZ242" s="279"/>
      <c r="BA242" s="279"/>
      <c r="BB242" s="279"/>
      <c r="BC242" s="279"/>
      <c r="BE242" s="2"/>
      <c r="BF242" s="2"/>
      <c r="BG242" s="256">
        <f t="shared" si="75"/>
        <v>44197</v>
      </c>
      <c r="BH242" s="256">
        <f t="shared" si="76"/>
        <v>44227</v>
      </c>
      <c r="BI242" s="143">
        <f t="shared" si="88"/>
        <v>31</v>
      </c>
      <c r="BK242" s="565">
        <f t="shared" si="77"/>
        <v>1</v>
      </c>
      <c r="BL242" s="565">
        <f t="shared" si="81"/>
        <v>1</v>
      </c>
      <c r="BM242" s="565">
        <f t="shared" si="82"/>
        <v>1</v>
      </c>
    </row>
    <row r="243" spans="1:65" hidden="1" x14ac:dyDescent="0.25">
      <c r="A243" s="58" t="str">
        <f t="shared" si="89"/>
        <v/>
      </c>
      <c r="B243" s="368"/>
      <c r="C243" s="371"/>
      <c r="D243" s="679"/>
      <c r="E243" s="679"/>
      <c r="F243" s="278"/>
      <c r="G243" s="278"/>
      <c r="H243" s="278"/>
      <c r="I243" s="656"/>
      <c r="J243" s="59">
        <f t="shared" si="71"/>
        <v>0</v>
      </c>
      <c r="K243" s="59">
        <f t="shared" si="78"/>
        <v>0</v>
      </c>
      <c r="L243" s="59">
        <f t="shared" si="83"/>
        <v>0</v>
      </c>
      <c r="M243" s="59">
        <f t="shared" si="84"/>
        <v>0</v>
      </c>
      <c r="N243" s="59">
        <f t="shared" si="85"/>
        <v>0</v>
      </c>
      <c r="O243" s="59">
        <f t="shared" si="86"/>
        <v>0</v>
      </c>
      <c r="P243" s="59">
        <f t="shared" si="87"/>
        <v>0</v>
      </c>
      <c r="Q243" s="59">
        <f t="shared" si="79"/>
        <v>0</v>
      </c>
      <c r="R243" s="59">
        <f t="shared" si="80"/>
        <v>0</v>
      </c>
      <c r="S243" s="816"/>
      <c r="T243" s="816"/>
      <c r="U243" s="816"/>
      <c r="V243" s="60" t="str">
        <f t="shared" si="72"/>
        <v/>
      </c>
      <c r="W243" s="409" t="str">
        <f t="shared" si="73"/>
        <v/>
      </c>
      <c r="X243" s="61" t="str">
        <f t="shared" si="74"/>
        <v/>
      </c>
      <c r="Y243" s="279"/>
      <c r="Z243" s="279"/>
      <c r="AA243" s="609"/>
      <c r="AB243" s="610"/>
      <c r="AC243" s="279"/>
      <c r="AD243" s="279"/>
      <c r="AE243" s="279"/>
      <c r="AF243" s="279"/>
      <c r="AG243" s="279"/>
      <c r="AH243" s="279"/>
      <c r="AI243" s="279"/>
      <c r="AJ243" s="279"/>
      <c r="AK243" s="279"/>
      <c r="AL243" s="279"/>
      <c r="AM243" s="279"/>
      <c r="AN243" s="567"/>
      <c r="AO243" s="566"/>
      <c r="AP243" s="279"/>
      <c r="AQ243" s="279"/>
      <c r="AR243" s="279"/>
      <c r="AS243" s="279"/>
      <c r="AT243" s="279"/>
      <c r="AU243" s="279"/>
      <c r="AV243" s="279"/>
      <c r="AW243" s="279"/>
      <c r="AX243" s="279"/>
      <c r="AY243" s="279"/>
      <c r="AZ243" s="279"/>
      <c r="BA243" s="279"/>
      <c r="BB243" s="279"/>
      <c r="BC243" s="279"/>
      <c r="BE243" s="2"/>
      <c r="BF243" s="2"/>
      <c r="BG243" s="256">
        <f t="shared" si="75"/>
        <v>44197</v>
      </c>
      <c r="BH243" s="256">
        <f t="shared" si="76"/>
        <v>44227</v>
      </c>
      <c r="BI243" s="143">
        <f t="shared" si="88"/>
        <v>31</v>
      </c>
      <c r="BK243" s="565">
        <f t="shared" si="77"/>
        <v>1</v>
      </c>
      <c r="BL243" s="565">
        <f t="shared" si="81"/>
        <v>1</v>
      </c>
      <c r="BM243" s="565">
        <f t="shared" si="82"/>
        <v>1</v>
      </c>
    </row>
    <row r="244" spans="1:65" hidden="1" x14ac:dyDescent="0.25">
      <c r="A244" s="58" t="str">
        <f t="shared" si="89"/>
        <v/>
      </c>
      <c r="B244" s="368"/>
      <c r="C244" s="371"/>
      <c r="D244" s="679"/>
      <c r="E244" s="679"/>
      <c r="F244" s="278"/>
      <c r="G244" s="278"/>
      <c r="H244" s="278"/>
      <c r="I244" s="656"/>
      <c r="J244" s="59">
        <f t="shared" si="71"/>
        <v>0</v>
      </c>
      <c r="K244" s="59">
        <f t="shared" si="78"/>
        <v>0</v>
      </c>
      <c r="L244" s="59">
        <f t="shared" si="83"/>
        <v>0</v>
      </c>
      <c r="M244" s="59">
        <f t="shared" si="84"/>
        <v>0</v>
      </c>
      <c r="N244" s="59">
        <f t="shared" si="85"/>
        <v>0</v>
      </c>
      <c r="O244" s="59">
        <f t="shared" si="86"/>
        <v>0</v>
      </c>
      <c r="P244" s="59">
        <f t="shared" si="87"/>
        <v>0</v>
      </c>
      <c r="Q244" s="59">
        <f t="shared" si="79"/>
        <v>0</v>
      </c>
      <c r="R244" s="59">
        <f t="shared" si="80"/>
        <v>0</v>
      </c>
      <c r="S244" s="816"/>
      <c r="T244" s="816"/>
      <c r="U244" s="816"/>
      <c r="V244" s="60" t="str">
        <f t="shared" si="72"/>
        <v/>
      </c>
      <c r="W244" s="409" t="str">
        <f t="shared" si="73"/>
        <v/>
      </c>
      <c r="X244" s="61" t="str">
        <f t="shared" si="74"/>
        <v/>
      </c>
      <c r="Y244" s="279"/>
      <c r="Z244" s="279"/>
      <c r="AA244" s="609"/>
      <c r="AB244" s="610"/>
      <c r="AC244" s="279"/>
      <c r="AD244" s="279"/>
      <c r="AE244" s="279"/>
      <c r="AF244" s="279"/>
      <c r="AG244" s="279"/>
      <c r="AH244" s="279"/>
      <c r="AI244" s="279"/>
      <c r="AJ244" s="279"/>
      <c r="AK244" s="279"/>
      <c r="AL244" s="279"/>
      <c r="AM244" s="279"/>
      <c r="AN244" s="567"/>
      <c r="AO244" s="566"/>
      <c r="AP244" s="279"/>
      <c r="AQ244" s="279"/>
      <c r="AR244" s="279"/>
      <c r="AS244" s="279"/>
      <c r="AT244" s="279"/>
      <c r="AU244" s="279"/>
      <c r="AV244" s="279"/>
      <c r="AW244" s="279"/>
      <c r="AX244" s="279"/>
      <c r="AY244" s="279"/>
      <c r="AZ244" s="279"/>
      <c r="BA244" s="279"/>
      <c r="BB244" s="279"/>
      <c r="BC244" s="279"/>
      <c r="BE244" s="2"/>
      <c r="BF244" s="2"/>
      <c r="BG244" s="256">
        <f t="shared" si="75"/>
        <v>44197</v>
      </c>
      <c r="BH244" s="256">
        <f t="shared" si="76"/>
        <v>44227</v>
      </c>
      <c r="BI244" s="143">
        <f t="shared" si="88"/>
        <v>31</v>
      </c>
      <c r="BK244" s="565">
        <f t="shared" si="77"/>
        <v>1</v>
      </c>
      <c r="BL244" s="565">
        <f t="shared" si="81"/>
        <v>1</v>
      </c>
      <c r="BM244" s="565">
        <f t="shared" si="82"/>
        <v>1</v>
      </c>
    </row>
    <row r="245" spans="1:65" hidden="1" x14ac:dyDescent="0.25">
      <c r="A245" s="58" t="str">
        <f t="shared" si="89"/>
        <v/>
      </c>
      <c r="B245" s="368"/>
      <c r="C245" s="371"/>
      <c r="D245" s="679"/>
      <c r="E245" s="679"/>
      <c r="F245" s="278"/>
      <c r="G245" s="278"/>
      <c r="H245" s="278"/>
      <c r="I245" s="656"/>
      <c r="J245" s="59">
        <f t="shared" si="71"/>
        <v>0</v>
      </c>
      <c r="K245" s="59">
        <f t="shared" si="78"/>
        <v>0</v>
      </c>
      <c r="L245" s="59">
        <f t="shared" si="83"/>
        <v>0</v>
      </c>
      <c r="M245" s="59">
        <f t="shared" si="84"/>
        <v>0</v>
      </c>
      <c r="N245" s="59">
        <f t="shared" si="85"/>
        <v>0</v>
      </c>
      <c r="O245" s="59">
        <f t="shared" si="86"/>
        <v>0</v>
      </c>
      <c r="P245" s="59">
        <f t="shared" si="87"/>
        <v>0</v>
      </c>
      <c r="Q245" s="59">
        <f t="shared" si="79"/>
        <v>0</v>
      </c>
      <c r="R245" s="59">
        <f t="shared" si="80"/>
        <v>0</v>
      </c>
      <c r="S245" s="816"/>
      <c r="T245" s="816"/>
      <c r="U245" s="816"/>
      <c r="V245" s="60" t="str">
        <f t="shared" si="72"/>
        <v/>
      </c>
      <c r="W245" s="409" t="str">
        <f t="shared" si="73"/>
        <v/>
      </c>
      <c r="X245" s="61" t="str">
        <f t="shared" si="74"/>
        <v/>
      </c>
      <c r="Y245" s="279"/>
      <c r="Z245" s="279"/>
      <c r="AA245" s="609"/>
      <c r="AB245" s="610"/>
      <c r="AC245" s="279"/>
      <c r="AD245" s="279"/>
      <c r="AE245" s="279"/>
      <c r="AF245" s="279"/>
      <c r="AG245" s="279"/>
      <c r="AH245" s="279"/>
      <c r="AI245" s="279"/>
      <c r="AJ245" s="279"/>
      <c r="AK245" s="279"/>
      <c r="AL245" s="279"/>
      <c r="AM245" s="279"/>
      <c r="AN245" s="567"/>
      <c r="AO245" s="566"/>
      <c r="AP245" s="279"/>
      <c r="AQ245" s="279"/>
      <c r="AR245" s="279"/>
      <c r="AS245" s="279"/>
      <c r="AT245" s="279"/>
      <c r="AU245" s="279"/>
      <c r="AV245" s="279"/>
      <c r="AW245" s="279"/>
      <c r="AX245" s="279"/>
      <c r="AY245" s="279"/>
      <c r="AZ245" s="279"/>
      <c r="BA245" s="279"/>
      <c r="BB245" s="279"/>
      <c r="BC245" s="279"/>
      <c r="BE245" s="2"/>
      <c r="BF245" s="2"/>
      <c r="BG245" s="256">
        <f t="shared" si="75"/>
        <v>44197</v>
      </c>
      <c r="BH245" s="256">
        <f t="shared" si="76"/>
        <v>44227</v>
      </c>
      <c r="BI245" s="143">
        <f t="shared" si="88"/>
        <v>31</v>
      </c>
      <c r="BK245" s="565">
        <f t="shared" si="77"/>
        <v>1</v>
      </c>
      <c r="BL245" s="565">
        <f t="shared" si="81"/>
        <v>1</v>
      </c>
      <c r="BM245" s="565">
        <f t="shared" si="82"/>
        <v>1</v>
      </c>
    </row>
    <row r="246" spans="1:65" hidden="1" x14ac:dyDescent="0.25">
      <c r="A246" s="58" t="str">
        <f t="shared" si="89"/>
        <v/>
      </c>
      <c r="B246" s="368"/>
      <c r="C246" s="371"/>
      <c r="D246" s="679"/>
      <c r="E246" s="679"/>
      <c r="F246" s="278"/>
      <c r="G246" s="278"/>
      <c r="H246" s="278"/>
      <c r="I246" s="656"/>
      <c r="J246" s="59">
        <f t="shared" si="71"/>
        <v>0</v>
      </c>
      <c r="K246" s="59">
        <f t="shared" si="78"/>
        <v>0</v>
      </c>
      <c r="L246" s="59">
        <f t="shared" si="83"/>
        <v>0</v>
      </c>
      <c r="M246" s="59">
        <f t="shared" si="84"/>
        <v>0</v>
      </c>
      <c r="N246" s="59">
        <f t="shared" si="85"/>
        <v>0</v>
      </c>
      <c r="O246" s="59">
        <f t="shared" si="86"/>
        <v>0</v>
      </c>
      <c r="P246" s="59">
        <f t="shared" si="87"/>
        <v>0</v>
      </c>
      <c r="Q246" s="59">
        <f t="shared" si="79"/>
        <v>0</v>
      </c>
      <c r="R246" s="59">
        <f t="shared" si="80"/>
        <v>0</v>
      </c>
      <c r="S246" s="816"/>
      <c r="T246" s="816"/>
      <c r="U246" s="816"/>
      <c r="V246" s="60" t="str">
        <f t="shared" si="72"/>
        <v/>
      </c>
      <c r="W246" s="409" t="str">
        <f t="shared" si="73"/>
        <v/>
      </c>
      <c r="X246" s="61" t="str">
        <f t="shared" si="74"/>
        <v/>
      </c>
      <c r="Y246" s="279"/>
      <c r="Z246" s="279"/>
      <c r="AA246" s="609"/>
      <c r="AB246" s="610"/>
      <c r="AC246" s="279"/>
      <c r="AD246" s="279"/>
      <c r="AE246" s="279"/>
      <c r="AF246" s="279"/>
      <c r="AG246" s="279"/>
      <c r="AH246" s="279"/>
      <c r="AI246" s="279"/>
      <c r="AJ246" s="279"/>
      <c r="AK246" s="279"/>
      <c r="AL246" s="279"/>
      <c r="AM246" s="279"/>
      <c r="AN246" s="567"/>
      <c r="AO246" s="566"/>
      <c r="AP246" s="279"/>
      <c r="AQ246" s="279"/>
      <c r="AR246" s="279"/>
      <c r="AS246" s="279"/>
      <c r="AT246" s="279"/>
      <c r="AU246" s="279"/>
      <c r="AV246" s="279"/>
      <c r="AW246" s="279"/>
      <c r="AX246" s="279"/>
      <c r="AY246" s="279"/>
      <c r="AZ246" s="279"/>
      <c r="BA246" s="279"/>
      <c r="BB246" s="279"/>
      <c r="BC246" s="279"/>
      <c r="BE246" s="2"/>
      <c r="BF246" s="2"/>
      <c r="BG246" s="256">
        <f t="shared" si="75"/>
        <v>44197</v>
      </c>
      <c r="BH246" s="256">
        <f t="shared" si="76"/>
        <v>44227</v>
      </c>
      <c r="BI246" s="143">
        <f t="shared" si="88"/>
        <v>31</v>
      </c>
      <c r="BK246" s="565">
        <f t="shared" si="77"/>
        <v>1</v>
      </c>
      <c r="BL246" s="565">
        <f t="shared" si="81"/>
        <v>1</v>
      </c>
      <c r="BM246" s="565">
        <f t="shared" si="82"/>
        <v>1</v>
      </c>
    </row>
    <row r="247" spans="1:65" hidden="1" x14ac:dyDescent="0.25">
      <c r="A247" s="58" t="str">
        <f t="shared" si="89"/>
        <v/>
      </c>
      <c r="B247" s="368"/>
      <c r="C247" s="371"/>
      <c r="D247" s="679"/>
      <c r="E247" s="679"/>
      <c r="F247" s="278"/>
      <c r="G247" s="278"/>
      <c r="H247" s="278"/>
      <c r="I247" s="656"/>
      <c r="J247" s="59">
        <f t="shared" si="71"/>
        <v>0</v>
      </c>
      <c r="K247" s="59">
        <f t="shared" si="78"/>
        <v>0</v>
      </c>
      <c r="L247" s="59">
        <f t="shared" si="83"/>
        <v>0</v>
      </c>
      <c r="M247" s="59">
        <f t="shared" si="84"/>
        <v>0</v>
      </c>
      <c r="N247" s="59">
        <f t="shared" si="85"/>
        <v>0</v>
      </c>
      <c r="O247" s="59">
        <f t="shared" si="86"/>
        <v>0</v>
      </c>
      <c r="P247" s="59">
        <f t="shared" si="87"/>
        <v>0</v>
      </c>
      <c r="Q247" s="59">
        <f t="shared" si="79"/>
        <v>0</v>
      </c>
      <c r="R247" s="59">
        <f t="shared" si="80"/>
        <v>0</v>
      </c>
      <c r="S247" s="816"/>
      <c r="T247" s="816"/>
      <c r="U247" s="816"/>
      <c r="V247" s="60" t="str">
        <f t="shared" si="72"/>
        <v/>
      </c>
      <c r="W247" s="409" t="str">
        <f t="shared" si="73"/>
        <v/>
      </c>
      <c r="X247" s="61" t="str">
        <f t="shared" si="74"/>
        <v/>
      </c>
      <c r="Y247" s="279"/>
      <c r="Z247" s="279"/>
      <c r="AA247" s="609"/>
      <c r="AB247" s="610"/>
      <c r="AC247" s="279"/>
      <c r="AD247" s="279"/>
      <c r="AE247" s="279"/>
      <c r="AF247" s="279"/>
      <c r="AG247" s="279"/>
      <c r="AH247" s="279"/>
      <c r="AI247" s="279"/>
      <c r="AJ247" s="279"/>
      <c r="AK247" s="279"/>
      <c r="AL247" s="279"/>
      <c r="AM247" s="279"/>
      <c r="AN247" s="567"/>
      <c r="AO247" s="566"/>
      <c r="AP247" s="279"/>
      <c r="AQ247" s="279"/>
      <c r="AR247" s="279"/>
      <c r="AS247" s="279"/>
      <c r="AT247" s="279"/>
      <c r="AU247" s="279"/>
      <c r="AV247" s="279"/>
      <c r="AW247" s="279"/>
      <c r="AX247" s="279"/>
      <c r="AY247" s="279"/>
      <c r="AZ247" s="279"/>
      <c r="BA247" s="279"/>
      <c r="BB247" s="279"/>
      <c r="BC247" s="279"/>
      <c r="BE247" s="2"/>
      <c r="BF247" s="2"/>
      <c r="BG247" s="256">
        <f t="shared" si="75"/>
        <v>44197</v>
      </c>
      <c r="BH247" s="256">
        <f t="shared" si="76"/>
        <v>44227</v>
      </c>
      <c r="BI247" s="143">
        <f t="shared" si="88"/>
        <v>31</v>
      </c>
      <c r="BK247" s="565">
        <f t="shared" si="77"/>
        <v>1</v>
      </c>
      <c r="BL247" s="565">
        <f t="shared" si="81"/>
        <v>1</v>
      </c>
      <c r="BM247" s="565">
        <f t="shared" si="82"/>
        <v>1</v>
      </c>
    </row>
    <row r="248" spans="1:65" hidden="1" x14ac:dyDescent="0.25">
      <c r="A248" s="58" t="str">
        <f t="shared" si="89"/>
        <v/>
      </c>
      <c r="B248" s="368"/>
      <c r="C248" s="371"/>
      <c r="D248" s="679"/>
      <c r="E248" s="679"/>
      <c r="F248" s="278"/>
      <c r="G248" s="278"/>
      <c r="H248" s="278"/>
      <c r="I248" s="656"/>
      <c r="J248" s="59">
        <f t="shared" si="71"/>
        <v>0</v>
      </c>
      <c r="K248" s="59">
        <f t="shared" si="78"/>
        <v>0</v>
      </c>
      <c r="L248" s="59">
        <f t="shared" si="83"/>
        <v>0</v>
      </c>
      <c r="M248" s="59">
        <f t="shared" si="84"/>
        <v>0</v>
      </c>
      <c r="N248" s="59">
        <f t="shared" si="85"/>
        <v>0</v>
      </c>
      <c r="O248" s="59">
        <f t="shared" si="86"/>
        <v>0</v>
      </c>
      <c r="P248" s="59">
        <f t="shared" si="87"/>
        <v>0</v>
      </c>
      <c r="Q248" s="59">
        <f t="shared" si="79"/>
        <v>0</v>
      </c>
      <c r="R248" s="59">
        <f t="shared" si="80"/>
        <v>0</v>
      </c>
      <c r="S248" s="816"/>
      <c r="T248" s="816"/>
      <c r="U248" s="816"/>
      <c r="V248" s="60" t="str">
        <f t="shared" si="72"/>
        <v/>
      </c>
      <c r="W248" s="409" t="str">
        <f t="shared" si="73"/>
        <v/>
      </c>
      <c r="X248" s="61" t="str">
        <f t="shared" si="74"/>
        <v/>
      </c>
      <c r="Y248" s="279"/>
      <c r="Z248" s="279"/>
      <c r="AA248" s="609"/>
      <c r="AB248" s="610"/>
      <c r="AC248" s="279"/>
      <c r="AD248" s="279"/>
      <c r="AE248" s="279"/>
      <c r="AF248" s="279"/>
      <c r="AG248" s="279"/>
      <c r="AH248" s="279"/>
      <c r="AI248" s="279"/>
      <c r="AJ248" s="279"/>
      <c r="AK248" s="279"/>
      <c r="AL248" s="279"/>
      <c r="AM248" s="279"/>
      <c r="AN248" s="567"/>
      <c r="AO248" s="566"/>
      <c r="AP248" s="279"/>
      <c r="AQ248" s="279"/>
      <c r="AR248" s="279"/>
      <c r="AS248" s="279"/>
      <c r="AT248" s="279"/>
      <c r="AU248" s="279"/>
      <c r="AV248" s="279"/>
      <c r="AW248" s="279"/>
      <c r="AX248" s="279"/>
      <c r="AY248" s="279"/>
      <c r="AZ248" s="279"/>
      <c r="BA248" s="279"/>
      <c r="BB248" s="279"/>
      <c r="BC248" s="279"/>
      <c r="BE248" s="2"/>
      <c r="BF248" s="2"/>
      <c r="BG248" s="256">
        <f t="shared" si="75"/>
        <v>44197</v>
      </c>
      <c r="BH248" s="256">
        <f t="shared" si="76"/>
        <v>44227</v>
      </c>
      <c r="BI248" s="143">
        <f t="shared" si="88"/>
        <v>31</v>
      </c>
      <c r="BK248" s="565">
        <f t="shared" si="77"/>
        <v>1</v>
      </c>
      <c r="BL248" s="565">
        <f t="shared" si="81"/>
        <v>1</v>
      </c>
      <c r="BM248" s="565">
        <f t="shared" si="82"/>
        <v>1</v>
      </c>
    </row>
    <row r="249" spans="1:65" hidden="1" x14ac:dyDescent="0.25">
      <c r="A249" s="58" t="str">
        <f t="shared" si="89"/>
        <v/>
      </c>
      <c r="B249" s="368"/>
      <c r="C249" s="371"/>
      <c r="D249" s="679"/>
      <c r="E249" s="679"/>
      <c r="F249" s="278"/>
      <c r="G249" s="278"/>
      <c r="H249" s="278"/>
      <c r="I249" s="656"/>
      <c r="J249" s="59">
        <f t="shared" si="71"/>
        <v>0</v>
      </c>
      <c r="K249" s="59">
        <f t="shared" si="78"/>
        <v>0</v>
      </c>
      <c r="L249" s="59">
        <f t="shared" si="83"/>
        <v>0</v>
      </c>
      <c r="M249" s="59">
        <f t="shared" si="84"/>
        <v>0</v>
      </c>
      <c r="N249" s="59">
        <f t="shared" si="85"/>
        <v>0</v>
      </c>
      <c r="O249" s="59">
        <f t="shared" si="86"/>
        <v>0</v>
      </c>
      <c r="P249" s="59">
        <f t="shared" si="87"/>
        <v>0</v>
      </c>
      <c r="Q249" s="59">
        <f t="shared" si="79"/>
        <v>0</v>
      </c>
      <c r="R249" s="59">
        <f t="shared" si="80"/>
        <v>0</v>
      </c>
      <c r="S249" s="816"/>
      <c r="T249" s="816"/>
      <c r="U249" s="816"/>
      <c r="V249" s="60" t="str">
        <f t="shared" si="72"/>
        <v/>
      </c>
      <c r="W249" s="409" t="str">
        <f t="shared" si="73"/>
        <v/>
      </c>
      <c r="X249" s="61" t="str">
        <f t="shared" si="74"/>
        <v/>
      </c>
      <c r="Y249" s="279"/>
      <c r="Z249" s="279"/>
      <c r="AA249" s="609"/>
      <c r="AB249" s="610"/>
      <c r="AC249" s="279"/>
      <c r="AD249" s="279"/>
      <c r="AE249" s="279"/>
      <c r="AF249" s="279"/>
      <c r="AG249" s="279"/>
      <c r="AH249" s="279"/>
      <c r="AI249" s="279"/>
      <c r="AJ249" s="279"/>
      <c r="AK249" s="279"/>
      <c r="AL249" s="279"/>
      <c r="AM249" s="279"/>
      <c r="AN249" s="567"/>
      <c r="AO249" s="566"/>
      <c r="AP249" s="279"/>
      <c r="AQ249" s="279"/>
      <c r="AR249" s="279"/>
      <c r="AS249" s="279"/>
      <c r="AT249" s="279"/>
      <c r="AU249" s="279"/>
      <c r="AV249" s="279"/>
      <c r="AW249" s="279"/>
      <c r="AX249" s="279"/>
      <c r="AY249" s="279"/>
      <c r="AZ249" s="279"/>
      <c r="BA249" s="279"/>
      <c r="BB249" s="279"/>
      <c r="BC249" s="279"/>
      <c r="BE249" s="2"/>
      <c r="BF249" s="2"/>
      <c r="BG249" s="256">
        <f t="shared" si="75"/>
        <v>44197</v>
      </c>
      <c r="BH249" s="256">
        <f t="shared" si="76"/>
        <v>44227</v>
      </c>
      <c r="BI249" s="143">
        <f t="shared" si="88"/>
        <v>31</v>
      </c>
      <c r="BK249" s="565">
        <f t="shared" si="77"/>
        <v>1</v>
      </c>
      <c r="BL249" s="565">
        <f t="shared" si="81"/>
        <v>1</v>
      </c>
      <c r="BM249" s="565">
        <f t="shared" si="82"/>
        <v>1</v>
      </c>
    </row>
    <row r="250" spans="1:65" hidden="1" x14ac:dyDescent="0.25">
      <c r="A250" s="58" t="str">
        <f t="shared" si="89"/>
        <v/>
      </c>
      <c r="B250" s="368"/>
      <c r="C250" s="371"/>
      <c r="D250" s="679"/>
      <c r="E250" s="679"/>
      <c r="F250" s="278"/>
      <c r="G250" s="278"/>
      <c r="H250" s="278"/>
      <c r="I250" s="656"/>
      <c r="J250" s="59">
        <f t="shared" si="71"/>
        <v>0</v>
      </c>
      <c r="K250" s="59">
        <f t="shared" si="78"/>
        <v>0</v>
      </c>
      <c r="L250" s="59">
        <f t="shared" si="83"/>
        <v>0</v>
      </c>
      <c r="M250" s="59">
        <f t="shared" si="84"/>
        <v>0</v>
      </c>
      <c r="N250" s="59">
        <f t="shared" si="85"/>
        <v>0</v>
      </c>
      <c r="O250" s="59">
        <f t="shared" si="86"/>
        <v>0</v>
      </c>
      <c r="P250" s="59">
        <f t="shared" si="87"/>
        <v>0</v>
      </c>
      <c r="Q250" s="59">
        <f t="shared" si="79"/>
        <v>0</v>
      </c>
      <c r="R250" s="59">
        <f t="shared" si="80"/>
        <v>0</v>
      </c>
      <c r="S250" s="816"/>
      <c r="T250" s="816"/>
      <c r="U250" s="816"/>
      <c r="V250" s="60" t="str">
        <f t="shared" si="72"/>
        <v/>
      </c>
      <c r="W250" s="409" t="str">
        <f t="shared" si="73"/>
        <v/>
      </c>
      <c r="X250" s="61" t="str">
        <f t="shared" si="74"/>
        <v/>
      </c>
      <c r="Y250" s="279"/>
      <c r="Z250" s="279"/>
      <c r="AA250" s="609"/>
      <c r="AB250" s="610"/>
      <c r="AC250" s="279"/>
      <c r="AD250" s="279"/>
      <c r="AE250" s="279"/>
      <c r="AF250" s="279"/>
      <c r="AG250" s="279"/>
      <c r="AH250" s="279"/>
      <c r="AI250" s="279"/>
      <c r="AJ250" s="279"/>
      <c r="AK250" s="279"/>
      <c r="AL250" s="279"/>
      <c r="AM250" s="279"/>
      <c r="AN250" s="567"/>
      <c r="AO250" s="566"/>
      <c r="AP250" s="279"/>
      <c r="AQ250" s="279"/>
      <c r="AR250" s="279"/>
      <c r="AS250" s="279"/>
      <c r="AT250" s="279"/>
      <c r="AU250" s="279"/>
      <c r="AV250" s="279"/>
      <c r="AW250" s="279"/>
      <c r="AX250" s="279"/>
      <c r="AY250" s="279"/>
      <c r="AZ250" s="279"/>
      <c r="BA250" s="279"/>
      <c r="BB250" s="279"/>
      <c r="BC250" s="279"/>
      <c r="BE250" s="2"/>
      <c r="BF250" s="2"/>
      <c r="BG250" s="256">
        <f t="shared" si="75"/>
        <v>44197</v>
      </c>
      <c r="BH250" s="256">
        <f t="shared" si="76"/>
        <v>44227</v>
      </c>
      <c r="BI250" s="143">
        <f t="shared" si="88"/>
        <v>31</v>
      </c>
      <c r="BK250" s="565">
        <f t="shared" si="77"/>
        <v>1</v>
      </c>
      <c r="BL250" s="565">
        <f t="shared" si="81"/>
        <v>1</v>
      </c>
      <c r="BM250" s="565">
        <f t="shared" si="82"/>
        <v>1</v>
      </c>
    </row>
    <row r="251" spans="1:65" hidden="1" x14ac:dyDescent="0.25">
      <c r="A251" s="58" t="str">
        <f t="shared" si="89"/>
        <v/>
      </c>
      <c r="B251" s="368"/>
      <c r="C251" s="371"/>
      <c r="D251" s="679"/>
      <c r="E251" s="679"/>
      <c r="F251" s="278"/>
      <c r="G251" s="278"/>
      <c r="H251" s="278"/>
      <c r="I251" s="656"/>
      <c r="J251" s="59">
        <f t="shared" si="71"/>
        <v>0</v>
      </c>
      <c r="K251" s="59">
        <f t="shared" si="78"/>
        <v>0</v>
      </c>
      <c r="L251" s="59">
        <f t="shared" si="83"/>
        <v>0</v>
      </c>
      <c r="M251" s="59">
        <f t="shared" si="84"/>
        <v>0</v>
      </c>
      <c r="N251" s="59">
        <f t="shared" si="85"/>
        <v>0</v>
      </c>
      <c r="O251" s="59">
        <f t="shared" si="86"/>
        <v>0</v>
      </c>
      <c r="P251" s="59">
        <f t="shared" si="87"/>
        <v>0</v>
      </c>
      <c r="Q251" s="59">
        <f t="shared" si="79"/>
        <v>0</v>
      </c>
      <c r="R251" s="59">
        <f t="shared" si="80"/>
        <v>0</v>
      </c>
      <c r="S251" s="816"/>
      <c r="T251" s="816"/>
      <c r="U251" s="816"/>
      <c r="V251" s="60" t="str">
        <f t="shared" si="72"/>
        <v/>
      </c>
      <c r="W251" s="409" t="str">
        <f t="shared" si="73"/>
        <v/>
      </c>
      <c r="X251" s="61" t="str">
        <f t="shared" si="74"/>
        <v/>
      </c>
      <c r="Y251" s="279"/>
      <c r="Z251" s="279"/>
      <c r="AA251" s="609"/>
      <c r="AB251" s="610"/>
      <c r="AC251" s="279"/>
      <c r="AD251" s="279"/>
      <c r="AE251" s="279"/>
      <c r="AF251" s="279"/>
      <c r="AG251" s="279"/>
      <c r="AH251" s="279"/>
      <c r="AI251" s="279"/>
      <c r="AJ251" s="279"/>
      <c r="AK251" s="279"/>
      <c r="AL251" s="279"/>
      <c r="AM251" s="279"/>
      <c r="AN251" s="567"/>
      <c r="AO251" s="566"/>
      <c r="AP251" s="279"/>
      <c r="AQ251" s="279"/>
      <c r="AR251" s="279"/>
      <c r="AS251" s="279"/>
      <c r="AT251" s="279"/>
      <c r="AU251" s="279"/>
      <c r="AV251" s="279"/>
      <c r="AW251" s="279"/>
      <c r="AX251" s="279"/>
      <c r="AY251" s="279"/>
      <c r="AZ251" s="279"/>
      <c r="BA251" s="279"/>
      <c r="BB251" s="279"/>
      <c r="BC251" s="279"/>
      <c r="BE251" s="2"/>
      <c r="BF251" s="2"/>
      <c r="BG251" s="256">
        <f t="shared" si="75"/>
        <v>44197</v>
      </c>
      <c r="BH251" s="256">
        <f t="shared" si="76"/>
        <v>44227</v>
      </c>
      <c r="BI251" s="143">
        <f t="shared" si="88"/>
        <v>31</v>
      </c>
      <c r="BK251" s="565">
        <f t="shared" si="77"/>
        <v>1</v>
      </c>
      <c r="BL251" s="565">
        <f t="shared" si="81"/>
        <v>1</v>
      </c>
      <c r="BM251" s="565">
        <f t="shared" si="82"/>
        <v>1</v>
      </c>
    </row>
    <row r="252" spans="1:65" hidden="1" x14ac:dyDescent="0.25">
      <c r="A252" s="58" t="str">
        <f t="shared" si="89"/>
        <v/>
      </c>
      <c r="B252" s="368"/>
      <c r="C252" s="371"/>
      <c r="D252" s="679"/>
      <c r="E252" s="679"/>
      <c r="F252" s="278"/>
      <c r="G252" s="278"/>
      <c r="H252" s="278"/>
      <c r="I252" s="656"/>
      <c r="J252" s="59">
        <f t="shared" si="71"/>
        <v>0</v>
      </c>
      <c r="K252" s="59">
        <f t="shared" si="78"/>
        <v>0</v>
      </c>
      <c r="L252" s="59">
        <f t="shared" si="83"/>
        <v>0</v>
      </c>
      <c r="M252" s="59">
        <f t="shared" si="84"/>
        <v>0</v>
      </c>
      <c r="N252" s="59">
        <f t="shared" si="85"/>
        <v>0</v>
      </c>
      <c r="O252" s="59">
        <f t="shared" si="86"/>
        <v>0</v>
      </c>
      <c r="P252" s="59">
        <f t="shared" si="87"/>
        <v>0</v>
      </c>
      <c r="Q252" s="59">
        <f t="shared" si="79"/>
        <v>0</v>
      </c>
      <c r="R252" s="59">
        <f t="shared" si="80"/>
        <v>0</v>
      </c>
      <c r="S252" s="816"/>
      <c r="T252" s="816"/>
      <c r="U252" s="816"/>
      <c r="V252" s="60" t="str">
        <f t="shared" si="72"/>
        <v/>
      </c>
      <c r="W252" s="409" t="str">
        <f t="shared" si="73"/>
        <v/>
      </c>
      <c r="X252" s="61" t="str">
        <f t="shared" si="74"/>
        <v/>
      </c>
      <c r="Y252" s="279"/>
      <c r="Z252" s="279"/>
      <c r="AA252" s="609"/>
      <c r="AB252" s="610"/>
      <c r="AC252" s="279"/>
      <c r="AD252" s="279"/>
      <c r="AE252" s="279"/>
      <c r="AF252" s="279"/>
      <c r="AG252" s="279"/>
      <c r="AH252" s="279"/>
      <c r="AI252" s="279"/>
      <c r="AJ252" s="279"/>
      <c r="AK252" s="279"/>
      <c r="AL252" s="279"/>
      <c r="AM252" s="279"/>
      <c r="AN252" s="567"/>
      <c r="AO252" s="566"/>
      <c r="AP252" s="279"/>
      <c r="AQ252" s="279"/>
      <c r="AR252" s="279"/>
      <c r="AS252" s="279"/>
      <c r="AT252" s="279"/>
      <c r="AU252" s="279"/>
      <c r="AV252" s="279"/>
      <c r="AW252" s="279"/>
      <c r="AX252" s="279"/>
      <c r="AY252" s="279"/>
      <c r="AZ252" s="279"/>
      <c r="BA252" s="279"/>
      <c r="BB252" s="279"/>
      <c r="BC252" s="279"/>
      <c r="BE252" s="2"/>
      <c r="BF252" s="2"/>
      <c r="BG252" s="256">
        <f t="shared" si="75"/>
        <v>44197</v>
      </c>
      <c r="BH252" s="256">
        <f t="shared" si="76"/>
        <v>44227</v>
      </c>
      <c r="BI252" s="143">
        <f t="shared" si="88"/>
        <v>31</v>
      </c>
      <c r="BK252" s="565">
        <f t="shared" si="77"/>
        <v>1</v>
      </c>
      <c r="BL252" s="565">
        <f t="shared" si="81"/>
        <v>1</v>
      </c>
      <c r="BM252" s="565">
        <f t="shared" si="82"/>
        <v>1</v>
      </c>
    </row>
    <row r="253" spans="1:65" hidden="1" x14ac:dyDescent="0.25">
      <c r="A253" s="58" t="str">
        <f t="shared" si="89"/>
        <v/>
      </c>
      <c r="B253" s="368"/>
      <c r="C253" s="371"/>
      <c r="D253" s="679"/>
      <c r="E253" s="679"/>
      <c r="F253" s="278"/>
      <c r="G253" s="278"/>
      <c r="H253" s="278"/>
      <c r="I253" s="656"/>
      <c r="J253" s="59">
        <f t="shared" si="71"/>
        <v>0</v>
      </c>
      <c r="K253" s="59">
        <f t="shared" si="78"/>
        <v>0</v>
      </c>
      <c r="L253" s="59">
        <f t="shared" si="83"/>
        <v>0</v>
      </c>
      <c r="M253" s="59">
        <f t="shared" si="84"/>
        <v>0</v>
      </c>
      <c r="N253" s="59">
        <f t="shared" si="85"/>
        <v>0</v>
      </c>
      <c r="O253" s="59">
        <f t="shared" si="86"/>
        <v>0</v>
      </c>
      <c r="P253" s="59">
        <f t="shared" si="87"/>
        <v>0</v>
      </c>
      <c r="Q253" s="59">
        <f t="shared" si="79"/>
        <v>0</v>
      </c>
      <c r="R253" s="59">
        <f t="shared" si="80"/>
        <v>0</v>
      </c>
      <c r="S253" s="816"/>
      <c r="T253" s="816"/>
      <c r="U253" s="816"/>
      <c r="V253" s="60" t="str">
        <f t="shared" si="72"/>
        <v/>
      </c>
      <c r="W253" s="409" t="str">
        <f t="shared" si="73"/>
        <v/>
      </c>
      <c r="X253" s="61" t="str">
        <f t="shared" si="74"/>
        <v/>
      </c>
      <c r="Y253" s="279"/>
      <c r="Z253" s="279"/>
      <c r="AA253" s="609"/>
      <c r="AB253" s="610"/>
      <c r="AC253" s="279"/>
      <c r="AD253" s="279"/>
      <c r="AE253" s="279"/>
      <c r="AF253" s="279"/>
      <c r="AG253" s="279"/>
      <c r="AH253" s="279"/>
      <c r="AI253" s="279"/>
      <c r="AJ253" s="279"/>
      <c r="AK253" s="279"/>
      <c r="AL253" s="279"/>
      <c r="AM253" s="279"/>
      <c r="AN253" s="567"/>
      <c r="AO253" s="566"/>
      <c r="AP253" s="279"/>
      <c r="AQ253" s="279"/>
      <c r="AR253" s="279"/>
      <c r="AS253" s="279"/>
      <c r="AT253" s="279"/>
      <c r="AU253" s="279"/>
      <c r="AV253" s="279"/>
      <c r="AW253" s="279"/>
      <c r="AX253" s="279"/>
      <c r="AY253" s="279"/>
      <c r="AZ253" s="279"/>
      <c r="BA253" s="279"/>
      <c r="BB253" s="279"/>
      <c r="BC253" s="279"/>
      <c r="BE253" s="2"/>
      <c r="BF253" s="2"/>
      <c r="BG253" s="256">
        <f t="shared" si="75"/>
        <v>44197</v>
      </c>
      <c r="BH253" s="256">
        <f t="shared" si="76"/>
        <v>44227</v>
      </c>
      <c r="BI253" s="143">
        <f t="shared" si="88"/>
        <v>31</v>
      </c>
      <c r="BK253" s="565">
        <f t="shared" si="77"/>
        <v>1</v>
      </c>
      <c r="BL253" s="565">
        <f t="shared" si="81"/>
        <v>1</v>
      </c>
      <c r="BM253" s="565">
        <f t="shared" si="82"/>
        <v>1</v>
      </c>
    </row>
    <row r="254" spans="1:65" hidden="1" x14ac:dyDescent="0.25">
      <c r="A254" s="58" t="str">
        <f t="shared" si="89"/>
        <v/>
      </c>
      <c r="B254" s="368"/>
      <c r="C254" s="371"/>
      <c r="D254" s="679"/>
      <c r="E254" s="679"/>
      <c r="F254" s="278"/>
      <c r="G254" s="278"/>
      <c r="H254" s="278"/>
      <c r="I254" s="656"/>
      <c r="J254" s="59">
        <f t="shared" si="71"/>
        <v>0</v>
      </c>
      <c r="K254" s="59">
        <f t="shared" si="78"/>
        <v>0</v>
      </c>
      <c r="L254" s="59">
        <f t="shared" si="83"/>
        <v>0</v>
      </c>
      <c r="M254" s="59">
        <f t="shared" si="84"/>
        <v>0</v>
      </c>
      <c r="N254" s="59">
        <f t="shared" si="85"/>
        <v>0</v>
      </c>
      <c r="O254" s="59">
        <f t="shared" si="86"/>
        <v>0</v>
      </c>
      <c r="P254" s="59">
        <f t="shared" si="87"/>
        <v>0</v>
      </c>
      <c r="Q254" s="59">
        <f t="shared" si="79"/>
        <v>0</v>
      </c>
      <c r="R254" s="59">
        <f t="shared" si="80"/>
        <v>0</v>
      </c>
      <c r="S254" s="816"/>
      <c r="T254" s="816"/>
      <c r="U254" s="816"/>
      <c r="V254" s="60" t="str">
        <f t="shared" si="72"/>
        <v/>
      </c>
      <c r="W254" s="409" t="str">
        <f t="shared" si="73"/>
        <v/>
      </c>
      <c r="X254" s="61" t="str">
        <f t="shared" si="74"/>
        <v/>
      </c>
      <c r="Y254" s="279"/>
      <c r="Z254" s="279"/>
      <c r="AA254" s="609"/>
      <c r="AB254" s="610"/>
      <c r="AC254" s="279"/>
      <c r="AD254" s="279"/>
      <c r="AE254" s="279"/>
      <c r="AF254" s="279"/>
      <c r="AG254" s="279"/>
      <c r="AH254" s="279"/>
      <c r="AI254" s="279"/>
      <c r="AJ254" s="279"/>
      <c r="AK254" s="279"/>
      <c r="AL254" s="279"/>
      <c r="AM254" s="279"/>
      <c r="AN254" s="567"/>
      <c r="AO254" s="566"/>
      <c r="AP254" s="279"/>
      <c r="AQ254" s="279"/>
      <c r="AR254" s="279"/>
      <c r="AS254" s="279"/>
      <c r="AT254" s="279"/>
      <c r="AU254" s="279"/>
      <c r="AV254" s="279"/>
      <c r="AW254" s="279"/>
      <c r="AX254" s="279"/>
      <c r="AY254" s="279"/>
      <c r="AZ254" s="279"/>
      <c r="BA254" s="279"/>
      <c r="BB254" s="279"/>
      <c r="BC254" s="279"/>
      <c r="BE254" s="2"/>
      <c r="BF254" s="2"/>
      <c r="BG254" s="256">
        <f t="shared" si="75"/>
        <v>44197</v>
      </c>
      <c r="BH254" s="256">
        <f t="shared" si="76"/>
        <v>44227</v>
      </c>
      <c r="BI254" s="143">
        <f t="shared" si="88"/>
        <v>31</v>
      </c>
      <c r="BK254" s="565">
        <f t="shared" si="77"/>
        <v>1</v>
      </c>
      <c r="BL254" s="565">
        <f t="shared" si="81"/>
        <v>1</v>
      </c>
      <c r="BM254" s="565">
        <f t="shared" si="82"/>
        <v>1</v>
      </c>
    </row>
    <row r="255" spans="1:65" hidden="1" x14ac:dyDescent="0.25">
      <c r="A255" s="58" t="str">
        <f t="shared" si="89"/>
        <v/>
      </c>
      <c r="B255" s="368"/>
      <c r="C255" s="371"/>
      <c r="D255" s="679"/>
      <c r="E255" s="679"/>
      <c r="F255" s="278"/>
      <c r="G255" s="278"/>
      <c r="H255" s="278"/>
      <c r="I255" s="656"/>
      <c r="J255" s="59">
        <f t="shared" si="71"/>
        <v>0</v>
      </c>
      <c r="K255" s="59">
        <f t="shared" si="78"/>
        <v>0</v>
      </c>
      <c r="L255" s="59">
        <f t="shared" si="83"/>
        <v>0</v>
      </c>
      <c r="M255" s="59">
        <f t="shared" si="84"/>
        <v>0</v>
      </c>
      <c r="N255" s="59">
        <f t="shared" si="85"/>
        <v>0</v>
      </c>
      <c r="O255" s="59">
        <f t="shared" si="86"/>
        <v>0</v>
      </c>
      <c r="P255" s="59">
        <f t="shared" si="87"/>
        <v>0</v>
      </c>
      <c r="Q255" s="59">
        <f t="shared" si="79"/>
        <v>0</v>
      </c>
      <c r="R255" s="59">
        <f t="shared" si="80"/>
        <v>0</v>
      </c>
      <c r="S255" s="816"/>
      <c r="T255" s="816"/>
      <c r="U255" s="816"/>
      <c r="V255" s="60" t="str">
        <f t="shared" si="72"/>
        <v/>
      </c>
      <c r="W255" s="409" t="str">
        <f t="shared" si="73"/>
        <v/>
      </c>
      <c r="X255" s="61" t="str">
        <f t="shared" si="74"/>
        <v/>
      </c>
      <c r="Y255" s="279"/>
      <c r="Z255" s="279"/>
      <c r="AA255" s="609"/>
      <c r="AB255" s="610"/>
      <c r="AC255" s="279"/>
      <c r="AD255" s="279"/>
      <c r="AE255" s="279"/>
      <c r="AF255" s="279"/>
      <c r="AG255" s="279"/>
      <c r="AH255" s="279"/>
      <c r="AI255" s="279"/>
      <c r="AJ255" s="279"/>
      <c r="AK255" s="279"/>
      <c r="AL255" s="279"/>
      <c r="AM255" s="279"/>
      <c r="AN255" s="567"/>
      <c r="AO255" s="566"/>
      <c r="AP255" s="279"/>
      <c r="AQ255" s="279"/>
      <c r="AR255" s="279"/>
      <c r="AS255" s="279"/>
      <c r="AT255" s="279"/>
      <c r="AU255" s="279"/>
      <c r="AV255" s="279"/>
      <c r="AW255" s="279"/>
      <c r="AX255" s="279"/>
      <c r="AY255" s="279"/>
      <c r="AZ255" s="279"/>
      <c r="BA255" s="279"/>
      <c r="BB255" s="279"/>
      <c r="BC255" s="279"/>
      <c r="BE255" s="2"/>
      <c r="BF255" s="2"/>
      <c r="BG255" s="256">
        <f t="shared" si="75"/>
        <v>44197</v>
      </c>
      <c r="BH255" s="256">
        <f t="shared" si="76"/>
        <v>44227</v>
      </c>
      <c r="BI255" s="143">
        <f t="shared" si="88"/>
        <v>31</v>
      </c>
      <c r="BK255" s="565">
        <f t="shared" si="77"/>
        <v>1</v>
      </c>
      <c r="BL255" s="565">
        <f t="shared" si="81"/>
        <v>1</v>
      </c>
      <c r="BM255" s="565">
        <f t="shared" si="82"/>
        <v>1</v>
      </c>
    </row>
    <row r="256" spans="1:65" hidden="1" x14ac:dyDescent="0.25">
      <c r="A256" s="58" t="str">
        <f t="shared" si="89"/>
        <v/>
      </c>
      <c r="B256" s="368"/>
      <c r="C256" s="371"/>
      <c r="D256" s="679"/>
      <c r="E256" s="679"/>
      <c r="F256" s="278"/>
      <c r="G256" s="278"/>
      <c r="H256" s="278"/>
      <c r="I256" s="656"/>
      <c r="J256" s="59">
        <f t="shared" si="71"/>
        <v>0</v>
      </c>
      <c r="K256" s="59">
        <f t="shared" si="78"/>
        <v>0</v>
      </c>
      <c r="L256" s="59">
        <f t="shared" si="83"/>
        <v>0</v>
      </c>
      <c r="M256" s="59">
        <f t="shared" si="84"/>
        <v>0</v>
      </c>
      <c r="N256" s="59">
        <f t="shared" si="85"/>
        <v>0</v>
      </c>
      <c r="O256" s="59">
        <f t="shared" si="86"/>
        <v>0</v>
      </c>
      <c r="P256" s="59">
        <f t="shared" si="87"/>
        <v>0</v>
      </c>
      <c r="Q256" s="59">
        <f t="shared" si="79"/>
        <v>0</v>
      </c>
      <c r="R256" s="59">
        <f t="shared" si="80"/>
        <v>0</v>
      </c>
      <c r="S256" s="816"/>
      <c r="T256" s="816"/>
      <c r="U256" s="816"/>
      <c r="V256" s="60" t="str">
        <f t="shared" si="72"/>
        <v/>
      </c>
      <c r="W256" s="409" t="str">
        <f t="shared" si="73"/>
        <v/>
      </c>
      <c r="X256" s="61" t="str">
        <f t="shared" si="74"/>
        <v/>
      </c>
      <c r="Y256" s="279"/>
      <c r="Z256" s="279"/>
      <c r="AA256" s="609"/>
      <c r="AB256" s="610"/>
      <c r="AC256" s="279"/>
      <c r="AD256" s="279"/>
      <c r="AE256" s="279"/>
      <c r="AF256" s="279"/>
      <c r="AG256" s="279"/>
      <c r="AH256" s="279"/>
      <c r="AI256" s="279"/>
      <c r="AJ256" s="279"/>
      <c r="AK256" s="279"/>
      <c r="AL256" s="279"/>
      <c r="AM256" s="279"/>
      <c r="AN256" s="567"/>
      <c r="AO256" s="566"/>
      <c r="AP256" s="279"/>
      <c r="AQ256" s="279"/>
      <c r="AR256" s="279"/>
      <c r="AS256" s="279"/>
      <c r="AT256" s="279"/>
      <c r="AU256" s="279"/>
      <c r="AV256" s="279"/>
      <c r="AW256" s="279"/>
      <c r="AX256" s="279"/>
      <c r="AY256" s="279"/>
      <c r="AZ256" s="279"/>
      <c r="BA256" s="279"/>
      <c r="BB256" s="279"/>
      <c r="BC256" s="279"/>
      <c r="BE256" s="2"/>
      <c r="BF256" s="2"/>
      <c r="BG256" s="256">
        <f t="shared" si="75"/>
        <v>44197</v>
      </c>
      <c r="BH256" s="256">
        <f t="shared" si="76"/>
        <v>44227</v>
      </c>
      <c r="BI256" s="143">
        <f t="shared" si="88"/>
        <v>31</v>
      </c>
      <c r="BK256" s="565">
        <f t="shared" si="77"/>
        <v>1</v>
      </c>
      <c r="BL256" s="565">
        <f t="shared" si="81"/>
        <v>1</v>
      </c>
      <c r="BM256" s="565">
        <f t="shared" si="82"/>
        <v>1</v>
      </c>
    </row>
    <row r="257" spans="1:65" hidden="1" x14ac:dyDescent="0.25">
      <c r="A257" s="58" t="str">
        <f t="shared" si="89"/>
        <v/>
      </c>
      <c r="B257" s="368"/>
      <c r="C257" s="371"/>
      <c r="D257" s="679"/>
      <c r="E257" s="679"/>
      <c r="F257" s="278"/>
      <c r="G257" s="278"/>
      <c r="H257" s="278"/>
      <c r="I257" s="656"/>
      <c r="J257" s="59">
        <f t="shared" si="71"/>
        <v>0</v>
      </c>
      <c r="K257" s="59">
        <f t="shared" si="78"/>
        <v>0</v>
      </c>
      <c r="L257" s="59">
        <f t="shared" si="83"/>
        <v>0</v>
      </c>
      <c r="M257" s="59">
        <f t="shared" si="84"/>
        <v>0</v>
      </c>
      <c r="N257" s="59">
        <f t="shared" si="85"/>
        <v>0</v>
      </c>
      <c r="O257" s="59">
        <f t="shared" si="86"/>
        <v>0</v>
      </c>
      <c r="P257" s="59">
        <f t="shared" si="87"/>
        <v>0</v>
      </c>
      <c r="Q257" s="59">
        <f t="shared" si="79"/>
        <v>0</v>
      </c>
      <c r="R257" s="59">
        <f t="shared" si="80"/>
        <v>0</v>
      </c>
      <c r="S257" s="816"/>
      <c r="T257" s="816"/>
      <c r="U257" s="816"/>
      <c r="V257" s="60" t="str">
        <f t="shared" si="72"/>
        <v/>
      </c>
      <c r="W257" s="409" t="str">
        <f t="shared" si="73"/>
        <v/>
      </c>
      <c r="X257" s="61" t="str">
        <f t="shared" si="74"/>
        <v/>
      </c>
      <c r="Y257" s="279"/>
      <c r="Z257" s="279"/>
      <c r="AA257" s="609"/>
      <c r="AB257" s="610"/>
      <c r="AC257" s="279"/>
      <c r="AD257" s="279"/>
      <c r="AE257" s="279"/>
      <c r="AF257" s="279"/>
      <c r="AG257" s="279"/>
      <c r="AH257" s="279"/>
      <c r="AI257" s="279"/>
      <c r="AJ257" s="279"/>
      <c r="AK257" s="279"/>
      <c r="AL257" s="279"/>
      <c r="AM257" s="279"/>
      <c r="AN257" s="567"/>
      <c r="AO257" s="566"/>
      <c r="AP257" s="279"/>
      <c r="AQ257" s="279"/>
      <c r="AR257" s="279"/>
      <c r="AS257" s="279"/>
      <c r="AT257" s="279"/>
      <c r="AU257" s="279"/>
      <c r="AV257" s="279"/>
      <c r="AW257" s="279"/>
      <c r="AX257" s="279"/>
      <c r="AY257" s="279"/>
      <c r="AZ257" s="279"/>
      <c r="BA257" s="279"/>
      <c r="BB257" s="279"/>
      <c r="BC257" s="279"/>
      <c r="BE257" s="2"/>
      <c r="BF257" s="2"/>
      <c r="BG257" s="256">
        <f t="shared" si="75"/>
        <v>44197</v>
      </c>
      <c r="BH257" s="256">
        <f t="shared" si="76"/>
        <v>44227</v>
      </c>
      <c r="BI257" s="143">
        <f t="shared" si="88"/>
        <v>31</v>
      </c>
      <c r="BK257" s="565">
        <f t="shared" si="77"/>
        <v>1</v>
      </c>
      <c r="BL257" s="565">
        <f t="shared" si="81"/>
        <v>1</v>
      </c>
      <c r="BM257" s="565">
        <f t="shared" si="82"/>
        <v>1</v>
      </c>
    </row>
    <row r="258" spans="1:65" hidden="1" x14ac:dyDescent="0.25">
      <c r="A258" s="58" t="str">
        <f t="shared" si="89"/>
        <v/>
      </c>
      <c r="B258" s="368"/>
      <c r="C258" s="371"/>
      <c r="D258" s="679"/>
      <c r="E258" s="679"/>
      <c r="F258" s="278"/>
      <c r="G258" s="278"/>
      <c r="H258" s="278"/>
      <c r="I258" s="656"/>
      <c r="J258" s="59">
        <f t="shared" si="71"/>
        <v>0</v>
      </c>
      <c r="K258" s="59">
        <f t="shared" si="78"/>
        <v>0</v>
      </c>
      <c r="L258" s="59">
        <f t="shared" si="83"/>
        <v>0</v>
      </c>
      <c r="M258" s="59">
        <f t="shared" si="84"/>
        <v>0</v>
      </c>
      <c r="N258" s="59">
        <f t="shared" si="85"/>
        <v>0</v>
      </c>
      <c r="O258" s="59">
        <f t="shared" si="86"/>
        <v>0</v>
      </c>
      <c r="P258" s="59">
        <f t="shared" si="87"/>
        <v>0</v>
      </c>
      <c r="Q258" s="59">
        <f t="shared" si="79"/>
        <v>0</v>
      </c>
      <c r="R258" s="59">
        <f t="shared" si="80"/>
        <v>0</v>
      </c>
      <c r="S258" s="816"/>
      <c r="T258" s="816"/>
      <c r="U258" s="816"/>
      <c r="V258" s="60" t="str">
        <f t="shared" si="72"/>
        <v/>
      </c>
      <c r="W258" s="409" t="str">
        <f t="shared" si="73"/>
        <v/>
      </c>
      <c r="X258" s="61" t="str">
        <f t="shared" si="74"/>
        <v/>
      </c>
      <c r="Y258" s="279"/>
      <c r="Z258" s="279"/>
      <c r="AA258" s="609"/>
      <c r="AB258" s="610"/>
      <c r="AC258" s="279"/>
      <c r="AD258" s="279"/>
      <c r="AE258" s="279"/>
      <c r="AF258" s="279"/>
      <c r="AG258" s="279"/>
      <c r="AH258" s="279"/>
      <c r="AI258" s="279"/>
      <c r="AJ258" s="279"/>
      <c r="AK258" s="279"/>
      <c r="AL258" s="279"/>
      <c r="AM258" s="279"/>
      <c r="AN258" s="567"/>
      <c r="AO258" s="566"/>
      <c r="AP258" s="279"/>
      <c r="AQ258" s="279"/>
      <c r="AR258" s="279"/>
      <c r="AS258" s="279"/>
      <c r="AT258" s="279"/>
      <c r="AU258" s="279"/>
      <c r="AV258" s="279"/>
      <c r="AW258" s="279"/>
      <c r="AX258" s="279"/>
      <c r="AY258" s="279"/>
      <c r="AZ258" s="279"/>
      <c r="BA258" s="279"/>
      <c r="BB258" s="279"/>
      <c r="BC258" s="279"/>
      <c r="BE258" s="2"/>
      <c r="BF258" s="2"/>
      <c r="BG258" s="256">
        <f t="shared" si="75"/>
        <v>44197</v>
      </c>
      <c r="BH258" s="256">
        <f t="shared" si="76"/>
        <v>44227</v>
      </c>
      <c r="BI258" s="143">
        <f t="shared" si="88"/>
        <v>31</v>
      </c>
      <c r="BK258" s="565">
        <f t="shared" si="77"/>
        <v>1</v>
      </c>
      <c r="BL258" s="565">
        <f t="shared" si="81"/>
        <v>1</v>
      </c>
      <c r="BM258" s="565">
        <f t="shared" si="82"/>
        <v>1</v>
      </c>
    </row>
    <row r="259" spans="1:65" hidden="1" x14ac:dyDescent="0.25">
      <c r="A259" s="58" t="str">
        <f t="shared" si="89"/>
        <v/>
      </c>
      <c r="B259" s="368"/>
      <c r="C259" s="371"/>
      <c r="D259" s="679"/>
      <c r="E259" s="679"/>
      <c r="F259" s="278"/>
      <c r="G259" s="278"/>
      <c r="H259" s="278"/>
      <c r="I259" s="656"/>
      <c r="J259" s="59">
        <f t="shared" si="71"/>
        <v>0</v>
      </c>
      <c r="K259" s="59">
        <f t="shared" si="78"/>
        <v>0</v>
      </c>
      <c r="L259" s="59">
        <f t="shared" si="83"/>
        <v>0</v>
      </c>
      <c r="M259" s="59">
        <f t="shared" si="84"/>
        <v>0</v>
      </c>
      <c r="N259" s="59">
        <f t="shared" si="85"/>
        <v>0</v>
      </c>
      <c r="O259" s="59">
        <f t="shared" si="86"/>
        <v>0</v>
      </c>
      <c r="P259" s="59">
        <f t="shared" si="87"/>
        <v>0</v>
      </c>
      <c r="Q259" s="59">
        <f t="shared" si="79"/>
        <v>0</v>
      </c>
      <c r="R259" s="59">
        <f t="shared" si="80"/>
        <v>0</v>
      </c>
      <c r="S259" s="816"/>
      <c r="T259" s="816"/>
      <c r="U259" s="816"/>
      <c r="V259" s="60" t="str">
        <f t="shared" si="72"/>
        <v/>
      </c>
      <c r="W259" s="409" t="str">
        <f t="shared" si="73"/>
        <v/>
      </c>
      <c r="X259" s="61" t="str">
        <f t="shared" si="74"/>
        <v/>
      </c>
      <c r="Y259" s="279"/>
      <c r="Z259" s="279"/>
      <c r="AA259" s="609"/>
      <c r="AB259" s="610"/>
      <c r="AC259" s="279"/>
      <c r="AD259" s="279"/>
      <c r="AE259" s="279"/>
      <c r="AF259" s="279"/>
      <c r="AG259" s="279"/>
      <c r="AH259" s="279"/>
      <c r="AI259" s="279"/>
      <c r="AJ259" s="279"/>
      <c r="AK259" s="279"/>
      <c r="AL259" s="279"/>
      <c r="AM259" s="279"/>
      <c r="AN259" s="567"/>
      <c r="AO259" s="566"/>
      <c r="AP259" s="279"/>
      <c r="AQ259" s="279"/>
      <c r="AR259" s="279"/>
      <c r="AS259" s="279"/>
      <c r="AT259" s="279"/>
      <c r="AU259" s="279"/>
      <c r="AV259" s="279"/>
      <c r="AW259" s="279"/>
      <c r="AX259" s="279"/>
      <c r="AY259" s="279"/>
      <c r="AZ259" s="279"/>
      <c r="BA259" s="279"/>
      <c r="BB259" s="279"/>
      <c r="BC259" s="279"/>
      <c r="BE259" s="2"/>
      <c r="BF259" s="2"/>
      <c r="BG259" s="256">
        <f t="shared" si="75"/>
        <v>44197</v>
      </c>
      <c r="BH259" s="256">
        <f t="shared" si="76"/>
        <v>44227</v>
      </c>
      <c r="BI259" s="143">
        <f t="shared" si="88"/>
        <v>31</v>
      </c>
      <c r="BK259" s="565">
        <f t="shared" si="77"/>
        <v>1</v>
      </c>
      <c r="BL259" s="565">
        <f t="shared" si="81"/>
        <v>1</v>
      </c>
      <c r="BM259" s="565">
        <f t="shared" si="82"/>
        <v>1</v>
      </c>
    </row>
    <row r="260" spans="1:65" ht="13.5" hidden="1" customHeight="1" x14ac:dyDescent="0.25">
      <c r="A260" s="58" t="str">
        <f t="shared" si="89"/>
        <v/>
      </c>
      <c r="B260" s="368"/>
      <c r="C260" s="371"/>
      <c r="D260" s="679"/>
      <c r="E260" s="679"/>
      <c r="F260" s="278"/>
      <c r="G260" s="278"/>
      <c r="H260" s="278"/>
      <c r="I260" s="656"/>
      <c r="J260" s="59">
        <f t="shared" si="71"/>
        <v>0</v>
      </c>
      <c r="K260" s="59">
        <f t="shared" si="78"/>
        <v>0</v>
      </c>
      <c r="L260" s="59">
        <f t="shared" si="83"/>
        <v>0</v>
      </c>
      <c r="M260" s="59">
        <f t="shared" si="84"/>
        <v>0</v>
      </c>
      <c r="N260" s="59">
        <f t="shared" si="85"/>
        <v>0</v>
      </c>
      <c r="O260" s="59">
        <f t="shared" si="86"/>
        <v>0</v>
      </c>
      <c r="P260" s="59">
        <f t="shared" si="87"/>
        <v>0</v>
      </c>
      <c r="Q260" s="59">
        <f t="shared" si="79"/>
        <v>0</v>
      </c>
      <c r="R260" s="59">
        <f t="shared" si="80"/>
        <v>0</v>
      </c>
      <c r="S260" s="816"/>
      <c r="T260" s="816"/>
      <c r="U260" s="816"/>
      <c r="V260" s="60" t="str">
        <f t="shared" si="72"/>
        <v/>
      </c>
      <c r="W260" s="409" t="str">
        <f t="shared" si="73"/>
        <v/>
      </c>
      <c r="X260" s="61" t="str">
        <f t="shared" si="74"/>
        <v/>
      </c>
      <c r="Y260" s="279"/>
      <c r="Z260" s="279"/>
      <c r="AA260" s="609"/>
      <c r="AB260" s="610"/>
      <c r="AC260" s="279"/>
      <c r="AD260" s="279"/>
      <c r="AE260" s="279"/>
      <c r="AF260" s="279"/>
      <c r="AG260" s="279"/>
      <c r="AH260" s="279"/>
      <c r="AI260" s="279"/>
      <c r="AJ260" s="279"/>
      <c r="AK260" s="279"/>
      <c r="AL260" s="279"/>
      <c r="AM260" s="279"/>
      <c r="AN260" s="567"/>
      <c r="AO260" s="566"/>
      <c r="AP260" s="279"/>
      <c r="AQ260" s="279"/>
      <c r="AR260" s="279"/>
      <c r="AS260" s="279"/>
      <c r="AT260" s="279"/>
      <c r="AU260" s="279"/>
      <c r="AV260" s="279"/>
      <c r="AW260" s="279"/>
      <c r="AX260" s="279"/>
      <c r="AY260" s="279"/>
      <c r="AZ260" s="279"/>
      <c r="BA260" s="279"/>
      <c r="BB260" s="279"/>
      <c r="BC260" s="279"/>
      <c r="BE260" s="2"/>
      <c r="BF260" s="2"/>
      <c r="BG260" s="256">
        <f t="shared" si="75"/>
        <v>44197</v>
      </c>
      <c r="BH260" s="256">
        <f t="shared" si="76"/>
        <v>44227</v>
      </c>
      <c r="BI260" s="143">
        <f t="shared" si="88"/>
        <v>31</v>
      </c>
      <c r="BK260" s="565">
        <f t="shared" si="77"/>
        <v>1</v>
      </c>
      <c r="BL260" s="565">
        <f t="shared" si="81"/>
        <v>1</v>
      </c>
      <c r="BM260" s="565">
        <f t="shared" si="82"/>
        <v>1</v>
      </c>
    </row>
    <row r="261" spans="1:65" ht="13.5" hidden="1" customHeight="1" x14ac:dyDescent="0.25">
      <c r="A261" s="58" t="str">
        <f t="shared" si="89"/>
        <v/>
      </c>
      <c r="B261" s="368"/>
      <c r="C261" s="371"/>
      <c r="D261" s="679"/>
      <c r="E261" s="679"/>
      <c r="F261" s="278"/>
      <c r="G261" s="278"/>
      <c r="H261" s="278"/>
      <c r="I261" s="656"/>
      <c r="J261" s="59">
        <f t="shared" si="71"/>
        <v>0</v>
      </c>
      <c r="K261" s="59">
        <f t="shared" si="78"/>
        <v>0</v>
      </c>
      <c r="L261" s="59">
        <f t="shared" si="83"/>
        <v>0</v>
      </c>
      <c r="M261" s="59">
        <f t="shared" si="84"/>
        <v>0</v>
      </c>
      <c r="N261" s="59">
        <f t="shared" si="85"/>
        <v>0</v>
      </c>
      <c r="O261" s="59">
        <f t="shared" si="86"/>
        <v>0</v>
      </c>
      <c r="P261" s="59">
        <f t="shared" si="87"/>
        <v>0</v>
      </c>
      <c r="Q261" s="59">
        <f t="shared" si="79"/>
        <v>0</v>
      </c>
      <c r="R261" s="59">
        <f t="shared" si="80"/>
        <v>0</v>
      </c>
      <c r="S261" s="816"/>
      <c r="T261" s="816"/>
      <c r="U261" s="816"/>
      <c r="V261" s="60" t="str">
        <f t="shared" si="72"/>
        <v/>
      </c>
      <c r="W261" s="409" t="str">
        <f t="shared" si="73"/>
        <v/>
      </c>
      <c r="X261" s="61" t="str">
        <f t="shared" si="74"/>
        <v/>
      </c>
      <c r="Y261" s="279"/>
      <c r="Z261" s="279"/>
      <c r="AA261" s="609"/>
      <c r="AB261" s="610"/>
      <c r="AC261" s="279"/>
      <c r="AD261" s="279"/>
      <c r="AE261" s="279"/>
      <c r="AF261" s="279"/>
      <c r="AG261" s="279"/>
      <c r="AH261" s="279"/>
      <c r="AI261" s="279"/>
      <c r="AJ261" s="279"/>
      <c r="AK261" s="279"/>
      <c r="AL261" s="279"/>
      <c r="AM261" s="279"/>
      <c r="AN261" s="567"/>
      <c r="AO261" s="566"/>
      <c r="AP261" s="279"/>
      <c r="AQ261" s="279"/>
      <c r="AR261" s="279"/>
      <c r="AS261" s="279"/>
      <c r="AT261" s="279"/>
      <c r="AU261" s="279"/>
      <c r="AV261" s="279"/>
      <c r="AW261" s="279"/>
      <c r="AX261" s="279"/>
      <c r="AY261" s="279"/>
      <c r="AZ261" s="279"/>
      <c r="BA261" s="279"/>
      <c r="BB261" s="279"/>
      <c r="BC261" s="279"/>
      <c r="BE261" s="2"/>
      <c r="BF261" s="2"/>
      <c r="BG261" s="256">
        <f t="shared" si="75"/>
        <v>44197</v>
      </c>
      <c r="BH261" s="256">
        <f t="shared" si="76"/>
        <v>44227</v>
      </c>
      <c r="BI261" s="143">
        <f t="shared" si="88"/>
        <v>31</v>
      </c>
      <c r="BK261" s="565">
        <f t="shared" si="77"/>
        <v>1</v>
      </c>
      <c r="BL261" s="565">
        <f t="shared" si="81"/>
        <v>1</v>
      </c>
      <c r="BM261" s="565">
        <f t="shared" si="82"/>
        <v>1</v>
      </c>
    </row>
    <row r="262" spans="1:65" ht="13.5" hidden="1" customHeight="1" x14ac:dyDescent="0.25">
      <c r="A262" s="58" t="str">
        <f t="shared" si="89"/>
        <v/>
      </c>
      <c r="B262" s="368"/>
      <c r="C262" s="371"/>
      <c r="D262" s="679"/>
      <c r="E262" s="679"/>
      <c r="F262" s="278"/>
      <c r="G262" s="278"/>
      <c r="H262" s="278"/>
      <c r="I262" s="656"/>
      <c r="J262" s="59">
        <f t="shared" si="71"/>
        <v>0</v>
      </c>
      <c r="K262" s="59">
        <f t="shared" si="78"/>
        <v>0</v>
      </c>
      <c r="L262" s="59">
        <f t="shared" si="83"/>
        <v>0</v>
      </c>
      <c r="M262" s="59">
        <f t="shared" si="84"/>
        <v>0</v>
      </c>
      <c r="N262" s="59">
        <f t="shared" si="85"/>
        <v>0</v>
      </c>
      <c r="O262" s="59">
        <f t="shared" si="86"/>
        <v>0</v>
      </c>
      <c r="P262" s="59">
        <f t="shared" si="87"/>
        <v>0</v>
      </c>
      <c r="Q262" s="59">
        <f t="shared" si="79"/>
        <v>0</v>
      </c>
      <c r="R262" s="59">
        <f t="shared" si="80"/>
        <v>0</v>
      </c>
      <c r="S262" s="816"/>
      <c r="T262" s="816"/>
      <c r="U262" s="816"/>
      <c r="V262" s="60" t="str">
        <f t="shared" si="72"/>
        <v/>
      </c>
      <c r="W262" s="409" t="str">
        <f t="shared" si="73"/>
        <v/>
      </c>
      <c r="X262" s="61" t="str">
        <f t="shared" si="74"/>
        <v/>
      </c>
      <c r="Y262" s="279"/>
      <c r="Z262" s="279"/>
      <c r="AA262" s="609"/>
      <c r="AB262" s="610"/>
      <c r="AC262" s="279"/>
      <c r="AD262" s="279"/>
      <c r="AE262" s="279"/>
      <c r="AF262" s="279"/>
      <c r="AG262" s="279"/>
      <c r="AH262" s="279"/>
      <c r="AI262" s="279"/>
      <c r="AJ262" s="279"/>
      <c r="AK262" s="279"/>
      <c r="AL262" s="279"/>
      <c r="AM262" s="279"/>
      <c r="AN262" s="567"/>
      <c r="AO262" s="566"/>
      <c r="AP262" s="279"/>
      <c r="AQ262" s="279"/>
      <c r="AR262" s="279"/>
      <c r="AS262" s="279"/>
      <c r="AT262" s="279"/>
      <c r="AU262" s="279"/>
      <c r="AV262" s="279"/>
      <c r="AW262" s="279"/>
      <c r="AX262" s="279"/>
      <c r="AY262" s="279"/>
      <c r="AZ262" s="279"/>
      <c r="BA262" s="279"/>
      <c r="BB262" s="279"/>
      <c r="BC262" s="279"/>
      <c r="BE262" s="2"/>
      <c r="BF262" s="2"/>
      <c r="BG262" s="256">
        <f t="shared" si="75"/>
        <v>44197</v>
      </c>
      <c r="BH262" s="256">
        <f t="shared" si="76"/>
        <v>44227</v>
      </c>
      <c r="BI262" s="143">
        <f t="shared" si="88"/>
        <v>31</v>
      </c>
      <c r="BK262" s="565">
        <f t="shared" si="77"/>
        <v>1</v>
      </c>
      <c r="BL262" s="565">
        <f t="shared" si="81"/>
        <v>1</v>
      </c>
      <c r="BM262" s="565">
        <f t="shared" si="82"/>
        <v>1</v>
      </c>
    </row>
    <row r="263" spans="1:65" ht="13.5" hidden="1" customHeight="1" x14ac:dyDescent="0.25">
      <c r="A263" s="58" t="str">
        <f t="shared" si="89"/>
        <v/>
      </c>
      <c r="B263" s="368"/>
      <c r="C263" s="371"/>
      <c r="D263" s="679"/>
      <c r="E263" s="679"/>
      <c r="F263" s="278"/>
      <c r="G263" s="278"/>
      <c r="H263" s="278"/>
      <c r="I263" s="656"/>
      <c r="J263" s="59">
        <f t="shared" si="71"/>
        <v>0</v>
      </c>
      <c r="K263" s="59">
        <f t="shared" si="78"/>
        <v>0</v>
      </c>
      <c r="L263" s="59">
        <f t="shared" si="83"/>
        <v>0</v>
      </c>
      <c r="M263" s="59">
        <f t="shared" si="84"/>
        <v>0</v>
      </c>
      <c r="N263" s="59">
        <f t="shared" si="85"/>
        <v>0</v>
      </c>
      <c r="O263" s="59">
        <f t="shared" si="86"/>
        <v>0</v>
      </c>
      <c r="P263" s="59">
        <f t="shared" si="87"/>
        <v>0</v>
      </c>
      <c r="Q263" s="59">
        <f t="shared" si="79"/>
        <v>0</v>
      </c>
      <c r="R263" s="59">
        <f t="shared" si="80"/>
        <v>0</v>
      </c>
      <c r="S263" s="816"/>
      <c r="T263" s="816"/>
      <c r="U263" s="816"/>
      <c r="V263" s="60" t="str">
        <f t="shared" si="72"/>
        <v/>
      </c>
      <c r="W263" s="409" t="str">
        <f t="shared" si="73"/>
        <v/>
      </c>
      <c r="X263" s="61" t="str">
        <f t="shared" si="74"/>
        <v/>
      </c>
      <c r="Y263" s="279"/>
      <c r="Z263" s="279"/>
      <c r="AA263" s="609"/>
      <c r="AB263" s="610"/>
      <c r="AC263" s="279"/>
      <c r="AD263" s="279"/>
      <c r="AE263" s="279"/>
      <c r="AF263" s="279"/>
      <c r="AG263" s="279"/>
      <c r="AH263" s="279"/>
      <c r="AI263" s="279"/>
      <c r="AJ263" s="279"/>
      <c r="AK263" s="279"/>
      <c r="AL263" s="279"/>
      <c r="AM263" s="279"/>
      <c r="AN263" s="567"/>
      <c r="AO263" s="566"/>
      <c r="AP263" s="279"/>
      <c r="AQ263" s="279"/>
      <c r="AR263" s="279"/>
      <c r="AS263" s="279"/>
      <c r="AT263" s="279"/>
      <c r="AU263" s="279"/>
      <c r="AV263" s="279"/>
      <c r="AW263" s="279"/>
      <c r="AX263" s="279"/>
      <c r="AY263" s="279"/>
      <c r="AZ263" s="279"/>
      <c r="BA263" s="279"/>
      <c r="BB263" s="279"/>
      <c r="BC263" s="279"/>
      <c r="BE263" s="2"/>
      <c r="BF263" s="2"/>
      <c r="BG263" s="256">
        <f t="shared" si="75"/>
        <v>44197</v>
      </c>
      <c r="BH263" s="256">
        <f t="shared" si="76"/>
        <v>44227</v>
      </c>
      <c r="BI263" s="143">
        <f t="shared" si="88"/>
        <v>31</v>
      </c>
      <c r="BK263" s="565">
        <f t="shared" si="77"/>
        <v>1</v>
      </c>
      <c r="BL263" s="565">
        <f t="shared" si="81"/>
        <v>1</v>
      </c>
      <c r="BM263" s="565">
        <f t="shared" si="82"/>
        <v>1</v>
      </c>
    </row>
    <row r="264" spans="1:65" ht="13.5" hidden="1" customHeight="1" x14ac:dyDescent="0.25">
      <c r="A264" s="58" t="str">
        <f t="shared" si="89"/>
        <v/>
      </c>
      <c r="B264" s="368"/>
      <c r="C264" s="371"/>
      <c r="D264" s="679"/>
      <c r="E264" s="679"/>
      <c r="F264" s="278"/>
      <c r="G264" s="278"/>
      <c r="H264" s="278"/>
      <c r="I264" s="656"/>
      <c r="J264" s="59">
        <f t="shared" si="71"/>
        <v>0</v>
      </c>
      <c r="K264" s="59">
        <f t="shared" si="78"/>
        <v>0</v>
      </c>
      <c r="L264" s="59">
        <f t="shared" si="83"/>
        <v>0</v>
      </c>
      <c r="M264" s="59">
        <f t="shared" si="84"/>
        <v>0</v>
      </c>
      <c r="N264" s="59">
        <f t="shared" si="85"/>
        <v>0</v>
      </c>
      <c r="O264" s="59">
        <f t="shared" si="86"/>
        <v>0</v>
      </c>
      <c r="P264" s="59">
        <f t="shared" si="87"/>
        <v>0</v>
      </c>
      <c r="Q264" s="59">
        <f t="shared" si="79"/>
        <v>0</v>
      </c>
      <c r="R264" s="59">
        <f t="shared" si="80"/>
        <v>0</v>
      </c>
      <c r="S264" s="816"/>
      <c r="T264" s="816"/>
      <c r="U264" s="816"/>
      <c r="V264" s="60" t="str">
        <f t="shared" si="72"/>
        <v/>
      </c>
      <c r="W264" s="409" t="str">
        <f t="shared" si="73"/>
        <v/>
      </c>
      <c r="X264" s="61" t="str">
        <f t="shared" si="74"/>
        <v/>
      </c>
      <c r="Y264" s="279"/>
      <c r="Z264" s="279"/>
      <c r="AA264" s="609"/>
      <c r="AB264" s="610"/>
      <c r="AC264" s="279"/>
      <c r="AD264" s="279"/>
      <c r="AE264" s="279"/>
      <c r="AF264" s="279"/>
      <c r="AG264" s="279"/>
      <c r="AH264" s="279"/>
      <c r="AI264" s="279"/>
      <c r="AJ264" s="279"/>
      <c r="AK264" s="279"/>
      <c r="AL264" s="279"/>
      <c r="AM264" s="279"/>
      <c r="AN264" s="567"/>
      <c r="AO264" s="566"/>
      <c r="AP264" s="279"/>
      <c r="AQ264" s="279"/>
      <c r="AR264" s="279"/>
      <c r="AS264" s="279"/>
      <c r="AT264" s="279"/>
      <c r="AU264" s="279"/>
      <c r="AV264" s="279"/>
      <c r="AW264" s="279"/>
      <c r="AX264" s="279"/>
      <c r="AY264" s="279"/>
      <c r="AZ264" s="279"/>
      <c r="BA264" s="279"/>
      <c r="BB264" s="279"/>
      <c r="BC264" s="279"/>
      <c r="BE264" s="2"/>
      <c r="BF264" s="2"/>
      <c r="BG264" s="256">
        <f t="shared" si="75"/>
        <v>44197</v>
      </c>
      <c r="BH264" s="256">
        <f t="shared" si="76"/>
        <v>44227</v>
      </c>
      <c r="BI264" s="143">
        <f t="shared" si="88"/>
        <v>31</v>
      </c>
      <c r="BK264" s="565">
        <f t="shared" si="77"/>
        <v>1</v>
      </c>
      <c r="BL264" s="565">
        <f t="shared" si="81"/>
        <v>1</v>
      </c>
      <c r="BM264" s="565">
        <f t="shared" si="82"/>
        <v>1</v>
      </c>
    </row>
    <row r="265" spans="1:65" ht="13.5" hidden="1" customHeight="1" x14ac:dyDescent="0.25">
      <c r="A265" s="58" t="str">
        <f t="shared" si="89"/>
        <v/>
      </c>
      <c r="B265" s="368"/>
      <c r="C265" s="371"/>
      <c r="D265" s="679"/>
      <c r="E265" s="679"/>
      <c r="F265" s="278"/>
      <c r="G265" s="278"/>
      <c r="H265" s="278"/>
      <c r="I265" s="656"/>
      <c r="J265" s="59">
        <f t="shared" si="71"/>
        <v>0</v>
      </c>
      <c r="K265" s="59">
        <f t="shared" si="78"/>
        <v>0</v>
      </c>
      <c r="L265" s="59">
        <f t="shared" si="83"/>
        <v>0</v>
      </c>
      <c r="M265" s="59">
        <f t="shared" si="84"/>
        <v>0</v>
      </c>
      <c r="N265" s="59">
        <f t="shared" si="85"/>
        <v>0</v>
      </c>
      <c r="O265" s="59">
        <f t="shared" si="86"/>
        <v>0</v>
      </c>
      <c r="P265" s="59">
        <f t="shared" si="87"/>
        <v>0</v>
      </c>
      <c r="Q265" s="59">
        <f t="shared" si="79"/>
        <v>0</v>
      </c>
      <c r="R265" s="59">
        <f t="shared" si="80"/>
        <v>0</v>
      </c>
      <c r="S265" s="816"/>
      <c r="T265" s="816"/>
      <c r="U265" s="816"/>
      <c r="V265" s="60" t="str">
        <f t="shared" si="72"/>
        <v/>
      </c>
      <c r="W265" s="409" t="str">
        <f t="shared" si="73"/>
        <v/>
      </c>
      <c r="X265" s="61" t="str">
        <f t="shared" si="74"/>
        <v/>
      </c>
      <c r="Y265" s="279"/>
      <c r="Z265" s="279"/>
      <c r="AA265" s="609"/>
      <c r="AB265" s="610"/>
      <c r="AC265" s="279"/>
      <c r="AD265" s="279"/>
      <c r="AE265" s="279"/>
      <c r="AF265" s="279"/>
      <c r="AG265" s="279"/>
      <c r="AH265" s="279"/>
      <c r="AI265" s="279"/>
      <c r="AJ265" s="279"/>
      <c r="AK265" s="279"/>
      <c r="AL265" s="279"/>
      <c r="AM265" s="279"/>
      <c r="AN265" s="567"/>
      <c r="AO265" s="566"/>
      <c r="AP265" s="279"/>
      <c r="AQ265" s="279"/>
      <c r="AR265" s="279"/>
      <c r="AS265" s="279"/>
      <c r="AT265" s="279"/>
      <c r="AU265" s="279"/>
      <c r="AV265" s="279"/>
      <c r="AW265" s="279"/>
      <c r="AX265" s="279"/>
      <c r="AY265" s="279"/>
      <c r="AZ265" s="279"/>
      <c r="BA265" s="279"/>
      <c r="BB265" s="279"/>
      <c r="BC265" s="279"/>
      <c r="BE265" s="2"/>
      <c r="BF265" s="2"/>
      <c r="BG265" s="256">
        <f t="shared" si="75"/>
        <v>44197</v>
      </c>
      <c r="BH265" s="256">
        <f t="shared" si="76"/>
        <v>44227</v>
      </c>
      <c r="BI265" s="143">
        <f t="shared" si="88"/>
        <v>31</v>
      </c>
      <c r="BK265" s="565">
        <f t="shared" si="77"/>
        <v>1</v>
      </c>
      <c r="BL265" s="565">
        <f t="shared" si="81"/>
        <v>1</v>
      </c>
      <c r="BM265" s="565">
        <f t="shared" si="82"/>
        <v>1</v>
      </c>
    </row>
    <row r="266" spans="1:65" ht="13.5" hidden="1" customHeight="1" x14ac:dyDescent="0.25">
      <c r="A266" s="58" t="str">
        <f t="shared" si="89"/>
        <v/>
      </c>
      <c r="B266" s="368"/>
      <c r="C266" s="371"/>
      <c r="D266" s="679"/>
      <c r="E266" s="679"/>
      <c r="F266" s="278"/>
      <c r="G266" s="278"/>
      <c r="H266" s="278"/>
      <c r="I266" s="656"/>
      <c r="J266" s="59">
        <f t="shared" si="71"/>
        <v>0</v>
      </c>
      <c r="K266" s="59">
        <f t="shared" si="78"/>
        <v>0</v>
      </c>
      <c r="L266" s="59">
        <f t="shared" si="83"/>
        <v>0</v>
      </c>
      <c r="M266" s="59">
        <f t="shared" si="84"/>
        <v>0</v>
      </c>
      <c r="N266" s="59">
        <f t="shared" si="85"/>
        <v>0</v>
      </c>
      <c r="O266" s="59">
        <f t="shared" si="86"/>
        <v>0</v>
      </c>
      <c r="P266" s="59">
        <f t="shared" si="87"/>
        <v>0</v>
      </c>
      <c r="Q266" s="59">
        <f t="shared" si="79"/>
        <v>0</v>
      </c>
      <c r="R266" s="59">
        <f t="shared" si="80"/>
        <v>0</v>
      </c>
      <c r="S266" s="816"/>
      <c r="T266" s="816"/>
      <c r="U266" s="816"/>
      <c r="V266" s="60" t="str">
        <f t="shared" si="72"/>
        <v/>
      </c>
      <c r="W266" s="409" t="str">
        <f t="shared" si="73"/>
        <v/>
      </c>
      <c r="X266" s="61" t="str">
        <f t="shared" si="74"/>
        <v/>
      </c>
      <c r="Y266" s="279"/>
      <c r="Z266" s="279"/>
      <c r="AA266" s="609"/>
      <c r="AB266" s="610"/>
      <c r="AC266" s="279"/>
      <c r="AD266" s="279"/>
      <c r="AE266" s="279"/>
      <c r="AF266" s="279"/>
      <c r="AG266" s="279"/>
      <c r="AH266" s="279"/>
      <c r="AI266" s="279"/>
      <c r="AJ266" s="279"/>
      <c r="AK266" s="279"/>
      <c r="AL266" s="279"/>
      <c r="AM266" s="279"/>
      <c r="AN266" s="567"/>
      <c r="AO266" s="566"/>
      <c r="AP266" s="279"/>
      <c r="AQ266" s="279"/>
      <c r="AR266" s="279"/>
      <c r="AS266" s="279"/>
      <c r="AT266" s="279"/>
      <c r="AU266" s="279"/>
      <c r="AV266" s="279"/>
      <c r="AW266" s="279"/>
      <c r="AX266" s="279"/>
      <c r="AY266" s="279"/>
      <c r="AZ266" s="279"/>
      <c r="BA266" s="279"/>
      <c r="BB266" s="279"/>
      <c r="BC266" s="279"/>
      <c r="BE266" s="2"/>
      <c r="BF266" s="2"/>
      <c r="BG266" s="256">
        <f t="shared" si="75"/>
        <v>44197</v>
      </c>
      <c r="BH266" s="256">
        <f t="shared" si="76"/>
        <v>44227</v>
      </c>
      <c r="BI266" s="143">
        <f t="shared" si="88"/>
        <v>31</v>
      </c>
      <c r="BK266" s="565">
        <f t="shared" si="77"/>
        <v>1</v>
      </c>
      <c r="BL266" s="565">
        <f t="shared" si="81"/>
        <v>1</v>
      </c>
      <c r="BM266" s="565">
        <f t="shared" si="82"/>
        <v>1</v>
      </c>
    </row>
    <row r="267" spans="1:65" ht="13.5" hidden="1" customHeight="1" x14ac:dyDescent="0.25">
      <c r="A267" s="58" t="str">
        <f t="shared" si="89"/>
        <v/>
      </c>
      <c r="B267" s="368"/>
      <c r="C267" s="371"/>
      <c r="D267" s="679"/>
      <c r="E267" s="679"/>
      <c r="F267" s="278"/>
      <c r="G267" s="278"/>
      <c r="H267" s="278"/>
      <c r="I267" s="656"/>
      <c r="J267" s="59">
        <f t="shared" si="71"/>
        <v>0</v>
      </c>
      <c r="K267" s="59">
        <f t="shared" si="78"/>
        <v>0</v>
      </c>
      <c r="L267" s="59">
        <f t="shared" si="83"/>
        <v>0</v>
      </c>
      <c r="M267" s="59">
        <f t="shared" si="84"/>
        <v>0</v>
      </c>
      <c r="N267" s="59">
        <f t="shared" si="85"/>
        <v>0</v>
      </c>
      <c r="O267" s="59">
        <f t="shared" si="86"/>
        <v>0</v>
      </c>
      <c r="P267" s="59">
        <f t="shared" si="87"/>
        <v>0</v>
      </c>
      <c r="Q267" s="59">
        <f t="shared" si="79"/>
        <v>0</v>
      </c>
      <c r="R267" s="59">
        <f t="shared" si="80"/>
        <v>0</v>
      </c>
      <c r="S267" s="816"/>
      <c r="T267" s="816"/>
      <c r="U267" s="816"/>
      <c r="V267" s="60" t="str">
        <f t="shared" si="72"/>
        <v/>
      </c>
      <c r="W267" s="409" t="str">
        <f t="shared" si="73"/>
        <v/>
      </c>
      <c r="X267" s="61" t="str">
        <f t="shared" si="74"/>
        <v/>
      </c>
      <c r="Y267" s="279"/>
      <c r="Z267" s="279"/>
      <c r="AA267" s="609"/>
      <c r="AB267" s="610"/>
      <c r="AC267" s="279"/>
      <c r="AD267" s="279"/>
      <c r="AE267" s="279"/>
      <c r="AF267" s="279"/>
      <c r="AG267" s="279"/>
      <c r="AH267" s="279"/>
      <c r="AI267" s="279"/>
      <c r="AJ267" s="279"/>
      <c r="AK267" s="279"/>
      <c r="AL267" s="279"/>
      <c r="AM267" s="279"/>
      <c r="AN267" s="567"/>
      <c r="AO267" s="566"/>
      <c r="AP267" s="279"/>
      <c r="AQ267" s="279"/>
      <c r="AR267" s="279"/>
      <c r="AS267" s="279"/>
      <c r="AT267" s="279"/>
      <c r="AU267" s="279"/>
      <c r="AV267" s="279"/>
      <c r="AW267" s="279"/>
      <c r="AX267" s="279"/>
      <c r="AY267" s="279"/>
      <c r="AZ267" s="279"/>
      <c r="BA267" s="279"/>
      <c r="BB267" s="279"/>
      <c r="BC267" s="279"/>
      <c r="BE267" s="2"/>
      <c r="BF267" s="2"/>
      <c r="BG267" s="256">
        <f t="shared" si="75"/>
        <v>44197</v>
      </c>
      <c r="BH267" s="256">
        <f t="shared" si="76"/>
        <v>44227</v>
      </c>
      <c r="BI267" s="143">
        <f t="shared" si="88"/>
        <v>31</v>
      </c>
      <c r="BK267" s="565">
        <f t="shared" si="77"/>
        <v>1</v>
      </c>
      <c r="BL267" s="565">
        <f t="shared" si="81"/>
        <v>1</v>
      </c>
      <c r="BM267" s="565">
        <f t="shared" si="82"/>
        <v>1</v>
      </c>
    </row>
    <row r="268" spans="1:65" ht="13.5" hidden="1" customHeight="1" x14ac:dyDescent="0.25">
      <c r="A268" s="58" t="str">
        <f t="shared" si="89"/>
        <v/>
      </c>
      <c r="B268" s="368"/>
      <c r="C268" s="371"/>
      <c r="D268" s="679"/>
      <c r="E268" s="679"/>
      <c r="F268" s="278"/>
      <c r="G268" s="278"/>
      <c r="H268" s="278"/>
      <c r="I268" s="656"/>
      <c r="J268" s="59">
        <f t="shared" si="71"/>
        <v>0</v>
      </c>
      <c r="K268" s="59">
        <f t="shared" si="78"/>
        <v>0</v>
      </c>
      <c r="L268" s="59">
        <f t="shared" si="83"/>
        <v>0</v>
      </c>
      <c r="M268" s="59">
        <f t="shared" si="84"/>
        <v>0</v>
      </c>
      <c r="N268" s="59">
        <f t="shared" si="85"/>
        <v>0</v>
      </c>
      <c r="O268" s="59">
        <f t="shared" si="86"/>
        <v>0</v>
      </c>
      <c r="P268" s="59">
        <f t="shared" si="87"/>
        <v>0</v>
      </c>
      <c r="Q268" s="59">
        <f t="shared" si="79"/>
        <v>0</v>
      </c>
      <c r="R268" s="59">
        <f t="shared" si="80"/>
        <v>0</v>
      </c>
      <c r="S268" s="816"/>
      <c r="T268" s="816"/>
      <c r="U268" s="816"/>
      <c r="V268" s="60" t="str">
        <f t="shared" si="72"/>
        <v/>
      </c>
      <c r="W268" s="409" t="str">
        <f t="shared" si="73"/>
        <v/>
      </c>
      <c r="X268" s="61" t="str">
        <f t="shared" si="74"/>
        <v/>
      </c>
      <c r="Y268" s="279"/>
      <c r="Z268" s="279"/>
      <c r="AA268" s="609"/>
      <c r="AB268" s="610"/>
      <c r="AC268" s="279"/>
      <c r="AD268" s="279"/>
      <c r="AE268" s="279"/>
      <c r="AF268" s="279"/>
      <c r="AG268" s="279"/>
      <c r="AH268" s="279"/>
      <c r="AI268" s="279"/>
      <c r="AJ268" s="279"/>
      <c r="AK268" s="279"/>
      <c r="AL268" s="279"/>
      <c r="AM268" s="279"/>
      <c r="AN268" s="567"/>
      <c r="AO268" s="566"/>
      <c r="AP268" s="279"/>
      <c r="AQ268" s="279"/>
      <c r="AR268" s="279"/>
      <c r="AS268" s="279"/>
      <c r="AT268" s="279"/>
      <c r="AU268" s="279"/>
      <c r="AV268" s="279"/>
      <c r="AW268" s="279"/>
      <c r="AX268" s="279"/>
      <c r="AY268" s="279"/>
      <c r="AZ268" s="279"/>
      <c r="BA268" s="279"/>
      <c r="BB268" s="279"/>
      <c r="BC268" s="279"/>
      <c r="BE268" s="2"/>
      <c r="BF268" s="2"/>
      <c r="BG268" s="256">
        <f t="shared" si="75"/>
        <v>44197</v>
      </c>
      <c r="BH268" s="256">
        <f t="shared" si="76"/>
        <v>44227</v>
      </c>
      <c r="BI268" s="143">
        <f t="shared" si="88"/>
        <v>31</v>
      </c>
      <c r="BK268" s="565">
        <f t="shared" si="77"/>
        <v>1</v>
      </c>
      <c r="BL268" s="565">
        <f t="shared" si="81"/>
        <v>1</v>
      </c>
      <c r="BM268" s="565">
        <f t="shared" si="82"/>
        <v>1</v>
      </c>
    </row>
    <row r="269" spans="1:65" ht="13.5" hidden="1" customHeight="1" x14ac:dyDescent="0.25">
      <c r="A269" s="58" t="str">
        <f t="shared" si="89"/>
        <v/>
      </c>
      <c r="B269" s="368"/>
      <c r="C269" s="371"/>
      <c r="D269" s="679"/>
      <c r="E269" s="679"/>
      <c r="F269" s="278"/>
      <c r="G269" s="278"/>
      <c r="H269" s="278"/>
      <c r="I269" s="656"/>
      <c r="J269" s="59">
        <f t="shared" ref="J269:J312" si="90">IF(D269="",0,BI269)</f>
        <v>0</v>
      </c>
      <c r="K269" s="59">
        <f t="shared" si="78"/>
        <v>0</v>
      </c>
      <c r="L269" s="59">
        <f t="shared" si="83"/>
        <v>0</v>
      </c>
      <c r="M269" s="59">
        <f t="shared" si="84"/>
        <v>0</v>
      </c>
      <c r="N269" s="59">
        <f t="shared" si="85"/>
        <v>0</v>
      </c>
      <c r="O269" s="59">
        <f t="shared" si="86"/>
        <v>0</v>
      </c>
      <c r="P269" s="59">
        <f t="shared" si="87"/>
        <v>0</v>
      </c>
      <c r="Q269" s="59">
        <f t="shared" si="79"/>
        <v>0</v>
      </c>
      <c r="R269" s="59">
        <f t="shared" si="80"/>
        <v>0</v>
      </c>
      <c r="S269" s="816"/>
      <c r="T269" s="816"/>
      <c r="U269" s="816"/>
      <c r="V269" s="60" t="str">
        <f t="shared" ref="V269:V312" si="91">A269</f>
        <v/>
      </c>
      <c r="W269" s="409" t="str">
        <f t="shared" ref="W269:W312" si="92">IF(B269&lt;&gt;"",B269,"")</f>
        <v/>
      </c>
      <c r="X269" s="61" t="str">
        <f t="shared" ref="X269:X312" si="93">IF(D269&lt;&gt;"",D269,"")</f>
        <v/>
      </c>
      <c r="Y269" s="279"/>
      <c r="Z269" s="279"/>
      <c r="AA269" s="609"/>
      <c r="AB269" s="610"/>
      <c r="AC269" s="279"/>
      <c r="AD269" s="279"/>
      <c r="AE269" s="279"/>
      <c r="AF269" s="279"/>
      <c r="AG269" s="279"/>
      <c r="AH269" s="279"/>
      <c r="AI269" s="279"/>
      <c r="AJ269" s="279"/>
      <c r="AK269" s="279"/>
      <c r="AL269" s="279"/>
      <c r="AM269" s="279"/>
      <c r="AN269" s="567"/>
      <c r="AO269" s="566"/>
      <c r="AP269" s="279"/>
      <c r="AQ269" s="279"/>
      <c r="AR269" s="279"/>
      <c r="AS269" s="279"/>
      <c r="AT269" s="279"/>
      <c r="AU269" s="279"/>
      <c r="AV269" s="279"/>
      <c r="AW269" s="279"/>
      <c r="AX269" s="279"/>
      <c r="AY269" s="279"/>
      <c r="AZ269" s="279"/>
      <c r="BA269" s="279"/>
      <c r="BB269" s="279"/>
      <c r="BC269" s="279"/>
      <c r="BE269" s="2"/>
      <c r="BF269" s="2"/>
      <c r="BG269" s="256">
        <f t="shared" ref="BG269:BG312" si="94">IF(F269&gt;=$M$7,F269,$M$7)</f>
        <v>44197</v>
      </c>
      <c r="BH269" s="256">
        <f t="shared" ref="BH269:BH312" si="95">IF(H269="",$P$7,IF(H269&gt;$P$7,$P$7,IF(H269=$P$7,$P$7,H269)))</f>
        <v>44227</v>
      </c>
      <c r="BI269" s="143">
        <f t="shared" si="88"/>
        <v>31</v>
      </c>
      <c r="BK269" s="565">
        <f t="shared" ref="BK269:BK312" si="96">IF(F269&gt;$P$8,0,1)</f>
        <v>1</v>
      </c>
      <c r="BL269" s="565">
        <f t="shared" si="81"/>
        <v>1</v>
      </c>
      <c r="BM269" s="565">
        <f t="shared" si="82"/>
        <v>1</v>
      </c>
    </row>
    <row r="270" spans="1:65" ht="13.5" hidden="1" customHeight="1" x14ac:dyDescent="0.25">
      <c r="A270" s="58" t="str">
        <f t="shared" si="89"/>
        <v/>
      </c>
      <c r="B270" s="368"/>
      <c r="C270" s="371"/>
      <c r="D270" s="679"/>
      <c r="E270" s="679"/>
      <c r="F270" s="278"/>
      <c r="G270" s="278"/>
      <c r="H270" s="278"/>
      <c r="I270" s="656"/>
      <c r="J270" s="59">
        <f t="shared" si="90"/>
        <v>0</v>
      </c>
      <c r="K270" s="59">
        <f t="shared" ref="K270:K312" si="97">SUM(L270:P270)+ R270</f>
        <v>0</v>
      </c>
      <c r="L270" s="59">
        <f t="shared" si="83"/>
        <v>0</v>
      </c>
      <c r="M270" s="59">
        <f t="shared" si="84"/>
        <v>0</v>
      </c>
      <c r="N270" s="59">
        <f t="shared" si="85"/>
        <v>0</v>
      </c>
      <c r="O270" s="59">
        <f t="shared" si="86"/>
        <v>0</v>
      </c>
      <c r="P270" s="59">
        <f t="shared" si="87"/>
        <v>0</v>
      </c>
      <c r="Q270" s="59">
        <f t="shared" ref="Q270:Q312" si="98">COUNTIF(Y270:BC270,"I")</f>
        <v>0</v>
      </c>
      <c r="R270" s="59">
        <f t="shared" ref="R270:R312" si="99">COUNTIF(Y270:BC270,"C")</f>
        <v>0</v>
      </c>
      <c r="S270" s="816"/>
      <c r="T270" s="816"/>
      <c r="U270" s="816"/>
      <c r="V270" s="60" t="str">
        <f t="shared" si="91"/>
        <v/>
      </c>
      <c r="W270" s="409" t="str">
        <f t="shared" si="92"/>
        <v/>
      </c>
      <c r="X270" s="61" t="str">
        <f t="shared" si="93"/>
        <v/>
      </c>
      <c r="Y270" s="279"/>
      <c r="Z270" s="279"/>
      <c r="AA270" s="609"/>
      <c r="AB270" s="610"/>
      <c r="AC270" s="279"/>
      <c r="AD270" s="279"/>
      <c r="AE270" s="279"/>
      <c r="AF270" s="279"/>
      <c r="AG270" s="279"/>
      <c r="AH270" s="279"/>
      <c r="AI270" s="279"/>
      <c r="AJ270" s="279"/>
      <c r="AK270" s="279"/>
      <c r="AL270" s="279"/>
      <c r="AM270" s="279"/>
      <c r="AN270" s="567"/>
      <c r="AO270" s="566"/>
      <c r="AP270" s="279"/>
      <c r="AQ270" s="279"/>
      <c r="AR270" s="279"/>
      <c r="AS270" s="279"/>
      <c r="AT270" s="279"/>
      <c r="AU270" s="279"/>
      <c r="AV270" s="279"/>
      <c r="AW270" s="279"/>
      <c r="AX270" s="279"/>
      <c r="AY270" s="279"/>
      <c r="AZ270" s="279"/>
      <c r="BA270" s="279"/>
      <c r="BB270" s="279"/>
      <c r="BC270" s="279"/>
      <c r="BE270" s="2"/>
      <c r="BF270" s="2"/>
      <c r="BG270" s="256">
        <f t="shared" si="94"/>
        <v>44197</v>
      </c>
      <c r="BH270" s="256">
        <f t="shared" si="95"/>
        <v>44227</v>
      </c>
      <c r="BI270" s="143">
        <f t="shared" si="88"/>
        <v>31</v>
      </c>
      <c r="BK270" s="565">
        <f t="shared" si="96"/>
        <v>1</v>
      </c>
      <c r="BL270" s="565">
        <f t="shared" ref="BL270:BL312" si="100">IF(BH270&lt;$M$8,0,1)</f>
        <v>1</v>
      </c>
      <c r="BM270" s="565">
        <f t="shared" ref="BM270:BM312" si="101">BK270*BL270</f>
        <v>1</v>
      </c>
    </row>
    <row r="271" spans="1:65" ht="13.5" hidden="1" customHeight="1" x14ac:dyDescent="0.25">
      <c r="A271" s="58" t="str">
        <f t="shared" si="89"/>
        <v/>
      </c>
      <c r="B271" s="368"/>
      <c r="C271" s="371"/>
      <c r="D271" s="679"/>
      <c r="E271" s="679"/>
      <c r="F271" s="278"/>
      <c r="G271" s="278"/>
      <c r="H271" s="278"/>
      <c r="I271" s="656"/>
      <c r="J271" s="59">
        <f t="shared" si="90"/>
        <v>0</v>
      </c>
      <c r="K271" s="59">
        <f t="shared" si="97"/>
        <v>0</v>
      </c>
      <c r="L271" s="59">
        <f t="shared" si="83"/>
        <v>0</v>
      </c>
      <c r="M271" s="59">
        <f t="shared" si="84"/>
        <v>0</v>
      </c>
      <c r="N271" s="59">
        <f t="shared" si="85"/>
        <v>0</v>
      </c>
      <c r="O271" s="59">
        <f t="shared" si="86"/>
        <v>0</v>
      </c>
      <c r="P271" s="59">
        <f t="shared" si="87"/>
        <v>0</v>
      </c>
      <c r="Q271" s="59">
        <f t="shared" si="98"/>
        <v>0</v>
      </c>
      <c r="R271" s="59">
        <f t="shared" si="99"/>
        <v>0</v>
      </c>
      <c r="S271" s="816"/>
      <c r="T271" s="816"/>
      <c r="U271" s="816"/>
      <c r="V271" s="60" t="str">
        <f t="shared" si="91"/>
        <v/>
      </c>
      <c r="W271" s="409" t="str">
        <f t="shared" si="92"/>
        <v/>
      </c>
      <c r="X271" s="61" t="str">
        <f t="shared" si="93"/>
        <v/>
      </c>
      <c r="Y271" s="279"/>
      <c r="Z271" s="279"/>
      <c r="AA271" s="609"/>
      <c r="AB271" s="610"/>
      <c r="AC271" s="279"/>
      <c r="AD271" s="279"/>
      <c r="AE271" s="279"/>
      <c r="AF271" s="279"/>
      <c r="AG271" s="279"/>
      <c r="AH271" s="279"/>
      <c r="AI271" s="279"/>
      <c r="AJ271" s="279"/>
      <c r="AK271" s="279"/>
      <c r="AL271" s="279"/>
      <c r="AM271" s="279"/>
      <c r="AN271" s="567"/>
      <c r="AO271" s="566"/>
      <c r="AP271" s="279"/>
      <c r="AQ271" s="279"/>
      <c r="AR271" s="279"/>
      <c r="AS271" s="279"/>
      <c r="AT271" s="279"/>
      <c r="AU271" s="279"/>
      <c r="AV271" s="279"/>
      <c r="AW271" s="279"/>
      <c r="AX271" s="279"/>
      <c r="AY271" s="279"/>
      <c r="AZ271" s="279"/>
      <c r="BA271" s="279"/>
      <c r="BB271" s="279"/>
      <c r="BC271" s="279"/>
      <c r="BE271" s="2"/>
      <c r="BF271" s="2"/>
      <c r="BG271" s="256">
        <f t="shared" si="94"/>
        <v>44197</v>
      </c>
      <c r="BH271" s="256">
        <f t="shared" si="95"/>
        <v>44227</v>
      </c>
      <c r="BI271" s="143">
        <f t="shared" si="88"/>
        <v>31</v>
      </c>
      <c r="BK271" s="565">
        <f t="shared" si="96"/>
        <v>1</v>
      </c>
      <c r="BL271" s="565">
        <f t="shared" si="100"/>
        <v>1</v>
      </c>
      <c r="BM271" s="565">
        <f t="shared" si="101"/>
        <v>1</v>
      </c>
    </row>
    <row r="272" spans="1:65" ht="13.5" hidden="1" customHeight="1" x14ac:dyDescent="0.25">
      <c r="A272" s="58" t="str">
        <f t="shared" si="89"/>
        <v/>
      </c>
      <c r="B272" s="368"/>
      <c r="C272" s="371"/>
      <c r="D272" s="679"/>
      <c r="E272" s="679"/>
      <c r="F272" s="278"/>
      <c r="G272" s="278"/>
      <c r="H272" s="278"/>
      <c r="I272" s="656"/>
      <c r="J272" s="59">
        <f t="shared" si="90"/>
        <v>0</v>
      </c>
      <c r="K272" s="59">
        <f t="shared" si="97"/>
        <v>0</v>
      </c>
      <c r="L272" s="59">
        <f t="shared" si="83"/>
        <v>0</v>
      </c>
      <c r="M272" s="59">
        <f t="shared" si="84"/>
        <v>0</v>
      </c>
      <c r="N272" s="59">
        <f t="shared" si="85"/>
        <v>0</v>
      </c>
      <c r="O272" s="59">
        <f t="shared" si="86"/>
        <v>0</v>
      </c>
      <c r="P272" s="59">
        <f t="shared" si="87"/>
        <v>0</v>
      </c>
      <c r="Q272" s="59">
        <f t="shared" si="98"/>
        <v>0</v>
      </c>
      <c r="R272" s="59">
        <f t="shared" si="99"/>
        <v>0</v>
      </c>
      <c r="S272" s="816"/>
      <c r="T272" s="816"/>
      <c r="U272" s="816"/>
      <c r="V272" s="60" t="str">
        <f t="shared" si="91"/>
        <v/>
      </c>
      <c r="W272" s="409" t="str">
        <f t="shared" si="92"/>
        <v/>
      </c>
      <c r="X272" s="61" t="str">
        <f t="shared" si="93"/>
        <v/>
      </c>
      <c r="Y272" s="279"/>
      <c r="Z272" s="279"/>
      <c r="AA272" s="609"/>
      <c r="AB272" s="610"/>
      <c r="AC272" s="279"/>
      <c r="AD272" s="279"/>
      <c r="AE272" s="279"/>
      <c r="AF272" s="279"/>
      <c r="AG272" s="279"/>
      <c r="AH272" s="279"/>
      <c r="AI272" s="279"/>
      <c r="AJ272" s="279"/>
      <c r="AK272" s="279"/>
      <c r="AL272" s="279"/>
      <c r="AM272" s="279"/>
      <c r="AN272" s="567"/>
      <c r="AO272" s="566"/>
      <c r="AP272" s="279"/>
      <c r="AQ272" s="279"/>
      <c r="AR272" s="279"/>
      <c r="AS272" s="279"/>
      <c r="AT272" s="279"/>
      <c r="AU272" s="279"/>
      <c r="AV272" s="279"/>
      <c r="AW272" s="279"/>
      <c r="AX272" s="279"/>
      <c r="AY272" s="279"/>
      <c r="AZ272" s="279"/>
      <c r="BA272" s="279"/>
      <c r="BB272" s="279"/>
      <c r="BC272" s="279"/>
      <c r="BE272" s="2"/>
      <c r="BF272" s="2"/>
      <c r="BG272" s="256">
        <f t="shared" si="94"/>
        <v>44197</v>
      </c>
      <c r="BH272" s="256">
        <f t="shared" si="95"/>
        <v>44227</v>
      </c>
      <c r="BI272" s="143">
        <f t="shared" si="88"/>
        <v>31</v>
      </c>
      <c r="BK272" s="565">
        <f t="shared" si="96"/>
        <v>1</v>
      </c>
      <c r="BL272" s="565">
        <f t="shared" si="100"/>
        <v>1</v>
      </c>
      <c r="BM272" s="565">
        <f t="shared" si="101"/>
        <v>1</v>
      </c>
    </row>
    <row r="273" spans="1:65" ht="13.5" hidden="1" customHeight="1" x14ac:dyDescent="0.25">
      <c r="A273" s="58" t="str">
        <f t="shared" si="89"/>
        <v/>
      </c>
      <c r="B273" s="368"/>
      <c r="C273" s="371"/>
      <c r="D273" s="679"/>
      <c r="E273" s="679"/>
      <c r="F273" s="278"/>
      <c r="G273" s="278"/>
      <c r="H273" s="278"/>
      <c r="I273" s="656"/>
      <c r="J273" s="59">
        <f t="shared" si="90"/>
        <v>0</v>
      </c>
      <c r="K273" s="59">
        <f t="shared" si="97"/>
        <v>0</v>
      </c>
      <c r="L273" s="59">
        <f t="shared" si="83"/>
        <v>0</v>
      </c>
      <c r="M273" s="59">
        <f t="shared" si="84"/>
        <v>0</v>
      </c>
      <c r="N273" s="59">
        <f t="shared" si="85"/>
        <v>0</v>
      </c>
      <c r="O273" s="59">
        <f t="shared" si="86"/>
        <v>0</v>
      </c>
      <c r="P273" s="59">
        <f t="shared" si="87"/>
        <v>0</v>
      </c>
      <c r="Q273" s="59">
        <f t="shared" si="98"/>
        <v>0</v>
      </c>
      <c r="R273" s="59">
        <f t="shared" si="99"/>
        <v>0</v>
      </c>
      <c r="S273" s="816"/>
      <c r="T273" s="816"/>
      <c r="U273" s="816"/>
      <c r="V273" s="60" t="str">
        <f t="shared" si="91"/>
        <v/>
      </c>
      <c r="W273" s="409" t="str">
        <f t="shared" si="92"/>
        <v/>
      </c>
      <c r="X273" s="61" t="str">
        <f t="shared" si="93"/>
        <v/>
      </c>
      <c r="Y273" s="279"/>
      <c r="Z273" s="279"/>
      <c r="AA273" s="609"/>
      <c r="AB273" s="610"/>
      <c r="AC273" s="279"/>
      <c r="AD273" s="279"/>
      <c r="AE273" s="279"/>
      <c r="AF273" s="279"/>
      <c r="AG273" s="279"/>
      <c r="AH273" s="279"/>
      <c r="AI273" s="279"/>
      <c r="AJ273" s="279"/>
      <c r="AK273" s="279"/>
      <c r="AL273" s="279"/>
      <c r="AM273" s="279"/>
      <c r="AN273" s="567"/>
      <c r="AO273" s="566"/>
      <c r="AP273" s="279"/>
      <c r="AQ273" s="279"/>
      <c r="AR273" s="279"/>
      <c r="AS273" s="279"/>
      <c r="AT273" s="279"/>
      <c r="AU273" s="279"/>
      <c r="AV273" s="279"/>
      <c r="AW273" s="279"/>
      <c r="AX273" s="279"/>
      <c r="AY273" s="279"/>
      <c r="AZ273" s="279"/>
      <c r="BA273" s="279"/>
      <c r="BB273" s="279"/>
      <c r="BC273" s="279"/>
      <c r="BE273" s="2"/>
      <c r="BF273" s="2"/>
      <c r="BG273" s="256">
        <f t="shared" si="94"/>
        <v>44197</v>
      </c>
      <c r="BH273" s="256">
        <f t="shared" si="95"/>
        <v>44227</v>
      </c>
      <c r="BI273" s="143">
        <f t="shared" si="88"/>
        <v>31</v>
      </c>
      <c r="BK273" s="565">
        <f t="shared" si="96"/>
        <v>1</v>
      </c>
      <c r="BL273" s="565">
        <f t="shared" si="100"/>
        <v>1</v>
      </c>
      <c r="BM273" s="565">
        <f t="shared" si="101"/>
        <v>1</v>
      </c>
    </row>
    <row r="274" spans="1:65" ht="13.5" hidden="1" customHeight="1" x14ac:dyDescent="0.25">
      <c r="A274" s="58" t="str">
        <f t="shared" si="89"/>
        <v/>
      </c>
      <c r="B274" s="368"/>
      <c r="C274" s="371"/>
      <c r="D274" s="679"/>
      <c r="E274" s="679"/>
      <c r="F274" s="278"/>
      <c r="G274" s="278"/>
      <c r="H274" s="278"/>
      <c r="I274" s="656"/>
      <c r="J274" s="59">
        <f t="shared" si="90"/>
        <v>0</v>
      </c>
      <c r="K274" s="59">
        <f t="shared" si="97"/>
        <v>0</v>
      </c>
      <c r="L274" s="59">
        <f t="shared" si="83"/>
        <v>0</v>
      </c>
      <c r="M274" s="59">
        <f t="shared" si="84"/>
        <v>0</v>
      </c>
      <c r="N274" s="59">
        <f t="shared" si="85"/>
        <v>0</v>
      </c>
      <c r="O274" s="59">
        <f t="shared" si="86"/>
        <v>0</v>
      </c>
      <c r="P274" s="59">
        <f t="shared" si="87"/>
        <v>0</v>
      </c>
      <c r="Q274" s="59">
        <f t="shared" si="98"/>
        <v>0</v>
      </c>
      <c r="R274" s="59">
        <f t="shared" si="99"/>
        <v>0</v>
      </c>
      <c r="S274" s="816"/>
      <c r="T274" s="816"/>
      <c r="U274" s="816"/>
      <c r="V274" s="60" t="str">
        <f t="shared" si="91"/>
        <v/>
      </c>
      <c r="W274" s="409" t="str">
        <f t="shared" si="92"/>
        <v/>
      </c>
      <c r="X274" s="61" t="str">
        <f t="shared" si="93"/>
        <v/>
      </c>
      <c r="Y274" s="279"/>
      <c r="Z274" s="279"/>
      <c r="AA274" s="609"/>
      <c r="AB274" s="610"/>
      <c r="AC274" s="279"/>
      <c r="AD274" s="279"/>
      <c r="AE274" s="279"/>
      <c r="AF274" s="279"/>
      <c r="AG274" s="279"/>
      <c r="AH274" s="279"/>
      <c r="AI274" s="279"/>
      <c r="AJ274" s="279"/>
      <c r="AK274" s="279"/>
      <c r="AL274" s="279"/>
      <c r="AM274" s="279"/>
      <c r="AN274" s="567"/>
      <c r="AO274" s="566"/>
      <c r="AP274" s="279"/>
      <c r="AQ274" s="279"/>
      <c r="AR274" s="279"/>
      <c r="AS274" s="279"/>
      <c r="AT274" s="279"/>
      <c r="AU274" s="279"/>
      <c r="AV274" s="279"/>
      <c r="AW274" s="279"/>
      <c r="AX274" s="279"/>
      <c r="AY274" s="279"/>
      <c r="AZ274" s="279"/>
      <c r="BA274" s="279"/>
      <c r="BB274" s="279"/>
      <c r="BC274" s="279"/>
      <c r="BE274" s="2"/>
      <c r="BF274" s="2"/>
      <c r="BG274" s="256">
        <f t="shared" si="94"/>
        <v>44197</v>
      </c>
      <c r="BH274" s="256">
        <f t="shared" si="95"/>
        <v>44227</v>
      </c>
      <c r="BI274" s="143">
        <f t="shared" si="88"/>
        <v>31</v>
      </c>
      <c r="BK274" s="565">
        <f t="shared" si="96"/>
        <v>1</v>
      </c>
      <c r="BL274" s="565">
        <f t="shared" si="100"/>
        <v>1</v>
      </c>
      <c r="BM274" s="565">
        <f t="shared" si="101"/>
        <v>1</v>
      </c>
    </row>
    <row r="275" spans="1:65" ht="13.5" hidden="1" customHeight="1" x14ac:dyDescent="0.25">
      <c r="A275" s="58" t="str">
        <f t="shared" si="89"/>
        <v/>
      </c>
      <c r="B275" s="368"/>
      <c r="C275" s="371"/>
      <c r="D275" s="679"/>
      <c r="E275" s="679"/>
      <c r="F275" s="278"/>
      <c r="G275" s="278"/>
      <c r="H275" s="278"/>
      <c r="I275" s="656"/>
      <c r="J275" s="59">
        <f t="shared" si="90"/>
        <v>0</v>
      </c>
      <c r="K275" s="59">
        <f t="shared" si="97"/>
        <v>0</v>
      </c>
      <c r="L275" s="59">
        <f t="shared" si="83"/>
        <v>0</v>
      </c>
      <c r="M275" s="59">
        <f t="shared" si="84"/>
        <v>0</v>
      </c>
      <c r="N275" s="59">
        <f t="shared" si="85"/>
        <v>0</v>
      </c>
      <c r="O275" s="59">
        <f t="shared" si="86"/>
        <v>0</v>
      </c>
      <c r="P275" s="59">
        <f t="shared" si="87"/>
        <v>0</v>
      </c>
      <c r="Q275" s="59">
        <f t="shared" si="98"/>
        <v>0</v>
      </c>
      <c r="R275" s="59">
        <f t="shared" si="99"/>
        <v>0</v>
      </c>
      <c r="S275" s="816"/>
      <c r="T275" s="816"/>
      <c r="U275" s="816"/>
      <c r="V275" s="60" t="str">
        <f t="shared" si="91"/>
        <v/>
      </c>
      <c r="W275" s="409" t="str">
        <f t="shared" si="92"/>
        <v/>
      </c>
      <c r="X275" s="61" t="str">
        <f t="shared" si="93"/>
        <v/>
      </c>
      <c r="Y275" s="279"/>
      <c r="Z275" s="279"/>
      <c r="AA275" s="609"/>
      <c r="AB275" s="610"/>
      <c r="AC275" s="279"/>
      <c r="AD275" s="279"/>
      <c r="AE275" s="279"/>
      <c r="AF275" s="279"/>
      <c r="AG275" s="279"/>
      <c r="AH275" s="279"/>
      <c r="AI275" s="279"/>
      <c r="AJ275" s="279"/>
      <c r="AK275" s="279"/>
      <c r="AL275" s="279"/>
      <c r="AM275" s="279"/>
      <c r="AN275" s="567"/>
      <c r="AO275" s="566"/>
      <c r="AP275" s="279"/>
      <c r="AQ275" s="279"/>
      <c r="AR275" s="279"/>
      <c r="AS275" s="279"/>
      <c r="AT275" s="279"/>
      <c r="AU275" s="279"/>
      <c r="AV275" s="279"/>
      <c r="AW275" s="279"/>
      <c r="AX275" s="279"/>
      <c r="AY275" s="279"/>
      <c r="AZ275" s="279"/>
      <c r="BA275" s="279"/>
      <c r="BB275" s="279"/>
      <c r="BC275" s="279"/>
      <c r="BE275" s="2"/>
      <c r="BF275" s="2"/>
      <c r="BG275" s="256">
        <f t="shared" si="94"/>
        <v>44197</v>
      </c>
      <c r="BH275" s="256">
        <f t="shared" si="95"/>
        <v>44227</v>
      </c>
      <c r="BI275" s="143">
        <f t="shared" si="88"/>
        <v>31</v>
      </c>
      <c r="BK275" s="565">
        <f t="shared" si="96"/>
        <v>1</v>
      </c>
      <c r="BL275" s="565">
        <f t="shared" si="100"/>
        <v>1</v>
      </c>
      <c r="BM275" s="565">
        <f t="shared" si="101"/>
        <v>1</v>
      </c>
    </row>
    <row r="276" spans="1:65" ht="13.5" hidden="1" customHeight="1" x14ac:dyDescent="0.25">
      <c r="A276" s="58" t="str">
        <f t="shared" si="89"/>
        <v/>
      </c>
      <c r="B276" s="368"/>
      <c r="C276" s="371"/>
      <c r="D276" s="679"/>
      <c r="E276" s="679"/>
      <c r="F276" s="278"/>
      <c r="G276" s="278"/>
      <c r="H276" s="278"/>
      <c r="I276" s="656"/>
      <c r="J276" s="59">
        <f t="shared" si="90"/>
        <v>0</v>
      </c>
      <c r="K276" s="59">
        <f t="shared" si="97"/>
        <v>0</v>
      </c>
      <c r="L276" s="59">
        <f t="shared" si="83"/>
        <v>0</v>
      </c>
      <c r="M276" s="59">
        <f t="shared" si="84"/>
        <v>0</v>
      </c>
      <c r="N276" s="59">
        <f t="shared" si="85"/>
        <v>0</v>
      </c>
      <c r="O276" s="59">
        <f t="shared" si="86"/>
        <v>0</v>
      </c>
      <c r="P276" s="59">
        <f t="shared" si="87"/>
        <v>0</v>
      </c>
      <c r="Q276" s="59">
        <f t="shared" si="98"/>
        <v>0</v>
      </c>
      <c r="R276" s="59">
        <f t="shared" si="99"/>
        <v>0</v>
      </c>
      <c r="S276" s="816"/>
      <c r="T276" s="816"/>
      <c r="U276" s="816"/>
      <c r="V276" s="60" t="str">
        <f t="shared" si="91"/>
        <v/>
      </c>
      <c r="W276" s="409" t="str">
        <f t="shared" si="92"/>
        <v/>
      </c>
      <c r="X276" s="61" t="str">
        <f t="shared" si="93"/>
        <v/>
      </c>
      <c r="Y276" s="279"/>
      <c r="Z276" s="279"/>
      <c r="AA276" s="609"/>
      <c r="AB276" s="610"/>
      <c r="AC276" s="279"/>
      <c r="AD276" s="279"/>
      <c r="AE276" s="279"/>
      <c r="AF276" s="279"/>
      <c r="AG276" s="279"/>
      <c r="AH276" s="279"/>
      <c r="AI276" s="279"/>
      <c r="AJ276" s="279"/>
      <c r="AK276" s="279"/>
      <c r="AL276" s="279"/>
      <c r="AM276" s="279"/>
      <c r="AN276" s="567"/>
      <c r="AO276" s="566"/>
      <c r="AP276" s="279"/>
      <c r="AQ276" s="279"/>
      <c r="AR276" s="279"/>
      <c r="AS276" s="279"/>
      <c r="AT276" s="279"/>
      <c r="AU276" s="279"/>
      <c r="AV276" s="279"/>
      <c r="AW276" s="279"/>
      <c r="AX276" s="279"/>
      <c r="AY276" s="279"/>
      <c r="AZ276" s="279"/>
      <c r="BA276" s="279"/>
      <c r="BB276" s="279"/>
      <c r="BC276" s="279"/>
      <c r="BE276" s="2"/>
      <c r="BF276" s="2"/>
      <c r="BG276" s="256">
        <f t="shared" si="94"/>
        <v>44197</v>
      </c>
      <c r="BH276" s="256">
        <f t="shared" si="95"/>
        <v>44227</v>
      </c>
      <c r="BI276" s="143">
        <f t="shared" si="88"/>
        <v>31</v>
      </c>
      <c r="BK276" s="565">
        <f t="shared" si="96"/>
        <v>1</v>
      </c>
      <c r="BL276" s="565">
        <f t="shared" si="100"/>
        <v>1</v>
      </c>
      <c r="BM276" s="565">
        <f t="shared" si="101"/>
        <v>1</v>
      </c>
    </row>
    <row r="277" spans="1:65" ht="13.5" hidden="1" customHeight="1" x14ac:dyDescent="0.25">
      <c r="A277" s="58" t="str">
        <f t="shared" si="89"/>
        <v/>
      </c>
      <c r="B277" s="368"/>
      <c r="C277" s="371"/>
      <c r="D277" s="679"/>
      <c r="E277" s="679"/>
      <c r="F277" s="278"/>
      <c r="G277" s="278"/>
      <c r="H277" s="278"/>
      <c r="I277" s="656"/>
      <c r="J277" s="59">
        <f t="shared" si="90"/>
        <v>0</v>
      </c>
      <c r="K277" s="59">
        <f t="shared" si="97"/>
        <v>0</v>
      </c>
      <c r="L277" s="59">
        <f t="shared" si="83"/>
        <v>0</v>
      </c>
      <c r="M277" s="59">
        <f t="shared" si="84"/>
        <v>0</v>
      </c>
      <c r="N277" s="59">
        <f t="shared" si="85"/>
        <v>0</v>
      </c>
      <c r="O277" s="59">
        <f t="shared" si="86"/>
        <v>0</v>
      </c>
      <c r="P277" s="59">
        <f t="shared" si="87"/>
        <v>0</v>
      </c>
      <c r="Q277" s="59">
        <f t="shared" si="98"/>
        <v>0</v>
      </c>
      <c r="R277" s="59">
        <f t="shared" si="99"/>
        <v>0</v>
      </c>
      <c r="S277" s="816"/>
      <c r="T277" s="816"/>
      <c r="U277" s="816"/>
      <c r="V277" s="60" t="str">
        <f t="shared" si="91"/>
        <v/>
      </c>
      <c r="W277" s="409" t="str">
        <f t="shared" si="92"/>
        <v/>
      </c>
      <c r="X277" s="61" t="str">
        <f t="shared" si="93"/>
        <v/>
      </c>
      <c r="Y277" s="279"/>
      <c r="Z277" s="279"/>
      <c r="AA277" s="609"/>
      <c r="AB277" s="610"/>
      <c r="AC277" s="279"/>
      <c r="AD277" s="279"/>
      <c r="AE277" s="279"/>
      <c r="AF277" s="279"/>
      <c r="AG277" s="279"/>
      <c r="AH277" s="279"/>
      <c r="AI277" s="279"/>
      <c r="AJ277" s="279"/>
      <c r="AK277" s="279"/>
      <c r="AL277" s="279"/>
      <c r="AM277" s="279"/>
      <c r="AN277" s="567"/>
      <c r="AO277" s="566"/>
      <c r="AP277" s="279"/>
      <c r="AQ277" s="279"/>
      <c r="AR277" s="279"/>
      <c r="AS277" s="279"/>
      <c r="AT277" s="279"/>
      <c r="AU277" s="279"/>
      <c r="AV277" s="279"/>
      <c r="AW277" s="279"/>
      <c r="AX277" s="279"/>
      <c r="AY277" s="279"/>
      <c r="AZ277" s="279"/>
      <c r="BA277" s="279"/>
      <c r="BB277" s="279"/>
      <c r="BC277" s="279"/>
      <c r="BE277" s="2"/>
      <c r="BF277" s="2"/>
      <c r="BG277" s="256">
        <f t="shared" si="94"/>
        <v>44197</v>
      </c>
      <c r="BH277" s="256">
        <f t="shared" si="95"/>
        <v>44227</v>
      </c>
      <c r="BI277" s="143">
        <f t="shared" si="88"/>
        <v>31</v>
      </c>
      <c r="BK277" s="565">
        <f t="shared" si="96"/>
        <v>1</v>
      </c>
      <c r="BL277" s="565">
        <f t="shared" si="100"/>
        <v>1</v>
      </c>
      <c r="BM277" s="565">
        <f t="shared" si="101"/>
        <v>1</v>
      </c>
    </row>
    <row r="278" spans="1:65" ht="13.5" hidden="1" customHeight="1" x14ac:dyDescent="0.25">
      <c r="A278" s="58" t="str">
        <f t="shared" si="89"/>
        <v/>
      </c>
      <c r="B278" s="368"/>
      <c r="C278" s="371"/>
      <c r="D278" s="679"/>
      <c r="E278" s="679"/>
      <c r="F278" s="278"/>
      <c r="G278" s="278"/>
      <c r="H278" s="278"/>
      <c r="I278" s="656"/>
      <c r="J278" s="59">
        <f t="shared" si="90"/>
        <v>0</v>
      </c>
      <c r="K278" s="59">
        <f t="shared" si="97"/>
        <v>0</v>
      </c>
      <c r="L278" s="59">
        <f t="shared" si="83"/>
        <v>0</v>
      </c>
      <c r="M278" s="59">
        <f t="shared" si="84"/>
        <v>0</v>
      </c>
      <c r="N278" s="59">
        <f t="shared" si="85"/>
        <v>0</v>
      </c>
      <c r="O278" s="59">
        <f t="shared" si="86"/>
        <v>0</v>
      </c>
      <c r="P278" s="59">
        <f t="shared" si="87"/>
        <v>0</v>
      </c>
      <c r="Q278" s="59">
        <f t="shared" si="98"/>
        <v>0</v>
      </c>
      <c r="R278" s="59">
        <f t="shared" si="99"/>
        <v>0</v>
      </c>
      <c r="S278" s="816"/>
      <c r="T278" s="816"/>
      <c r="U278" s="816"/>
      <c r="V278" s="60" t="str">
        <f t="shared" si="91"/>
        <v/>
      </c>
      <c r="W278" s="409" t="str">
        <f t="shared" si="92"/>
        <v/>
      </c>
      <c r="X278" s="61" t="str">
        <f t="shared" si="93"/>
        <v/>
      </c>
      <c r="Y278" s="279"/>
      <c r="Z278" s="279"/>
      <c r="AA278" s="609"/>
      <c r="AB278" s="610"/>
      <c r="AC278" s="279"/>
      <c r="AD278" s="279"/>
      <c r="AE278" s="279"/>
      <c r="AF278" s="279"/>
      <c r="AG278" s="279"/>
      <c r="AH278" s="279"/>
      <c r="AI278" s="279"/>
      <c r="AJ278" s="279"/>
      <c r="AK278" s="279"/>
      <c r="AL278" s="279"/>
      <c r="AM278" s="279"/>
      <c r="AN278" s="567"/>
      <c r="AO278" s="566"/>
      <c r="AP278" s="279"/>
      <c r="AQ278" s="279"/>
      <c r="AR278" s="279"/>
      <c r="AS278" s="279"/>
      <c r="AT278" s="279"/>
      <c r="AU278" s="279"/>
      <c r="AV278" s="279"/>
      <c r="AW278" s="279"/>
      <c r="AX278" s="279"/>
      <c r="AY278" s="279"/>
      <c r="AZ278" s="279"/>
      <c r="BA278" s="279"/>
      <c r="BB278" s="279"/>
      <c r="BC278" s="279"/>
      <c r="BE278" s="2"/>
      <c r="BF278" s="2"/>
      <c r="BG278" s="256">
        <f t="shared" si="94"/>
        <v>44197</v>
      </c>
      <c r="BH278" s="256">
        <f t="shared" si="95"/>
        <v>44227</v>
      </c>
      <c r="BI278" s="143">
        <f t="shared" si="88"/>
        <v>31</v>
      </c>
      <c r="BK278" s="565">
        <f t="shared" si="96"/>
        <v>1</v>
      </c>
      <c r="BL278" s="565">
        <f t="shared" si="100"/>
        <v>1</v>
      </c>
      <c r="BM278" s="565">
        <f t="shared" si="101"/>
        <v>1</v>
      </c>
    </row>
    <row r="279" spans="1:65" ht="13.5" hidden="1" customHeight="1" x14ac:dyDescent="0.25">
      <c r="A279" s="58" t="str">
        <f t="shared" si="89"/>
        <v/>
      </c>
      <c r="B279" s="368"/>
      <c r="C279" s="371"/>
      <c r="D279" s="679"/>
      <c r="E279" s="679"/>
      <c r="F279" s="278"/>
      <c r="G279" s="278"/>
      <c r="H279" s="278"/>
      <c r="I279" s="656"/>
      <c r="J279" s="59">
        <f t="shared" si="90"/>
        <v>0</v>
      </c>
      <c r="K279" s="59">
        <f t="shared" si="97"/>
        <v>0</v>
      </c>
      <c r="L279" s="59">
        <f t="shared" si="83"/>
        <v>0</v>
      </c>
      <c r="M279" s="59">
        <f t="shared" si="84"/>
        <v>0</v>
      </c>
      <c r="N279" s="59">
        <f t="shared" si="85"/>
        <v>0</v>
      </c>
      <c r="O279" s="59">
        <f t="shared" si="86"/>
        <v>0</v>
      </c>
      <c r="P279" s="59">
        <f t="shared" si="87"/>
        <v>0</v>
      </c>
      <c r="Q279" s="59">
        <f t="shared" si="98"/>
        <v>0</v>
      </c>
      <c r="R279" s="59">
        <f t="shared" si="99"/>
        <v>0</v>
      </c>
      <c r="S279" s="816"/>
      <c r="T279" s="816"/>
      <c r="U279" s="816"/>
      <c r="V279" s="60" t="str">
        <f t="shared" si="91"/>
        <v/>
      </c>
      <c r="W279" s="409" t="str">
        <f t="shared" si="92"/>
        <v/>
      </c>
      <c r="X279" s="61" t="str">
        <f t="shared" si="93"/>
        <v/>
      </c>
      <c r="Y279" s="279"/>
      <c r="Z279" s="279"/>
      <c r="AA279" s="609"/>
      <c r="AB279" s="610"/>
      <c r="AC279" s="279"/>
      <c r="AD279" s="279"/>
      <c r="AE279" s="279"/>
      <c r="AF279" s="279"/>
      <c r="AG279" s="279"/>
      <c r="AH279" s="279"/>
      <c r="AI279" s="279"/>
      <c r="AJ279" s="279"/>
      <c r="AK279" s="279"/>
      <c r="AL279" s="279"/>
      <c r="AM279" s="279"/>
      <c r="AN279" s="567"/>
      <c r="AO279" s="566"/>
      <c r="AP279" s="279"/>
      <c r="AQ279" s="279"/>
      <c r="AR279" s="279"/>
      <c r="AS279" s="279"/>
      <c r="AT279" s="279"/>
      <c r="AU279" s="279"/>
      <c r="AV279" s="279"/>
      <c r="AW279" s="279"/>
      <c r="AX279" s="279"/>
      <c r="AY279" s="279"/>
      <c r="AZ279" s="279"/>
      <c r="BA279" s="279"/>
      <c r="BB279" s="279"/>
      <c r="BC279" s="279"/>
      <c r="BE279" s="2"/>
      <c r="BF279" s="2"/>
      <c r="BG279" s="256">
        <f t="shared" si="94"/>
        <v>44197</v>
      </c>
      <c r="BH279" s="256">
        <f t="shared" si="95"/>
        <v>44227</v>
      </c>
      <c r="BI279" s="143">
        <f t="shared" si="88"/>
        <v>31</v>
      </c>
      <c r="BK279" s="565">
        <f t="shared" si="96"/>
        <v>1</v>
      </c>
      <c r="BL279" s="565">
        <f t="shared" si="100"/>
        <v>1</v>
      </c>
      <c r="BM279" s="565">
        <f t="shared" si="101"/>
        <v>1</v>
      </c>
    </row>
    <row r="280" spans="1:65" ht="13.5" hidden="1" customHeight="1" x14ac:dyDescent="0.25">
      <c r="A280" s="58" t="str">
        <f t="shared" si="89"/>
        <v/>
      </c>
      <c r="B280" s="368"/>
      <c r="C280" s="371"/>
      <c r="D280" s="679"/>
      <c r="E280" s="679"/>
      <c r="F280" s="278"/>
      <c r="G280" s="278"/>
      <c r="H280" s="278"/>
      <c r="I280" s="656"/>
      <c r="J280" s="59">
        <f t="shared" si="90"/>
        <v>0</v>
      </c>
      <c r="K280" s="59">
        <f t="shared" si="97"/>
        <v>0</v>
      </c>
      <c r="L280" s="59">
        <f t="shared" si="83"/>
        <v>0</v>
      </c>
      <c r="M280" s="59">
        <f t="shared" si="84"/>
        <v>0</v>
      </c>
      <c r="N280" s="59">
        <f t="shared" si="85"/>
        <v>0</v>
      </c>
      <c r="O280" s="59">
        <f t="shared" si="86"/>
        <v>0</v>
      </c>
      <c r="P280" s="59">
        <f t="shared" si="87"/>
        <v>0</v>
      </c>
      <c r="Q280" s="59">
        <f t="shared" si="98"/>
        <v>0</v>
      </c>
      <c r="R280" s="59">
        <f t="shared" si="99"/>
        <v>0</v>
      </c>
      <c r="S280" s="816"/>
      <c r="T280" s="816"/>
      <c r="U280" s="816"/>
      <c r="V280" s="60" t="str">
        <f t="shared" si="91"/>
        <v/>
      </c>
      <c r="W280" s="409" t="str">
        <f t="shared" si="92"/>
        <v/>
      </c>
      <c r="X280" s="61" t="str">
        <f t="shared" si="93"/>
        <v/>
      </c>
      <c r="Y280" s="279"/>
      <c r="Z280" s="279"/>
      <c r="AA280" s="609"/>
      <c r="AB280" s="610"/>
      <c r="AC280" s="279"/>
      <c r="AD280" s="279"/>
      <c r="AE280" s="279"/>
      <c r="AF280" s="279"/>
      <c r="AG280" s="279"/>
      <c r="AH280" s="279"/>
      <c r="AI280" s="279"/>
      <c r="AJ280" s="279"/>
      <c r="AK280" s="279"/>
      <c r="AL280" s="279"/>
      <c r="AM280" s="279"/>
      <c r="AN280" s="567"/>
      <c r="AO280" s="566"/>
      <c r="AP280" s="279"/>
      <c r="AQ280" s="279"/>
      <c r="AR280" s="279"/>
      <c r="AS280" s="279"/>
      <c r="AT280" s="279"/>
      <c r="AU280" s="279"/>
      <c r="AV280" s="279"/>
      <c r="AW280" s="279"/>
      <c r="AX280" s="279"/>
      <c r="AY280" s="279"/>
      <c r="AZ280" s="279"/>
      <c r="BA280" s="279"/>
      <c r="BB280" s="279"/>
      <c r="BC280" s="279"/>
      <c r="BE280" s="2"/>
      <c r="BF280" s="2"/>
      <c r="BG280" s="256">
        <f t="shared" si="94"/>
        <v>44197</v>
      </c>
      <c r="BH280" s="256">
        <f t="shared" si="95"/>
        <v>44227</v>
      </c>
      <c r="BI280" s="143">
        <f t="shared" si="88"/>
        <v>31</v>
      </c>
      <c r="BK280" s="565">
        <f t="shared" si="96"/>
        <v>1</v>
      </c>
      <c r="BL280" s="565">
        <f t="shared" si="100"/>
        <v>1</v>
      </c>
      <c r="BM280" s="565">
        <f t="shared" si="101"/>
        <v>1</v>
      </c>
    </row>
    <row r="281" spans="1:65" ht="13.5" hidden="1" customHeight="1" x14ac:dyDescent="0.25">
      <c r="A281" s="58" t="str">
        <f t="shared" si="89"/>
        <v/>
      </c>
      <c r="B281" s="368"/>
      <c r="C281" s="371"/>
      <c r="D281" s="679"/>
      <c r="E281" s="679"/>
      <c r="F281" s="278"/>
      <c r="G281" s="278"/>
      <c r="H281" s="278"/>
      <c r="I281" s="656"/>
      <c r="J281" s="59">
        <f t="shared" si="90"/>
        <v>0</v>
      </c>
      <c r="K281" s="59">
        <f t="shared" si="97"/>
        <v>0</v>
      </c>
      <c r="L281" s="59">
        <f t="shared" si="83"/>
        <v>0</v>
      </c>
      <c r="M281" s="59">
        <f t="shared" si="84"/>
        <v>0</v>
      </c>
      <c r="N281" s="59">
        <f t="shared" si="85"/>
        <v>0</v>
      </c>
      <c r="O281" s="59">
        <f t="shared" si="86"/>
        <v>0</v>
      </c>
      <c r="P281" s="59">
        <f t="shared" si="87"/>
        <v>0</v>
      </c>
      <c r="Q281" s="59">
        <f t="shared" si="98"/>
        <v>0</v>
      </c>
      <c r="R281" s="59">
        <f t="shared" si="99"/>
        <v>0</v>
      </c>
      <c r="S281" s="816"/>
      <c r="T281" s="816"/>
      <c r="U281" s="816"/>
      <c r="V281" s="60" t="str">
        <f t="shared" si="91"/>
        <v/>
      </c>
      <c r="W281" s="409" t="str">
        <f t="shared" si="92"/>
        <v/>
      </c>
      <c r="X281" s="61" t="str">
        <f t="shared" si="93"/>
        <v/>
      </c>
      <c r="Y281" s="279"/>
      <c r="Z281" s="279"/>
      <c r="AA281" s="609"/>
      <c r="AB281" s="610"/>
      <c r="AC281" s="279"/>
      <c r="AD281" s="279"/>
      <c r="AE281" s="279"/>
      <c r="AF281" s="279"/>
      <c r="AG281" s="279"/>
      <c r="AH281" s="279"/>
      <c r="AI281" s="279"/>
      <c r="AJ281" s="279"/>
      <c r="AK281" s="279"/>
      <c r="AL281" s="279"/>
      <c r="AM281" s="279"/>
      <c r="AN281" s="567"/>
      <c r="AO281" s="566"/>
      <c r="AP281" s="279"/>
      <c r="AQ281" s="279"/>
      <c r="AR281" s="279"/>
      <c r="AS281" s="279"/>
      <c r="AT281" s="279"/>
      <c r="AU281" s="279"/>
      <c r="AV281" s="279"/>
      <c r="AW281" s="279"/>
      <c r="AX281" s="279"/>
      <c r="AY281" s="279"/>
      <c r="AZ281" s="279"/>
      <c r="BA281" s="279"/>
      <c r="BB281" s="279"/>
      <c r="BC281" s="279"/>
      <c r="BE281" s="2"/>
      <c r="BF281" s="2"/>
      <c r="BG281" s="256">
        <f t="shared" si="94"/>
        <v>44197</v>
      </c>
      <c r="BH281" s="256">
        <f t="shared" si="95"/>
        <v>44227</v>
      </c>
      <c r="BI281" s="143">
        <f t="shared" si="88"/>
        <v>31</v>
      </c>
      <c r="BK281" s="565">
        <f t="shared" si="96"/>
        <v>1</v>
      </c>
      <c r="BL281" s="565">
        <f t="shared" si="100"/>
        <v>1</v>
      </c>
      <c r="BM281" s="565">
        <f t="shared" si="101"/>
        <v>1</v>
      </c>
    </row>
    <row r="282" spans="1:65" ht="13.5" hidden="1" customHeight="1" x14ac:dyDescent="0.25">
      <c r="A282" s="58" t="str">
        <f t="shared" si="89"/>
        <v/>
      </c>
      <c r="B282" s="368"/>
      <c r="C282" s="371"/>
      <c r="D282" s="679"/>
      <c r="E282" s="679"/>
      <c r="F282" s="278"/>
      <c r="G282" s="278"/>
      <c r="H282" s="278"/>
      <c r="I282" s="656"/>
      <c r="J282" s="59">
        <f t="shared" si="90"/>
        <v>0</v>
      </c>
      <c r="K282" s="59">
        <f t="shared" si="97"/>
        <v>0</v>
      </c>
      <c r="L282" s="59">
        <f t="shared" si="83"/>
        <v>0</v>
      </c>
      <c r="M282" s="59">
        <f t="shared" si="84"/>
        <v>0</v>
      </c>
      <c r="N282" s="59">
        <f t="shared" si="85"/>
        <v>0</v>
      </c>
      <c r="O282" s="59">
        <f t="shared" si="86"/>
        <v>0</v>
      </c>
      <c r="P282" s="59">
        <f t="shared" si="87"/>
        <v>0</v>
      </c>
      <c r="Q282" s="59">
        <f t="shared" si="98"/>
        <v>0</v>
      </c>
      <c r="R282" s="59">
        <f t="shared" si="99"/>
        <v>0</v>
      </c>
      <c r="S282" s="816"/>
      <c r="T282" s="816"/>
      <c r="U282" s="816"/>
      <c r="V282" s="60" t="str">
        <f t="shared" si="91"/>
        <v/>
      </c>
      <c r="W282" s="409" t="str">
        <f t="shared" si="92"/>
        <v/>
      </c>
      <c r="X282" s="61" t="str">
        <f t="shared" si="93"/>
        <v/>
      </c>
      <c r="Y282" s="279"/>
      <c r="Z282" s="279"/>
      <c r="AA282" s="609"/>
      <c r="AB282" s="610"/>
      <c r="AC282" s="279"/>
      <c r="AD282" s="279"/>
      <c r="AE282" s="279"/>
      <c r="AF282" s="279"/>
      <c r="AG282" s="279"/>
      <c r="AH282" s="279"/>
      <c r="AI282" s="279"/>
      <c r="AJ282" s="279"/>
      <c r="AK282" s="279"/>
      <c r="AL282" s="279"/>
      <c r="AM282" s="279"/>
      <c r="AN282" s="567"/>
      <c r="AO282" s="566"/>
      <c r="AP282" s="279"/>
      <c r="AQ282" s="279"/>
      <c r="AR282" s="279"/>
      <c r="AS282" s="279"/>
      <c r="AT282" s="279"/>
      <c r="AU282" s="279"/>
      <c r="AV282" s="279"/>
      <c r="AW282" s="279"/>
      <c r="AX282" s="279"/>
      <c r="AY282" s="279"/>
      <c r="AZ282" s="279"/>
      <c r="BA282" s="279"/>
      <c r="BB282" s="279"/>
      <c r="BC282" s="279"/>
      <c r="BE282" s="2"/>
      <c r="BF282" s="2"/>
      <c r="BG282" s="256">
        <f t="shared" si="94"/>
        <v>44197</v>
      </c>
      <c r="BH282" s="256">
        <f t="shared" si="95"/>
        <v>44227</v>
      </c>
      <c r="BI282" s="143">
        <f t="shared" si="88"/>
        <v>31</v>
      </c>
      <c r="BK282" s="565">
        <f t="shared" si="96"/>
        <v>1</v>
      </c>
      <c r="BL282" s="565">
        <f t="shared" si="100"/>
        <v>1</v>
      </c>
      <c r="BM282" s="565">
        <f t="shared" si="101"/>
        <v>1</v>
      </c>
    </row>
    <row r="283" spans="1:65" ht="13.5" hidden="1" customHeight="1" x14ac:dyDescent="0.25">
      <c r="A283" s="58" t="str">
        <f t="shared" si="89"/>
        <v/>
      </c>
      <c r="B283" s="368"/>
      <c r="C283" s="371"/>
      <c r="D283" s="679"/>
      <c r="E283" s="679"/>
      <c r="F283" s="278"/>
      <c r="G283" s="278"/>
      <c r="H283" s="278"/>
      <c r="I283" s="656"/>
      <c r="J283" s="59">
        <f t="shared" si="90"/>
        <v>0</v>
      </c>
      <c r="K283" s="59">
        <f t="shared" si="97"/>
        <v>0</v>
      </c>
      <c r="L283" s="59">
        <f t="shared" si="83"/>
        <v>0</v>
      </c>
      <c r="M283" s="59">
        <f t="shared" si="84"/>
        <v>0</v>
      </c>
      <c r="N283" s="59">
        <f t="shared" si="85"/>
        <v>0</v>
      </c>
      <c r="O283" s="59">
        <f t="shared" si="86"/>
        <v>0</v>
      </c>
      <c r="P283" s="59">
        <f t="shared" si="87"/>
        <v>0</v>
      </c>
      <c r="Q283" s="59">
        <f t="shared" si="98"/>
        <v>0</v>
      </c>
      <c r="R283" s="59">
        <f t="shared" si="99"/>
        <v>0</v>
      </c>
      <c r="S283" s="816"/>
      <c r="T283" s="816"/>
      <c r="U283" s="816"/>
      <c r="V283" s="60" t="str">
        <f t="shared" si="91"/>
        <v/>
      </c>
      <c r="W283" s="409" t="str">
        <f t="shared" si="92"/>
        <v/>
      </c>
      <c r="X283" s="61" t="str">
        <f t="shared" si="93"/>
        <v/>
      </c>
      <c r="Y283" s="279"/>
      <c r="Z283" s="279"/>
      <c r="AA283" s="609"/>
      <c r="AB283" s="610"/>
      <c r="AC283" s="279"/>
      <c r="AD283" s="279"/>
      <c r="AE283" s="279"/>
      <c r="AF283" s="279"/>
      <c r="AG283" s="279"/>
      <c r="AH283" s="279"/>
      <c r="AI283" s="279"/>
      <c r="AJ283" s="279"/>
      <c r="AK283" s="279"/>
      <c r="AL283" s="279"/>
      <c r="AM283" s="279"/>
      <c r="AN283" s="567"/>
      <c r="AO283" s="566"/>
      <c r="AP283" s="279"/>
      <c r="AQ283" s="279"/>
      <c r="AR283" s="279"/>
      <c r="AS283" s="279"/>
      <c r="AT283" s="279"/>
      <c r="AU283" s="279"/>
      <c r="AV283" s="279"/>
      <c r="AW283" s="279"/>
      <c r="AX283" s="279"/>
      <c r="AY283" s="279"/>
      <c r="AZ283" s="279"/>
      <c r="BA283" s="279"/>
      <c r="BB283" s="279"/>
      <c r="BC283" s="279"/>
      <c r="BE283" s="2"/>
      <c r="BF283" s="2"/>
      <c r="BG283" s="256">
        <f t="shared" si="94"/>
        <v>44197</v>
      </c>
      <c r="BH283" s="256">
        <f t="shared" si="95"/>
        <v>44227</v>
      </c>
      <c r="BI283" s="143">
        <f t="shared" si="88"/>
        <v>31</v>
      </c>
      <c r="BK283" s="565">
        <f t="shared" si="96"/>
        <v>1</v>
      </c>
      <c r="BL283" s="565">
        <f t="shared" si="100"/>
        <v>1</v>
      </c>
      <c r="BM283" s="565">
        <f t="shared" si="101"/>
        <v>1</v>
      </c>
    </row>
    <row r="284" spans="1:65" ht="13.5" hidden="1" customHeight="1" x14ac:dyDescent="0.25">
      <c r="A284" s="58" t="str">
        <f t="shared" si="89"/>
        <v/>
      </c>
      <c r="B284" s="368"/>
      <c r="C284" s="371"/>
      <c r="D284" s="679"/>
      <c r="E284" s="679"/>
      <c r="F284" s="278"/>
      <c r="G284" s="278"/>
      <c r="H284" s="278"/>
      <c r="I284" s="656"/>
      <c r="J284" s="59">
        <f t="shared" si="90"/>
        <v>0</v>
      </c>
      <c r="K284" s="59">
        <f t="shared" si="97"/>
        <v>0</v>
      </c>
      <c r="L284" s="59">
        <f t="shared" si="83"/>
        <v>0</v>
      </c>
      <c r="M284" s="59">
        <f t="shared" si="84"/>
        <v>0</v>
      </c>
      <c r="N284" s="59">
        <f t="shared" si="85"/>
        <v>0</v>
      </c>
      <c r="O284" s="59">
        <f t="shared" si="86"/>
        <v>0</v>
      </c>
      <c r="P284" s="59">
        <f t="shared" si="87"/>
        <v>0</v>
      </c>
      <c r="Q284" s="59">
        <f t="shared" si="98"/>
        <v>0</v>
      </c>
      <c r="R284" s="59">
        <f t="shared" si="99"/>
        <v>0</v>
      </c>
      <c r="S284" s="816"/>
      <c r="T284" s="816"/>
      <c r="U284" s="816"/>
      <c r="V284" s="60" t="str">
        <f t="shared" si="91"/>
        <v/>
      </c>
      <c r="W284" s="409" t="str">
        <f t="shared" si="92"/>
        <v/>
      </c>
      <c r="X284" s="61" t="str">
        <f t="shared" si="93"/>
        <v/>
      </c>
      <c r="Y284" s="279"/>
      <c r="Z284" s="279"/>
      <c r="AA284" s="609"/>
      <c r="AB284" s="610"/>
      <c r="AC284" s="279"/>
      <c r="AD284" s="279"/>
      <c r="AE284" s="279"/>
      <c r="AF284" s="279"/>
      <c r="AG284" s="279"/>
      <c r="AH284" s="279"/>
      <c r="AI284" s="279"/>
      <c r="AJ284" s="279"/>
      <c r="AK284" s="279"/>
      <c r="AL284" s="279"/>
      <c r="AM284" s="279"/>
      <c r="AN284" s="567"/>
      <c r="AO284" s="566"/>
      <c r="AP284" s="279"/>
      <c r="AQ284" s="279"/>
      <c r="AR284" s="279"/>
      <c r="AS284" s="279"/>
      <c r="AT284" s="279"/>
      <c r="AU284" s="279"/>
      <c r="AV284" s="279"/>
      <c r="AW284" s="279"/>
      <c r="AX284" s="279"/>
      <c r="AY284" s="279"/>
      <c r="AZ284" s="279"/>
      <c r="BA284" s="279"/>
      <c r="BB284" s="279"/>
      <c r="BC284" s="279"/>
      <c r="BE284" s="2"/>
      <c r="BF284" s="2"/>
      <c r="BG284" s="256">
        <f t="shared" si="94"/>
        <v>44197</v>
      </c>
      <c r="BH284" s="256">
        <f t="shared" si="95"/>
        <v>44227</v>
      </c>
      <c r="BI284" s="143">
        <f t="shared" si="88"/>
        <v>31</v>
      </c>
      <c r="BK284" s="565">
        <f t="shared" si="96"/>
        <v>1</v>
      </c>
      <c r="BL284" s="565">
        <f t="shared" si="100"/>
        <v>1</v>
      </c>
      <c r="BM284" s="565">
        <f t="shared" si="101"/>
        <v>1</v>
      </c>
    </row>
    <row r="285" spans="1:65" ht="13.5" hidden="1" customHeight="1" x14ac:dyDescent="0.25">
      <c r="A285" s="58" t="str">
        <f t="shared" si="89"/>
        <v/>
      </c>
      <c r="B285" s="368"/>
      <c r="C285" s="371"/>
      <c r="D285" s="679"/>
      <c r="E285" s="679"/>
      <c r="F285" s="278"/>
      <c r="G285" s="278"/>
      <c r="H285" s="278"/>
      <c r="I285" s="656"/>
      <c r="J285" s="59">
        <f t="shared" si="90"/>
        <v>0</v>
      </c>
      <c r="K285" s="59">
        <f t="shared" si="97"/>
        <v>0</v>
      </c>
      <c r="L285" s="59">
        <f t="shared" si="83"/>
        <v>0</v>
      </c>
      <c r="M285" s="59">
        <f t="shared" si="84"/>
        <v>0</v>
      </c>
      <c r="N285" s="59">
        <f t="shared" si="85"/>
        <v>0</v>
      </c>
      <c r="O285" s="59">
        <f t="shared" si="86"/>
        <v>0</v>
      </c>
      <c r="P285" s="59">
        <f t="shared" si="87"/>
        <v>0</v>
      </c>
      <c r="Q285" s="59">
        <f t="shared" si="98"/>
        <v>0</v>
      </c>
      <c r="R285" s="59">
        <f t="shared" si="99"/>
        <v>0</v>
      </c>
      <c r="S285" s="816"/>
      <c r="T285" s="816"/>
      <c r="U285" s="816"/>
      <c r="V285" s="60" t="str">
        <f t="shared" si="91"/>
        <v/>
      </c>
      <c r="W285" s="409" t="str">
        <f t="shared" si="92"/>
        <v/>
      </c>
      <c r="X285" s="61" t="str">
        <f t="shared" si="93"/>
        <v/>
      </c>
      <c r="Y285" s="279"/>
      <c r="Z285" s="279"/>
      <c r="AA285" s="609"/>
      <c r="AB285" s="610"/>
      <c r="AC285" s="279"/>
      <c r="AD285" s="279"/>
      <c r="AE285" s="279"/>
      <c r="AF285" s="279"/>
      <c r="AG285" s="279"/>
      <c r="AH285" s="279"/>
      <c r="AI285" s="279"/>
      <c r="AJ285" s="279"/>
      <c r="AK285" s="279"/>
      <c r="AL285" s="279"/>
      <c r="AM285" s="279"/>
      <c r="AN285" s="567"/>
      <c r="AO285" s="566"/>
      <c r="AP285" s="279"/>
      <c r="AQ285" s="279"/>
      <c r="AR285" s="279"/>
      <c r="AS285" s="279"/>
      <c r="AT285" s="279"/>
      <c r="AU285" s="279"/>
      <c r="AV285" s="279"/>
      <c r="AW285" s="279"/>
      <c r="AX285" s="279"/>
      <c r="AY285" s="279"/>
      <c r="AZ285" s="279"/>
      <c r="BA285" s="279"/>
      <c r="BB285" s="279"/>
      <c r="BC285" s="279"/>
      <c r="BE285" s="2"/>
      <c r="BF285" s="2"/>
      <c r="BG285" s="256">
        <f t="shared" si="94"/>
        <v>44197</v>
      </c>
      <c r="BH285" s="256">
        <f t="shared" si="95"/>
        <v>44227</v>
      </c>
      <c r="BI285" s="143">
        <f t="shared" si="88"/>
        <v>31</v>
      </c>
      <c r="BK285" s="565">
        <f t="shared" si="96"/>
        <v>1</v>
      </c>
      <c r="BL285" s="565">
        <f t="shared" si="100"/>
        <v>1</v>
      </c>
      <c r="BM285" s="565">
        <f t="shared" si="101"/>
        <v>1</v>
      </c>
    </row>
    <row r="286" spans="1:65" ht="13.5" hidden="1" customHeight="1" x14ac:dyDescent="0.25">
      <c r="A286" s="58" t="str">
        <f t="shared" si="89"/>
        <v/>
      </c>
      <c r="B286" s="368"/>
      <c r="C286" s="371"/>
      <c r="D286" s="679"/>
      <c r="E286" s="679"/>
      <c r="F286" s="278"/>
      <c r="G286" s="278"/>
      <c r="H286" s="278"/>
      <c r="I286" s="656"/>
      <c r="J286" s="59">
        <f t="shared" si="90"/>
        <v>0</v>
      </c>
      <c r="K286" s="59">
        <f t="shared" si="97"/>
        <v>0</v>
      </c>
      <c r="L286" s="59">
        <f t="shared" si="83"/>
        <v>0</v>
      </c>
      <c r="M286" s="59">
        <f t="shared" si="84"/>
        <v>0</v>
      </c>
      <c r="N286" s="59">
        <f t="shared" si="85"/>
        <v>0</v>
      </c>
      <c r="O286" s="59">
        <f t="shared" si="86"/>
        <v>0</v>
      </c>
      <c r="P286" s="59">
        <f t="shared" si="87"/>
        <v>0</v>
      </c>
      <c r="Q286" s="59">
        <f t="shared" si="98"/>
        <v>0</v>
      </c>
      <c r="R286" s="59">
        <f t="shared" si="99"/>
        <v>0</v>
      </c>
      <c r="S286" s="816"/>
      <c r="T286" s="816"/>
      <c r="U286" s="816"/>
      <c r="V286" s="60" t="str">
        <f t="shared" si="91"/>
        <v/>
      </c>
      <c r="W286" s="409" t="str">
        <f t="shared" si="92"/>
        <v/>
      </c>
      <c r="X286" s="61" t="str">
        <f t="shared" si="93"/>
        <v/>
      </c>
      <c r="Y286" s="279"/>
      <c r="Z286" s="279"/>
      <c r="AA286" s="609"/>
      <c r="AB286" s="610"/>
      <c r="AC286" s="279"/>
      <c r="AD286" s="279"/>
      <c r="AE286" s="279"/>
      <c r="AF286" s="279"/>
      <c r="AG286" s="279"/>
      <c r="AH286" s="279"/>
      <c r="AI286" s="279"/>
      <c r="AJ286" s="279"/>
      <c r="AK286" s="279"/>
      <c r="AL286" s="279"/>
      <c r="AM286" s="279"/>
      <c r="AN286" s="567"/>
      <c r="AO286" s="566"/>
      <c r="AP286" s="279"/>
      <c r="AQ286" s="279"/>
      <c r="AR286" s="279"/>
      <c r="AS286" s="279"/>
      <c r="AT286" s="279"/>
      <c r="AU286" s="279"/>
      <c r="AV286" s="279"/>
      <c r="AW286" s="279"/>
      <c r="AX286" s="279"/>
      <c r="AY286" s="279"/>
      <c r="AZ286" s="279"/>
      <c r="BA286" s="279"/>
      <c r="BB286" s="279"/>
      <c r="BC286" s="279"/>
      <c r="BE286" s="2"/>
      <c r="BF286" s="2"/>
      <c r="BG286" s="256">
        <f t="shared" si="94"/>
        <v>44197</v>
      </c>
      <c r="BH286" s="256">
        <f t="shared" si="95"/>
        <v>44227</v>
      </c>
      <c r="BI286" s="143">
        <f t="shared" si="88"/>
        <v>31</v>
      </c>
      <c r="BK286" s="565">
        <f t="shared" si="96"/>
        <v>1</v>
      </c>
      <c r="BL286" s="565">
        <f t="shared" si="100"/>
        <v>1</v>
      </c>
      <c r="BM286" s="565">
        <f t="shared" si="101"/>
        <v>1</v>
      </c>
    </row>
    <row r="287" spans="1:65" ht="13.5" hidden="1" customHeight="1" x14ac:dyDescent="0.25">
      <c r="A287" s="58" t="str">
        <f t="shared" si="89"/>
        <v/>
      </c>
      <c r="B287" s="368"/>
      <c r="C287" s="371"/>
      <c r="D287" s="679"/>
      <c r="E287" s="679"/>
      <c r="F287" s="278"/>
      <c r="G287" s="278"/>
      <c r="H287" s="278"/>
      <c r="I287" s="656"/>
      <c r="J287" s="59">
        <f t="shared" si="90"/>
        <v>0</v>
      </c>
      <c r="K287" s="59">
        <f t="shared" si="97"/>
        <v>0</v>
      </c>
      <c r="L287" s="59">
        <f t="shared" si="83"/>
        <v>0</v>
      </c>
      <c r="M287" s="59">
        <f t="shared" si="84"/>
        <v>0</v>
      </c>
      <c r="N287" s="59">
        <f t="shared" si="85"/>
        <v>0</v>
      </c>
      <c r="O287" s="59">
        <f t="shared" si="86"/>
        <v>0</v>
      </c>
      <c r="P287" s="59">
        <f t="shared" si="87"/>
        <v>0</v>
      </c>
      <c r="Q287" s="59">
        <f t="shared" si="98"/>
        <v>0</v>
      </c>
      <c r="R287" s="59">
        <f t="shared" si="99"/>
        <v>0</v>
      </c>
      <c r="S287" s="816"/>
      <c r="T287" s="816"/>
      <c r="U287" s="816"/>
      <c r="V287" s="60" t="str">
        <f t="shared" si="91"/>
        <v/>
      </c>
      <c r="W287" s="409" t="str">
        <f t="shared" si="92"/>
        <v/>
      </c>
      <c r="X287" s="61" t="str">
        <f t="shared" si="93"/>
        <v/>
      </c>
      <c r="Y287" s="279"/>
      <c r="Z287" s="279"/>
      <c r="AA287" s="609"/>
      <c r="AB287" s="610"/>
      <c r="AC287" s="279"/>
      <c r="AD287" s="279"/>
      <c r="AE287" s="279"/>
      <c r="AF287" s="279"/>
      <c r="AG287" s="279"/>
      <c r="AH287" s="279"/>
      <c r="AI287" s="279"/>
      <c r="AJ287" s="279"/>
      <c r="AK287" s="279"/>
      <c r="AL287" s="279"/>
      <c r="AM287" s="279"/>
      <c r="AN287" s="567"/>
      <c r="AO287" s="566"/>
      <c r="AP287" s="279"/>
      <c r="AQ287" s="279"/>
      <c r="AR287" s="279"/>
      <c r="AS287" s="279"/>
      <c r="AT287" s="279"/>
      <c r="AU287" s="279"/>
      <c r="AV287" s="279"/>
      <c r="AW287" s="279"/>
      <c r="AX287" s="279"/>
      <c r="AY287" s="279"/>
      <c r="AZ287" s="279"/>
      <c r="BA287" s="279"/>
      <c r="BB287" s="279"/>
      <c r="BC287" s="279"/>
      <c r="BE287" s="2"/>
      <c r="BF287" s="2"/>
      <c r="BG287" s="256">
        <f t="shared" si="94"/>
        <v>44197</v>
      </c>
      <c r="BH287" s="256">
        <f t="shared" si="95"/>
        <v>44227</v>
      </c>
      <c r="BI287" s="143">
        <f t="shared" si="88"/>
        <v>31</v>
      </c>
      <c r="BK287" s="565">
        <f t="shared" si="96"/>
        <v>1</v>
      </c>
      <c r="BL287" s="565">
        <f t="shared" si="100"/>
        <v>1</v>
      </c>
      <c r="BM287" s="565">
        <f t="shared" si="101"/>
        <v>1</v>
      </c>
    </row>
    <row r="288" spans="1:65" ht="13.5" hidden="1" customHeight="1" x14ac:dyDescent="0.25">
      <c r="A288" s="58" t="str">
        <f t="shared" si="89"/>
        <v/>
      </c>
      <c r="B288" s="368"/>
      <c r="C288" s="371"/>
      <c r="D288" s="679"/>
      <c r="E288" s="679"/>
      <c r="F288" s="278"/>
      <c r="G288" s="278"/>
      <c r="H288" s="278"/>
      <c r="I288" s="656"/>
      <c r="J288" s="59">
        <f t="shared" si="90"/>
        <v>0</v>
      </c>
      <c r="K288" s="59">
        <f t="shared" si="97"/>
        <v>0</v>
      </c>
      <c r="L288" s="59">
        <f t="shared" si="83"/>
        <v>0</v>
      </c>
      <c r="M288" s="59">
        <f t="shared" si="84"/>
        <v>0</v>
      </c>
      <c r="N288" s="59">
        <f t="shared" si="85"/>
        <v>0</v>
      </c>
      <c r="O288" s="59">
        <f t="shared" si="86"/>
        <v>0</v>
      </c>
      <c r="P288" s="59">
        <f t="shared" si="87"/>
        <v>0</v>
      </c>
      <c r="Q288" s="59">
        <f t="shared" si="98"/>
        <v>0</v>
      </c>
      <c r="R288" s="59">
        <f t="shared" si="99"/>
        <v>0</v>
      </c>
      <c r="S288" s="816"/>
      <c r="T288" s="816"/>
      <c r="U288" s="816"/>
      <c r="V288" s="60" t="str">
        <f t="shared" si="91"/>
        <v/>
      </c>
      <c r="W288" s="409" t="str">
        <f t="shared" si="92"/>
        <v/>
      </c>
      <c r="X288" s="61" t="str">
        <f t="shared" si="93"/>
        <v/>
      </c>
      <c r="Y288" s="279"/>
      <c r="Z288" s="279"/>
      <c r="AA288" s="609"/>
      <c r="AB288" s="610"/>
      <c r="AC288" s="279"/>
      <c r="AD288" s="279"/>
      <c r="AE288" s="279"/>
      <c r="AF288" s="279"/>
      <c r="AG288" s="279"/>
      <c r="AH288" s="279"/>
      <c r="AI288" s="279"/>
      <c r="AJ288" s="279"/>
      <c r="AK288" s="279"/>
      <c r="AL288" s="279"/>
      <c r="AM288" s="279"/>
      <c r="AN288" s="567"/>
      <c r="AO288" s="566"/>
      <c r="AP288" s="279"/>
      <c r="AQ288" s="279"/>
      <c r="AR288" s="279"/>
      <c r="AS288" s="279"/>
      <c r="AT288" s="279"/>
      <c r="AU288" s="279"/>
      <c r="AV288" s="279"/>
      <c r="AW288" s="279"/>
      <c r="AX288" s="279"/>
      <c r="AY288" s="279"/>
      <c r="AZ288" s="279"/>
      <c r="BA288" s="279"/>
      <c r="BB288" s="279"/>
      <c r="BC288" s="279"/>
      <c r="BE288" s="2"/>
      <c r="BF288" s="2"/>
      <c r="BG288" s="256">
        <f t="shared" si="94"/>
        <v>44197</v>
      </c>
      <c r="BH288" s="256">
        <f t="shared" si="95"/>
        <v>44227</v>
      </c>
      <c r="BI288" s="143">
        <f t="shared" si="88"/>
        <v>31</v>
      </c>
      <c r="BK288" s="565">
        <f t="shared" si="96"/>
        <v>1</v>
      </c>
      <c r="BL288" s="565">
        <f t="shared" si="100"/>
        <v>1</v>
      </c>
      <c r="BM288" s="565">
        <f t="shared" si="101"/>
        <v>1</v>
      </c>
    </row>
    <row r="289" spans="1:65" ht="13.5" hidden="1" customHeight="1" x14ac:dyDescent="0.25">
      <c r="A289" s="58" t="str">
        <f t="shared" si="89"/>
        <v/>
      </c>
      <c r="B289" s="368"/>
      <c r="C289" s="371"/>
      <c r="D289" s="679"/>
      <c r="E289" s="679"/>
      <c r="F289" s="278"/>
      <c r="G289" s="278"/>
      <c r="H289" s="278"/>
      <c r="I289" s="656"/>
      <c r="J289" s="59">
        <f t="shared" si="90"/>
        <v>0</v>
      </c>
      <c r="K289" s="59">
        <f t="shared" si="97"/>
        <v>0</v>
      </c>
      <c r="L289" s="59">
        <f t="shared" si="83"/>
        <v>0</v>
      </c>
      <c r="M289" s="59">
        <f t="shared" si="84"/>
        <v>0</v>
      </c>
      <c r="N289" s="59">
        <f t="shared" si="85"/>
        <v>0</v>
      </c>
      <c r="O289" s="59">
        <f t="shared" si="86"/>
        <v>0</v>
      </c>
      <c r="P289" s="59">
        <f t="shared" si="87"/>
        <v>0</v>
      </c>
      <c r="Q289" s="59">
        <f t="shared" si="98"/>
        <v>0</v>
      </c>
      <c r="R289" s="59">
        <f t="shared" si="99"/>
        <v>0</v>
      </c>
      <c r="S289" s="816"/>
      <c r="T289" s="816"/>
      <c r="U289" s="816"/>
      <c r="V289" s="60" t="str">
        <f t="shared" si="91"/>
        <v/>
      </c>
      <c r="W289" s="409" t="str">
        <f t="shared" si="92"/>
        <v/>
      </c>
      <c r="X289" s="61" t="str">
        <f t="shared" si="93"/>
        <v/>
      </c>
      <c r="Y289" s="279"/>
      <c r="Z289" s="279"/>
      <c r="AA289" s="609"/>
      <c r="AB289" s="610"/>
      <c r="AC289" s="279"/>
      <c r="AD289" s="279"/>
      <c r="AE289" s="279"/>
      <c r="AF289" s="279"/>
      <c r="AG289" s="279"/>
      <c r="AH289" s="279"/>
      <c r="AI289" s="279"/>
      <c r="AJ289" s="279"/>
      <c r="AK289" s="279"/>
      <c r="AL289" s="279"/>
      <c r="AM289" s="279"/>
      <c r="AN289" s="567"/>
      <c r="AO289" s="566"/>
      <c r="AP289" s="279"/>
      <c r="AQ289" s="279"/>
      <c r="AR289" s="279"/>
      <c r="AS289" s="279"/>
      <c r="AT289" s="279"/>
      <c r="AU289" s="279"/>
      <c r="AV289" s="279"/>
      <c r="AW289" s="279"/>
      <c r="AX289" s="279"/>
      <c r="AY289" s="279"/>
      <c r="AZ289" s="279"/>
      <c r="BA289" s="279"/>
      <c r="BB289" s="279"/>
      <c r="BC289" s="279"/>
      <c r="BE289" s="2"/>
      <c r="BF289" s="2"/>
      <c r="BG289" s="256">
        <f t="shared" si="94"/>
        <v>44197</v>
      </c>
      <c r="BH289" s="256">
        <f t="shared" si="95"/>
        <v>44227</v>
      </c>
      <c r="BI289" s="143">
        <f t="shared" si="88"/>
        <v>31</v>
      </c>
      <c r="BK289" s="565">
        <f t="shared" si="96"/>
        <v>1</v>
      </c>
      <c r="BL289" s="565">
        <f t="shared" si="100"/>
        <v>1</v>
      </c>
      <c r="BM289" s="565">
        <f t="shared" si="101"/>
        <v>1</v>
      </c>
    </row>
    <row r="290" spans="1:65" ht="13.5" hidden="1" customHeight="1" x14ac:dyDescent="0.25">
      <c r="A290" s="58" t="str">
        <f t="shared" si="89"/>
        <v/>
      </c>
      <c r="B290" s="368"/>
      <c r="C290" s="371"/>
      <c r="D290" s="679"/>
      <c r="E290" s="679"/>
      <c r="F290" s="278"/>
      <c r="G290" s="278"/>
      <c r="H290" s="278"/>
      <c r="I290" s="656"/>
      <c r="J290" s="59">
        <f t="shared" si="90"/>
        <v>0</v>
      </c>
      <c r="K290" s="59">
        <f t="shared" si="97"/>
        <v>0</v>
      </c>
      <c r="L290" s="59">
        <f t="shared" si="83"/>
        <v>0</v>
      </c>
      <c r="M290" s="59">
        <f t="shared" si="84"/>
        <v>0</v>
      </c>
      <c r="N290" s="59">
        <f t="shared" si="85"/>
        <v>0</v>
      </c>
      <c r="O290" s="59">
        <f t="shared" si="86"/>
        <v>0</v>
      </c>
      <c r="P290" s="59">
        <f t="shared" si="87"/>
        <v>0</v>
      </c>
      <c r="Q290" s="59">
        <f t="shared" si="98"/>
        <v>0</v>
      </c>
      <c r="R290" s="59">
        <f t="shared" si="99"/>
        <v>0</v>
      </c>
      <c r="S290" s="816"/>
      <c r="T290" s="816"/>
      <c r="U290" s="816"/>
      <c r="V290" s="60" t="str">
        <f t="shared" si="91"/>
        <v/>
      </c>
      <c r="W290" s="409" t="str">
        <f t="shared" si="92"/>
        <v/>
      </c>
      <c r="X290" s="61" t="str">
        <f t="shared" si="93"/>
        <v/>
      </c>
      <c r="Y290" s="279"/>
      <c r="Z290" s="279"/>
      <c r="AA290" s="609"/>
      <c r="AB290" s="610"/>
      <c r="AC290" s="279"/>
      <c r="AD290" s="279"/>
      <c r="AE290" s="279"/>
      <c r="AF290" s="279"/>
      <c r="AG290" s="279"/>
      <c r="AH290" s="279"/>
      <c r="AI290" s="279"/>
      <c r="AJ290" s="279"/>
      <c r="AK290" s="279"/>
      <c r="AL290" s="279"/>
      <c r="AM290" s="279"/>
      <c r="AN290" s="567"/>
      <c r="AO290" s="566"/>
      <c r="AP290" s="279"/>
      <c r="AQ290" s="279"/>
      <c r="AR290" s="279"/>
      <c r="AS290" s="279"/>
      <c r="AT290" s="279"/>
      <c r="AU290" s="279"/>
      <c r="AV290" s="279"/>
      <c r="AW290" s="279"/>
      <c r="AX290" s="279"/>
      <c r="AY290" s="279"/>
      <c r="AZ290" s="279"/>
      <c r="BA290" s="279"/>
      <c r="BB290" s="279"/>
      <c r="BC290" s="279"/>
      <c r="BE290" s="2"/>
      <c r="BF290" s="2"/>
      <c r="BG290" s="256">
        <f t="shared" si="94"/>
        <v>44197</v>
      </c>
      <c r="BH290" s="256">
        <f t="shared" si="95"/>
        <v>44227</v>
      </c>
      <c r="BI290" s="143">
        <f t="shared" si="88"/>
        <v>31</v>
      </c>
      <c r="BK290" s="565">
        <f t="shared" si="96"/>
        <v>1</v>
      </c>
      <c r="BL290" s="565">
        <f t="shared" si="100"/>
        <v>1</v>
      </c>
      <c r="BM290" s="565">
        <f t="shared" si="101"/>
        <v>1</v>
      </c>
    </row>
    <row r="291" spans="1:65" ht="13.5" hidden="1" customHeight="1" x14ac:dyDescent="0.25">
      <c r="A291" s="58" t="str">
        <f t="shared" si="89"/>
        <v/>
      </c>
      <c r="B291" s="368"/>
      <c r="C291" s="371"/>
      <c r="D291" s="679"/>
      <c r="E291" s="679"/>
      <c r="F291" s="278"/>
      <c r="G291" s="278"/>
      <c r="H291" s="278"/>
      <c r="I291" s="656"/>
      <c r="J291" s="59">
        <f t="shared" si="90"/>
        <v>0</v>
      </c>
      <c r="K291" s="59">
        <f t="shared" si="97"/>
        <v>0</v>
      </c>
      <c r="L291" s="59">
        <f t="shared" si="83"/>
        <v>0</v>
      </c>
      <c r="M291" s="59">
        <f t="shared" si="84"/>
        <v>0</v>
      </c>
      <c r="N291" s="59">
        <f t="shared" si="85"/>
        <v>0</v>
      </c>
      <c r="O291" s="59">
        <f t="shared" si="86"/>
        <v>0</v>
      </c>
      <c r="P291" s="59">
        <f t="shared" si="87"/>
        <v>0</v>
      </c>
      <c r="Q291" s="59">
        <f t="shared" si="98"/>
        <v>0</v>
      </c>
      <c r="R291" s="59">
        <f t="shared" si="99"/>
        <v>0</v>
      </c>
      <c r="S291" s="816"/>
      <c r="T291" s="816"/>
      <c r="U291" s="816"/>
      <c r="V291" s="60" t="str">
        <f t="shared" si="91"/>
        <v/>
      </c>
      <c r="W291" s="409" t="str">
        <f t="shared" si="92"/>
        <v/>
      </c>
      <c r="X291" s="61" t="str">
        <f t="shared" si="93"/>
        <v/>
      </c>
      <c r="Y291" s="279"/>
      <c r="Z291" s="279"/>
      <c r="AA291" s="609"/>
      <c r="AB291" s="610"/>
      <c r="AC291" s="279"/>
      <c r="AD291" s="279"/>
      <c r="AE291" s="279"/>
      <c r="AF291" s="279"/>
      <c r="AG291" s="279"/>
      <c r="AH291" s="279"/>
      <c r="AI291" s="279"/>
      <c r="AJ291" s="279"/>
      <c r="AK291" s="279"/>
      <c r="AL291" s="279"/>
      <c r="AM291" s="279"/>
      <c r="AN291" s="567"/>
      <c r="AO291" s="566"/>
      <c r="AP291" s="279"/>
      <c r="AQ291" s="279"/>
      <c r="AR291" s="279"/>
      <c r="AS291" s="279"/>
      <c r="AT291" s="279"/>
      <c r="AU291" s="279"/>
      <c r="AV291" s="279"/>
      <c r="AW291" s="279"/>
      <c r="AX291" s="279"/>
      <c r="AY291" s="279"/>
      <c r="AZ291" s="279"/>
      <c r="BA291" s="279"/>
      <c r="BB291" s="279"/>
      <c r="BC291" s="279"/>
      <c r="BE291" s="2"/>
      <c r="BF291" s="2"/>
      <c r="BG291" s="256">
        <f t="shared" si="94"/>
        <v>44197</v>
      </c>
      <c r="BH291" s="256">
        <f t="shared" si="95"/>
        <v>44227</v>
      </c>
      <c r="BI291" s="143">
        <f t="shared" si="88"/>
        <v>31</v>
      </c>
      <c r="BK291" s="565">
        <f t="shared" si="96"/>
        <v>1</v>
      </c>
      <c r="BL291" s="565">
        <f t="shared" si="100"/>
        <v>1</v>
      </c>
      <c r="BM291" s="565">
        <f t="shared" si="101"/>
        <v>1</v>
      </c>
    </row>
    <row r="292" spans="1:65" ht="13.5" hidden="1" customHeight="1" x14ac:dyDescent="0.25">
      <c r="A292" s="58" t="str">
        <f t="shared" si="89"/>
        <v/>
      </c>
      <c r="B292" s="368"/>
      <c r="C292" s="371"/>
      <c r="D292" s="679"/>
      <c r="E292" s="679"/>
      <c r="F292" s="278"/>
      <c r="G292" s="278"/>
      <c r="H292" s="278"/>
      <c r="I292" s="656"/>
      <c r="J292" s="59">
        <f t="shared" si="90"/>
        <v>0</v>
      </c>
      <c r="K292" s="59">
        <f t="shared" si="97"/>
        <v>0</v>
      </c>
      <c r="L292" s="59">
        <f t="shared" si="83"/>
        <v>0</v>
      </c>
      <c r="M292" s="59">
        <f t="shared" si="84"/>
        <v>0</v>
      </c>
      <c r="N292" s="59">
        <f t="shared" si="85"/>
        <v>0</v>
      </c>
      <c r="O292" s="59">
        <f t="shared" si="86"/>
        <v>0</v>
      </c>
      <c r="P292" s="59">
        <f t="shared" si="87"/>
        <v>0</v>
      </c>
      <c r="Q292" s="59">
        <f t="shared" si="98"/>
        <v>0</v>
      </c>
      <c r="R292" s="59">
        <f t="shared" si="99"/>
        <v>0</v>
      </c>
      <c r="S292" s="816"/>
      <c r="T292" s="816"/>
      <c r="U292" s="816"/>
      <c r="V292" s="60" t="str">
        <f t="shared" si="91"/>
        <v/>
      </c>
      <c r="W292" s="409" t="str">
        <f t="shared" si="92"/>
        <v/>
      </c>
      <c r="X292" s="61" t="str">
        <f t="shared" si="93"/>
        <v/>
      </c>
      <c r="Y292" s="279"/>
      <c r="Z292" s="279"/>
      <c r="AA292" s="609"/>
      <c r="AB292" s="610"/>
      <c r="AC292" s="279"/>
      <c r="AD292" s="279"/>
      <c r="AE292" s="279"/>
      <c r="AF292" s="279"/>
      <c r="AG292" s="279"/>
      <c r="AH292" s="279"/>
      <c r="AI292" s="279"/>
      <c r="AJ292" s="279"/>
      <c r="AK292" s="279"/>
      <c r="AL292" s="279"/>
      <c r="AM292" s="279"/>
      <c r="AN292" s="567"/>
      <c r="AO292" s="566"/>
      <c r="AP292" s="279"/>
      <c r="AQ292" s="279"/>
      <c r="AR292" s="279"/>
      <c r="AS292" s="279"/>
      <c r="AT292" s="279"/>
      <c r="AU292" s="279"/>
      <c r="AV292" s="279"/>
      <c r="AW292" s="279"/>
      <c r="AX292" s="279"/>
      <c r="AY292" s="279"/>
      <c r="AZ292" s="279"/>
      <c r="BA292" s="279"/>
      <c r="BB292" s="279"/>
      <c r="BC292" s="279"/>
      <c r="BE292" s="2"/>
      <c r="BF292" s="2"/>
      <c r="BG292" s="256">
        <f t="shared" si="94"/>
        <v>44197</v>
      </c>
      <c r="BH292" s="256">
        <f t="shared" si="95"/>
        <v>44227</v>
      </c>
      <c r="BI292" s="143">
        <f t="shared" si="88"/>
        <v>31</v>
      </c>
      <c r="BK292" s="565">
        <f t="shared" si="96"/>
        <v>1</v>
      </c>
      <c r="BL292" s="565">
        <f t="shared" si="100"/>
        <v>1</v>
      </c>
      <c r="BM292" s="565">
        <f t="shared" si="101"/>
        <v>1</v>
      </c>
    </row>
    <row r="293" spans="1:65" ht="13.5" hidden="1" customHeight="1" x14ac:dyDescent="0.25">
      <c r="A293" s="58" t="str">
        <f t="shared" si="89"/>
        <v/>
      </c>
      <c r="B293" s="368"/>
      <c r="C293" s="371"/>
      <c r="D293" s="679"/>
      <c r="E293" s="679"/>
      <c r="F293" s="278"/>
      <c r="G293" s="278"/>
      <c r="H293" s="278"/>
      <c r="I293" s="656"/>
      <c r="J293" s="59">
        <f t="shared" si="90"/>
        <v>0</v>
      </c>
      <c r="K293" s="59">
        <f t="shared" si="97"/>
        <v>0</v>
      </c>
      <c r="L293" s="59">
        <f t="shared" si="83"/>
        <v>0</v>
      </c>
      <c r="M293" s="59">
        <f t="shared" si="84"/>
        <v>0</v>
      </c>
      <c r="N293" s="59">
        <f t="shared" si="85"/>
        <v>0</v>
      </c>
      <c r="O293" s="59">
        <f t="shared" si="86"/>
        <v>0</v>
      </c>
      <c r="P293" s="59">
        <f t="shared" si="87"/>
        <v>0</v>
      </c>
      <c r="Q293" s="59">
        <f t="shared" si="98"/>
        <v>0</v>
      </c>
      <c r="R293" s="59">
        <f t="shared" si="99"/>
        <v>0</v>
      </c>
      <c r="S293" s="816"/>
      <c r="T293" s="816"/>
      <c r="U293" s="816"/>
      <c r="V293" s="60" t="str">
        <f t="shared" si="91"/>
        <v/>
      </c>
      <c r="W293" s="409" t="str">
        <f t="shared" si="92"/>
        <v/>
      </c>
      <c r="X293" s="61" t="str">
        <f t="shared" si="93"/>
        <v/>
      </c>
      <c r="Y293" s="279"/>
      <c r="Z293" s="279"/>
      <c r="AA293" s="609"/>
      <c r="AB293" s="610"/>
      <c r="AC293" s="279"/>
      <c r="AD293" s="279"/>
      <c r="AE293" s="279"/>
      <c r="AF293" s="279"/>
      <c r="AG293" s="279"/>
      <c r="AH293" s="279"/>
      <c r="AI293" s="279"/>
      <c r="AJ293" s="279"/>
      <c r="AK293" s="279"/>
      <c r="AL293" s="279"/>
      <c r="AM293" s="279"/>
      <c r="AN293" s="567"/>
      <c r="AO293" s="566"/>
      <c r="AP293" s="279"/>
      <c r="AQ293" s="279"/>
      <c r="AR293" s="279"/>
      <c r="AS293" s="279"/>
      <c r="AT293" s="279"/>
      <c r="AU293" s="279"/>
      <c r="AV293" s="279"/>
      <c r="AW293" s="279"/>
      <c r="AX293" s="279"/>
      <c r="AY293" s="279"/>
      <c r="AZ293" s="279"/>
      <c r="BA293" s="279"/>
      <c r="BB293" s="279"/>
      <c r="BC293" s="279"/>
      <c r="BE293" s="2"/>
      <c r="BF293" s="2"/>
      <c r="BG293" s="256">
        <f t="shared" si="94"/>
        <v>44197</v>
      </c>
      <c r="BH293" s="256">
        <f t="shared" si="95"/>
        <v>44227</v>
      </c>
      <c r="BI293" s="143">
        <f t="shared" si="88"/>
        <v>31</v>
      </c>
      <c r="BK293" s="565">
        <f t="shared" si="96"/>
        <v>1</v>
      </c>
      <c r="BL293" s="565">
        <f t="shared" si="100"/>
        <v>1</v>
      </c>
      <c r="BM293" s="565">
        <f t="shared" si="101"/>
        <v>1</v>
      </c>
    </row>
    <row r="294" spans="1:65" ht="13.5" hidden="1" customHeight="1" x14ac:dyDescent="0.25">
      <c r="A294" s="58" t="str">
        <f t="shared" si="89"/>
        <v/>
      </c>
      <c r="B294" s="368"/>
      <c r="C294" s="371"/>
      <c r="D294" s="679"/>
      <c r="E294" s="679"/>
      <c r="F294" s="278"/>
      <c r="G294" s="278"/>
      <c r="H294" s="278"/>
      <c r="I294" s="656"/>
      <c r="J294" s="59">
        <f t="shared" si="90"/>
        <v>0</v>
      </c>
      <c r="K294" s="59">
        <f t="shared" si="97"/>
        <v>0</v>
      </c>
      <c r="L294" s="59">
        <f t="shared" si="83"/>
        <v>0</v>
      </c>
      <c r="M294" s="59">
        <f t="shared" si="84"/>
        <v>0</v>
      </c>
      <c r="N294" s="59">
        <f t="shared" si="85"/>
        <v>0</v>
      </c>
      <c r="O294" s="59">
        <f t="shared" si="86"/>
        <v>0</v>
      </c>
      <c r="P294" s="59">
        <f t="shared" si="87"/>
        <v>0</v>
      </c>
      <c r="Q294" s="59">
        <f t="shared" si="98"/>
        <v>0</v>
      </c>
      <c r="R294" s="59">
        <f t="shared" si="99"/>
        <v>0</v>
      </c>
      <c r="S294" s="816"/>
      <c r="T294" s="816"/>
      <c r="U294" s="816"/>
      <c r="V294" s="60" t="str">
        <f t="shared" si="91"/>
        <v/>
      </c>
      <c r="W294" s="409" t="str">
        <f t="shared" si="92"/>
        <v/>
      </c>
      <c r="X294" s="61" t="str">
        <f t="shared" si="93"/>
        <v/>
      </c>
      <c r="Y294" s="279"/>
      <c r="Z294" s="279"/>
      <c r="AA294" s="609"/>
      <c r="AB294" s="610"/>
      <c r="AC294" s="279"/>
      <c r="AD294" s="279"/>
      <c r="AE294" s="279"/>
      <c r="AF294" s="279"/>
      <c r="AG294" s="279"/>
      <c r="AH294" s="279"/>
      <c r="AI294" s="279"/>
      <c r="AJ294" s="279"/>
      <c r="AK294" s="279"/>
      <c r="AL294" s="279"/>
      <c r="AM294" s="279"/>
      <c r="AN294" s="567"/>
      <c r="AO294" s="566"/>
      <c r="AP294" s="279"/>
      <c r="AQ294" s="279"/>
      <c r="AR294" s="279"/>
      <c r="AS294" s="279"/>
      <c r="AT294" s="279"/>
      <c r="AU294" s="279"/>
      <c r="AV294" s="279"/>
      <c r="AW294" s="279"/>
      <c r="AX294" s="279"/>
      <c r="AY294" s="279"/>
      <c r="AZ294" s="279"/>
      <c r="BA294" s="279"/>
      <c r="BB294" s="279"/>
      <c r="BC294" s="279"/>
      <c r="BE294" s="2"/>
      <c r="BF294" s="2"/>
      <c r="BG294" s="256">
        <f t="shared" si="94"/>
        <v>44197</v>
      </c>
      <c r="BH294" s="256">
        <f t="shared" si="95"/>
        <v>44227</v>
      </c>
      <c r="BI294" s="143">
        <f t="shared" si="88"/>
        <v>31</v>
      </c>
      <c r="BK294" s="565">
        <f t="shared" si="96"/>
        <v>1</v>
      </c>
      <c r="BL294" s="565">
        <f t="shared" si="100"/>
        <v>1</v>
      </c>
      <c r="BM294" s="565">
        <f t="shared" si="101"/>
        <v>1</v>
      </c>
    </row>
    <row r="295" spans="1:65" ht="13.5" hidden="1" customHeight="1" x14ac:dyDescent="0.25">
      <c r="A295" s="58" t="str">
        <f t="shared" si="89"/>
        <v/>
      </c>
      <c r="B295" s="368"/>
      <c r="C295" s="371"/>
      <c r="D295" s="679"/>
      <c r="E295" s="679"/>
      <c r="F295" s="278"/>
      <c r="G295" s="278"/>
      <c r="H295" s="278"/>
      <c r="I295" s="656"/>
      <c r="J295" s="59">
        <f t="shared" si="90"/>
        <v>0</v>
      </c>
      <c r="K295" s="59">
        <f t="shared" si="97"/>
        <v>0</v>
      </c>
      <c r="L295" s="59">
        <f t="shared" si="83"/>
        <v>0</v>
      </c>
      <c r="M295" s="59">
        <f t="shared" si="84"/>
        <v>0</v>
      </c>
      <c r="N295" s="59">
        <f t="shared" si="85"/>
        <v>0</v>
      </c>
      <c r="O295" s="59">
        <f t="shared" si="86"/>
        <v>0</v>
      </c>
      <c r="P295" s="59">
        <f t="shared" si="87"/>
        <v>0</v>
      </c>
      <c r="Q295" s="59">
        <f t="shared" si="98"/>
        <v>0</v>
      </c>
      <c r="R295" s="59">
        <f t="shared" si="99"/>
        <v>0</v>
      </c>
      <c r="S295" s="816"/>
      <c r="T295" s="816"/>
      <c r="U295" s="816"/>
      <c r="V295" s="60" t="str">
        <f t="shared" si="91"/>
        <v/>
      </c>
      <c r="W295" s="409" t="str">
        <f t="shared" si="92"/>
        <v/>
      </c>
      <c r="X295" s="61" t="str">
        <f t="shared" si="93"/>
        <v/>
      </c>
      <c r="Y295" s="279"/>
      <c r="Z295" s="279"/>
      <c r="AA295" s="609"/>
      <c r="AB295" s="610"/>
      <c r="AC295" s="279"/>
      <c r="AD295" s="279"/>
      <c r="AE295" s="279"/>
      <c r="AF295" s="279"/>
      <c r="AG295" s="279"/>
      <c r="AH295" s="279"/>
      <c r="AI295" s="279"/>
      <c r="AJ295" s="279"/>
      <c r="AK295" s="279"/>
      <c r="AL295" s="279"/>
      <c r="AM295" s="279"/>
      <c r="AN295" s="567"/>
      <c r="AO295" s="566"/>
      <c r="AP295" s="279"/>
      <c r="AQ295" s="279"/>
      <c r="AR295" s="279"/>
      <c r="AS295" s="279"/>
      <c r="AT295" s="279"/>
      <c r="AU295" s="279"/>
      <c r="AV295" s="279"/>
      <c r="AW295" s="279"/>
      <c r="AX295" s="279"/>
      <c r="AY295" s="279"/>
      <c r="AZ295" s="279"/>
      <c r="BA295" s="279"/>
      <c r="BB295" s="279"/>
      <c r="BC295" s="279"/>
      <c r="BE295" s="2"/>
      <c r="BF295" s="2"/>
      <c r="BG295" s="256">
        <f t="shared" si="94"/>
        <v>44197</v>
      </c>
      <c r="BH295" s="256">
        <f t="shared" si="95"/>
        <v>44227</v>
      </c>
      <c r="BI295" s="143">
        <f t="shared" si="88"/>
        <v>31</v>
      </c>
      <c r="BK295" s="565">
        <f t="shared" si="96"/>
        <v>1</v>
      </c>
      <c r="BL295" s="565">
        <f t="shared" si="100"/>
        <v>1</v>
      </c>
      <c r="BM295" s="565">
        <f t="shared" si="101"/>
        <v>1</v>
      </c>
    </row>
    <row r="296" spans="1:65" ht="13.5" hidden="1" customHeight="1" x14ac:dyDescent="0.25">
      <c r="A296" s="58" t="str">
        <f t="shared" si="89"/>
        <v/>
      </c>
      <c r="B296" s="368"/>
      <c r="C296" s="371"/>
      <c r="D296" s="679"/>
      <c r="E296" s="679"/>
      <c r="F296" s="278"/>
      <c r="G296" s="278"/>
      <c r="H296" s="278"/>
      <c r="I296" s="656"/>
      <c r="J296" s="59">
        <f t="shared" si="90"/>
        <v>0</v>
      </c>
      <c r="K296" s="59">
        <f t="shared" si="97"/>
        <v>0</v>
      </c>
      <c r="L296" s="59">
        <f t="shared" si="83"/>
        <v>0</v>
      </c>
      <c r="M296" s="59">
        <f t="shared" si="84"/>
        <v>0</v>
      </c>
      <c r="N296" s="59">
        <f t="shared" si="85"/>
        <v>0</v>
      </c>
      <c r="O296" s="59">
        <f t="shared" si="86"/>
        <v>0</v>
      </c>
      <c r="P296" s="59">
        <f t="shared" si="87"/>
        <v>0</v>
      </c>
      <c r="Q296" s="59">
        <f t="shared" si="98"/>
        <v>0</v>
      </c>
      <c r="R296" s="59">
        <f t="shared" si="99"/>
        <v>0</v>
      </c>
      <c r="S296" s="816"/>
      <c r="T296" s="816"/>
      <c r="U296" s="816"/>
      <c r="V296" s="60" t="str">
        <f t="shared" si="91"/>
        <v/>
      </c>
      <c r="W296" s="409" t="str">
        <f t="shared" si="92"/>
        <v/>
      </c>
      <c r="X296" s="61" t="str">
        <f t="shared" si="93"/>
        <v/>
      </c>
      <c r="Y296" s="279"/>
      <c r="Z296" s="279"/>
      <c r="AA296" s="609"/>
      <c r="AB296" s="610"/>
      <c r="AC296" s="279"/>
      <c r="AD296" s="279"/>
      <c r="AE296" s="279"/>
      <c r="AF296" s="279"/>
      <c r="AG296" s="279"/>
      <c r="AH296" s="279"/>
      <c r="AI296" s="279"/>
      <c r="AJ296" s="279"/>
      <c r="AK296" s="279"/>
      <c r="AL296" s="279"/>
      <c r="AM296" s="279"/>
      <c r="AN296" s="567"/>
      <c r="AO296" s="566"/>
      <c r="AP296" s="279"/>
      <c r="AQ296" s="279"/>
      <c r="AR296" s="279"/>
      <c r="AS296" s="279"/>
      <c r="AT296" s="279"/>
      <c r="AU296" s="279"/>
      <c r="AV296" s="279"/>
      <c r="AW296" s="279"/>
      <c r="AX296" s="279"/>
      <c r="AY296" s="279"/>
      <c r="AZ296" s="279"/>
      <c r="BA296" s="279"/>
      <c r="BB296" s="279"/>
      <c r="BC296" s="279"/>
      <c r="BE296" s="2"/>
      <c r="BF296" s="2"/>
      <c r="BG296" s="256">
        <f t="shared" si="94"/>
        <v>44197</v>
      </c>
      <c r="BH296" s="256">
        <f t="shared" si="95"/>
        <v>44227</v>
      </c>
      <c r="BI296" s="143">
        <f t="shared" si="88"/>
        <v>31</v>
      </c>
      <c r="BK296" s="565">
        <f t="shared" si="96"/>
        <v>1</v>
      </c>
      <c r="BL296" s="565">
        <f t="shared" si="100"/>
        <v>1</v>
      </c>
      <c r="BM296" s="565">
        <f t="shared" si="101"/>
        <v>1</v>
      </c>
    </row>
    <row r="297" spans="1:65" ht="13.5" hidden="1" customHeight="1" x14ac:dyDescent="0.25">
      <c r="A297" s="58" t="str">
        <f t="shared" si="89"/>
        <v/>
      </c>
      <c r="B297" s="368"/>
      <c r="C297" s="371"/>
      <c r="D297" s="679"/>
      <c r="E297" s="679"/>
      <c r="F297" s="278"/>
      <c r="G297" s="278"/>
      <c r="H297" s="278"/>
      <c r="I297" s="656"/>
      <c r="J297" s="59">
        <f t="shared" si="90"/>
        <v>0</v>
      </c>
      <c r="K297" s="59">
        <f t="shared" si="97"/>
        <v>0</v>
      </c>
      <c r="L297" s="59">
        <f t="shared" si="83"/>
        <v>0</v>
      </c>
      <c r="M297" s="59">
        <f t="shared" si="84"/>
        <v>0</v>
      </c>
      <c r="N297" s="59">
        <f t="shared" si="85"/>
        <v>0</v>
      </c>
      <c r="O297" s="59">
        <f t="shared" si="86"/>
        <v>0</v>
      </c>
      <c r="P297" s="59">
        <f t="shared" si="87"/>
        <v>0</v>
      </c>
      <c r="Q297" s="59">
        <f t="shared" si="98"/>
        <v>0</v>
      </c>
      <c r="R297" s="59">
        <f t="shared" si="99"/>
        <v>0</v>
      </c>
      <c r="S297" s="816"/>
      <c r="T297" s="816"/>
      <c r="U297" s="816"/>
      <c r="V297" s="60" t="str">
        <f t="shared" si="91"/>
        <v/>
      </c>
      <c r="W297" s="409" t="str">
        <f t="shared" si="92"/>
        <v/>
      </c>
      <c r="X297" s="61" t="str">
        <f t="shared" si="93"/>
        <v/>
      </c>
      <c r="Y297" s="279"/>
      <c r="Z297" s="279"/>
      <c r="AA297" s="609"/>
      <c r="AB297" s="610"/>
      <c r="AC297" s="279"/>
      <c r="AD297" s="279"/>
      <c r="AE297" s="279"/>
      <c r="AF297" s="279"/>
      <c r="AG297" s="279"/>
      <c r="AH297" s="279"/>
      <c r="AI297" s="279"/>
      <c r="AJ297" s="279"/>
      <c r="AK297" s="279"/>
      <c r="AL297" s="279"/>
      <c r="AM297" s="279"/>
      <c r="AN297" s="567"/>
      <c r="AO297" s="566"/>
      <c r="AP297" s="279"/>
      <c r="AQ297" s="279"/>
      <c r="AR297" s="279"/>
      <c r="AS297" s="279"/>
      <c r="AT297" s="279"/>
      <c r="AU297" s="279"/>
      <c r="AV297" s="279"/>
      <c r="AW297" s="279"/>
      <c r="AX297" s="279"/>
      <c r="AY297" s="279"/>
      <c r="AZ297" s="279"/>
      <c r="BA297" s="279"/>
      <c r="BB297" s="279"/>
      <c r="BC297" s="279"/>
      <c r="BE297" s="2"/>
      <c r="BF297" s="2"/>
      <c r="BG297" s="256">
        <f t="shared" si="94"/>
        <v>44197</v>
      </c>
      <c r="BH297" s="256">
        <f t="shared" si="95"/>
        <v>44227</v>
      </c>
      <c r="BI297" s="143">
        <f t="shared" si="88"/>
        <v>31</v>
      </c>
      <c r="BK297" s="565">
        <f t="shared" si="96"/>
        <v>1</v>
      </c>
      <c r="BL297" s="565">
        <f t="shared" si="100"/>
        <v>1</v>
      </c>
      <c r="BM297" s="565">
        <f t="shared" si="101"/>
        <v>1</v>
      </c>
    </row>
    <row r="298" spans="1:65" ht="13.5" hidden="1" customHeight="1" x14ac:dyDescent="0.25">
      <c r="A298" s="58" t="str">
        <f t="shared" si="89"/>
        <v/>
      </c>
      <c r="B298" s="368"/>
      <c r="C298" s="371"/>
      <c r="D298" s="679"/>
      <c r="E298" s="679"/>
      <c r="F298" s="278"/>
      <c r="G298" s="278"/>
      <c r="H298" s="278"/>
      <c r="I298" s="656"/>
      <c r="J298" s="59">
        <f t="shared" si="90"/>
        <v>0</v>
      </c>
      <c r="K298" s="59">
        <f t="shared" si="97"/>
        <v>0</v>
      </c>
      <c r="L298" s="59">
        <f t="shared" si="83"/>
        <v>0</v>
      </c>
      <c r="M298" s="59">
        <f t="shared" si="84"/>
        <v>0</v>
      </c>
      <c r="N298" s="59">
        <f t="shared" si="85"/>
        <v>0</v>
      </c>
      <c r="O298" s="59">
        <f t="shared" si="86"/>
        <v>0</v>
      </c>
      <c r="P298" s="59">
        <f t="shared" si="87"/>
        <v>0</v>
      </c>
      <c r="Q298" s="59">
        <f t="shared" si="98"/>
        <v>0</v>
      </c>
      <c r="R298" s="59">
        <f t="shared" si="99"/>
        <v>0</v>
      </c>
      <c r="S298" s="816"/>
      <c r="T298" s="816"/>
      <c r="U298" s="816"/>
      <c r="V298" s="60" t="str">
        <f t="shared" si="91"/>
        <v/>
      </c>
      <c r="W298" s="409" t="str">
        <f t="shared" si="92"/>
        <v/>
      </c>
      <c r="X298" s="61" t="str">
        <f t="shared" si="93"/>
        <v/>
      </c>
      <c r="Y298" s="279"/>
      <c r="Z298" s="279"/>
      <c r="AA298" s="609"/>
      <c r="AB298" s="610"/>
      <c r="AC298" s="279"/>
      <c r="AD298" s="279"/>
      <c r="AE298" s="279"/>
      <c r="AF298" s="279"/>
      <c r="AG298" s="279"/>
      <c r="AH298" s="279"/>
      <c r="AI298" s="279"/>
      <c r="AJ298" s="279"/>
      <c r="AK298" s="279"/>
      <c r="AL298" s="279"/>
      <c r="AM298" s="279"/>
      <c r="AN298" s="567"/>
      <c r="AO298" s="566"/>
      <c r="AP298" s="279"/>
      <c r="AQ298" s="279"/>
      <c r="AR298" s="279"/>
      <c r="AS298" s="279"/>
      <c r="AT298" s="279"/>
      <c r="AU298" s="279"/>
      <c r="AV298" s="279"/>
      <c r="AW298" s="279"/>
      <c r="AX298" s="279"/>
      <c r="AY298" s="279"/>
      <c r="AZ298" s="279"/>
      <c r="BA298" s="279"/>
      <c r="BB298" s="279"/>
      <c r="BC298" s="279"/>
      <c r="BE298" s="2"/>
      <c r="BF298" s="2"/>
      <c r="BG298" s="256">
        <f t="shared" si="94"/>
        <v>44197</v>
      </c>
      <c r="BH298" s="256">
        <f t="shared" si="95"/>
        <v>44227</v>
      </c>
      <c r="BI298" s="143">
        <f t="shared" si="88"/>
        <v>31</v>
      </c>
      <c r="BK298" s="565">
        <f t="shared" si="96"/>
        <v>1</v>
      </c>
      <c r="BL298" s="565">
        <f t="shared" si="100"/>
        <v>1</v>
      </c>
      <c r="BM298" s="565">
        <f t="shared" si="101"/>
        <v>1</v>
      </c>
    </row>
    <row r="299" spans="1:65" ht="13.5" hidden="1" customHeight="1" x14ac:dyDescent="0.25">
      <c r="A299" s="58" t="str">
        <f t="shared" si="89"/>
        <v/>
      </c>
      <c r="B299" s="368"/>
      <c r="C299" s="371"/>
      <c r="D299" s="679"/>
      <c r="E299" s="679"/>
      <c r="F299" s="278"/>
      <c r="G299" s="278"/>
      <c r="H299" s="278"/>
      <c r="I299" s="656"/>
      <c r="J299" s="59">
        <f t="shared" si="90"/>
        <v>0</v>
      </c>
      <c r="K299" s="59">
        <f t="shared" si="97"/>
        <v>0</v>
      </c>
      <c r="L299" s="59">
        <f t="shared" ref="L299:L312" si="102">COUNTIF(Y299:BC299,"U")</f>
        <v>0</v>
      </c>
      <c r="M299" s="59">
        <f t="shared" ref="M299:M312" si="103">COUNTIF(Y299:BC299,"E")</f>
        <v>0</v>
      </c>
      <c r="N299" s="59">
        <f t="shared" ref="N299:N312" si="104">COUNTIF(Y299:BC299,"F")</f>
        <v>0</v>
      </c>
      <c r="O299" s="59">
        <f t="shared" ref="O299:O312" si="105">COUNTIF(Y299:BC299,"W")</f>
        <v>0</v>
      </c>
      <c r="P299" s="59">
        <f t="shared" ref="P299:P312" si="106">COUNTIF(Y299:BC299,"A")+COUNTIF(Y299:BC299,"I")</f>
        <v>0</v>
      </c>
      <c r="Q299" s="59">
        <f t="shared" si="98"/>
        <v>0</v>
      </c>
      <c r="R299" s="59">
        <f t="shared" si="99"/>
        <v>0</v>
      </c>
      <c r="S299" s="816"/>
      <c r="T299" s="816"/>
      <c r="U299" s="816"/>
      <c r="V299" s="60" t="str">
        <f t="shared" si="91"/>
        <v/>
      </c>
      <c r="W299" s="409" t="str">
        <f t="shared" si="92"/>
        <v/>
      </c>
      <c r="X299" s="61" t="str">
        <f t="shared" si="93"/>
        <v/>
      </c>
      <c r="Y299" s="279"/>
      <c r="Z299" s="279"/>
      <c r="AA299" s="609"/>
      <c r="AB299" s="610"/>
      <c r="AC299" s="279"/>
      <c r="AD299" s="279"/>
      <c r="AE299" s="279"/>
      <c r="AF299" s="279"/>
      <c r="AG299" s="279"/>
      <c r="AH299" s="279"/>
      <c r="AI299" s="279"/>
      <c r="AJ299" s="279"/>
      <c r="AK299" s="279"/>
      <c r="AL299" s="279"/>
      <c r="AM299" s="279"/>
      <c r="AN299" s="567"/>
      <c r="AO299" s="566"/>
      <c r="AP299" s="279"/>
      <c r="AQ299" s="279"/>
      <c r="AR299" s="279"/>
      <c r="AS299" s="279"/>
      <c r="AT299" s="279"/>
      <c r="AU299" s="279"/>
      <c r="AV299" s="279"/>
      <c r="AW299" s="279"/>
      <c r="AX299" s="279"/>
      <c r="AY299" s="279"/>
      <c r="AZ299" s="279"/>
      <c r="BA299" s="279"/>
      <c r="BB299" s="279"/>
      <c r="BC299" s="279"/>
      <c r="BE299" s="2"/>
      <c r="BF299" s="2"/>
      <c r="BG299" s="256">
        <f t="shared" si="94"/>
        <v>44197</v>
      </c>
      <c r="BH299" s="256">
        <f t="shared" si="95"/>
        <v>44227</v>
      </c>
      <c r="BI299" s="143">
        <f t="shared" si="88"/>
        <v>31</v>
      </c>
      <c r="BK299" s="565">
        <f t="shared" si="96"/>
        <v>1</v>
      </c>
      <c r="BL299" s="565">
        <f t="shared" si="100"/>
        <v>1</v>
      </c>
      <c r="BM299" s="565">
        <f t="shared" si="101"/>
        <v>1</v>
      </c>
    </row>
    <row r="300" spans="1:65" ht="13.5" hidden="1" customHeight="1" x14ac:dyDescent="0.25">
      <c r="A300" s="58" t="str">
        <f t="shared" si="89"/>
        <v/>
      </c>
      <c r="B300" s="368"/>
      <c r="C300" s="371"/>
      <c r="D300" s="679"/>
      <c r="E300" s="679"/>
      <c r="F300" s="278"/>
      <c r="G300" s="278"/>
      <c r="H300" s="278"/>
      <c r="I300" s="656"/>
      <c r="J300" s="59">
        <f t="shared" si="90"/>
        <v>0</v>
      </c>
      <c r="K300" s="59">
        <f t="shared" si="97"/>
        <v>0</v>
      </c>
      <c r="L300" s="59">
        <f t="shared" si="102"/>
        <v>0</v>
      </c>
      <c r="M300" s="59">
        <f t="shared" si="103"/>
        <v>0</v>
      </c>
      <c r="N300" s="59">
        <f t="shared" si="104"/>
        <v>0</v>
      </c>
      <c r="O300" s="59">
        <f t="shared" si="105"/>
        <v>0</v>
      </c>
      <c r="P300" s="59">
        <f t="shared" si="106"/>
        <v>0</v>
      </c>
      <c r="Q300" s="59">
        <f t="shared" si="98"/>
        <v>0</v>
      </c>
      <c r="R300" s="59">
        <f t="shared" si="99"/>
        <v>0</v>
      </c>
      <c r="S300" s="816"/>
      <c r="T300" s="816"/>
      <c r="U300" s="816"/>
      <c r="V300" s="60" t="str">
        <f t="shared" si="91"/>
        <v/>
      </c>
      <c r="W300" s="409" t="str">
        <f t="shared" si="92"/>
        <v/>
      </c>
      <c r="X300" s="61" t="str">
        <f t="shared" si="93"/>
        <v/>
      </c>
      <c r="Y300" s="279"/>
      <c r="Z300" s="279"/>
      <c r="AA300" s="609"/>
      <c r="AB300" s="610"/>
      <c r="AC300" s="279"/>
      <c r="AD300" s="279"/>
      <c r="AE300" s="279"/>
      <c r="AF300" s="279"/>
      <c r="AG300" s="279"/>
      <c r="AH300" s="279"/>
      <c r="AI300" s="279"/>
      <c r="AJ300" s="279"/>
      <c r="AK300" s="279"/>
      <c r="AL300" s="279"/>
      <c r="AM300" s="279"/>
      <c r="AN300" s="567"/>
      <c r="AO300" s="566"/>
      <c r="AP300" s="279"/>
      <c r="AQ300" s="279"/>
      <c r="AR300" s="279"/>
      <c r="AS300" s="279"/>
      <c r="AT300" s="279"/>
      <c r="AU300" s="279"/>
      <c r="AV300" s="279"/>
      <c r="AW300" s="279"/>
      <c r="AX300" s="279"/>
      <c r="AY300" s="279"/>
      <c r="AZ300" s="279"/>
      <c r="BA300" s="279"/>
      <c r="BB300" s="279"/>
      <c r="BC300" s="279"/>
      <c r="BE300" s="2"/>
      <c r="BF300" s="2"/>
      <c r="BG300" s="256">
        <f t="shared" si="94"/>
        <v>44197</v>
      </c>
      <c r="BH300" s="256">
        <f t="shared" si="95"/>
        <v>44227</v>
      </c>
      <c r="BI300" s="143">
        <f t="shared" ref="BI300:BI312" si="107">BH300-BG300+1</f>
        <v>31</v>
      </c>
      <c r="BK300" s="565">
        <f t="shared" si="96"/>
        <v>1</v>
      </c>
      <c r="BL300" s="565">
        <f t="shared" si="100"/>
        <v>1</v>
      </c>
      <c r="BM300" s="565">
        <f t="shared" si="101"/>
        <v>1</v>
      </c>
    </row>
    <row r="301" spans="1:65" hidden="1" x14ac:dyDescent="0.25">
      <c r="A301" s="58" t="str">
        <f t="shared" si="89"/>
        <v/>
      </c>
      <c r="B301" s="368"/>
      <c r="C301" s="371"/>
      <c r="D301" s="679"/>
      <c r="E301" s="679"/>
      <c r="F301" s="278"/>
      <c r="G301" s="278"/>
      <c r="H301" s="278"/>
      <c r="I301" s="656"/>
      <c r="J301" s="59">
        <f t="shared" si="90"/>
        <v>0</v>
      </c>
      <c r="K301" s="59">
        <f t="shared" si="97"/>
        <v>0</v>
      </c>
      <c r="L301" s="59">
        <f t="shared" si="102"/>
        <v>0</v>
      </c>
      <c r="M301" s="59">
        <f t="shared" si="103"/>
        <v>0</v>
      </c>
      <c r="N301" s="59">
        <f t="shared" si="104"/>
        <v>0</v>
      </c>
      <c r="O301" s="59">
        <f t="shared" si="105"/>
        <v>0</v>
      </c>
      <c r="P301" s="59">
        <f t="shared" si="106"/>
        <v>0</v>
      </c>
      <c r="Q301" s="59">
        <f t="shared" si="98"/>
        <v>0</v>
      </c>
      <c r="R301" s="59">
        <f t="shared" si="99"/>
        <v>0</v>
      </c>
      <c r="S301" s="816"/>
      <c r="T301" s="816"/>
      <c r="U301" s="816"/>
      <c r="V301" s="60" t="str">
        <f t="shared" si="91"/>
        <v/>
      </c>
      <c r="W301" s="409" t="str">
        <f t="shared" si="92"/>
        <v/>
      </c>
      <c r="X301" s="61" t="str">
        <f t="shared" si="93"/>
        <v/>
      </c>
      <c r="Y301" s="279"/>
      <c r="Z301" s="279"/>
      <c r="AA301" s="609"/>
      <c r="AB301" s="610"/>
      <c r="AC301" s="279"/>
      <c r="AD301" s="279"/>
      <c r="AE301" s="279"/>
      <c r="AF301" s="279"/>
      <c r="AG301" s="279"/>
      <c r="AH301" s="279"/>
      <c r="AI301" s="279"/>
      <c r="AJ301" s="279"/>
      <c r="AK301" s="279"/>
      <c r="AL301" s="279"/>
      <c r="AM301" s="279"/>
      <c r="AN301" s="567"/>
      <c r="AO301" s="566"/>
      <c r="AP301" s="279"/>
      <c r="AQ301" s="279"/>
      <c r="AR301" s="279"/>
      <c r="AS301" s="279"/>
      <c r="AT301" s="279"/>
      <c r="AU301" s="279"/>
      <c r="AV301" s="279"/>
      <c r="AW301" s="279"/>
      <c r="AX301" s="279"/>
      <c r="AY301" s="279"/>
      <c r="AZ301" s="279"/>
      <c r="BA301" s="279"/>
      <c r="BB301" s="279"/>
      <c r="BC301" s="279"/>
      <c r="BE301" s="2"/>
      <c r="BF301" s="2"/>
      <c r="BG301" s="256">
        <f t="shared" si="94"/>
        <v>44197</v>
      </c>
      <c r="BH301" s="256">
        <f t="shared" si="95"/>
        <v>44227</v>
      </c>
      <c r="BI301" s="143">
        <f t="shared" si="107"/>
        <v>31</v>
      </c>
      <c r="BK301" s="565">
        <f t="shared" si="96"/>
        <v>1</v>
      </c>
      <c r="BL301" s="565">
        <f t="shared" si="100"/>
        <v>1</v>
      </c>
      <c r="BM301" s="565">
        <f t="shared" si="101"/>
        <v>1</v>
      </c>
    </row>
    <row r="302" spans="1:65" hidden="1" x14ac:dyDescent="0.25">
      <c r="A302" s="58" t="str">
        <f t="shared" si="89"/>
        <v/>
      </c>
      <c r="B302" s="368"/>
      <c r="C302" s="371"/>
      <c r="D302" s="679"/>
      <c r="E302" s="679"/>
      <c r="F302" s="278"/>
      <c r="G302" s="278"/>
      <c r="H302" s="278"/>
      <c r="I302" s="656"/>
      <c r="J302" s="59">
        <f t="shared" si="90"/>
        <v>0</v>
      </c>
      <c r="K302" s="59">
        <f t="shared" si="97"/>
        <v>0</v>
      </c>
      <c r="L302" s="59">
        <f t="shared" si="102"/>
        <v>0</v>
      </c>
      <c r="M302" s="59">
        <f t="shared" si="103"/>
        <v>0</v>
      </c>
      <c r="N302" s="59">
        <f t="shared" si="104"/>
        <v>0</v>
      </c>
      <c r="O302" s="59">
        <f t="shared" si="105"/>
        <v>0</v>
      </c>
      <c r="P302" s="59">
        <f t="shared" si="106"/>
        <v>0</v>
      </c>
      <c r="Q302" s="59">
        <f t="shared" si="98"/>
        <v>0</v>
      </c>
      <c r="R302" s="59">
        <f t="shared" si="99"/>
        <v>0</v>
      </c>
      <c r="S302" s="816"/>
      <c r="T302" s="816"/>
      <c r="U302" s="816"/>
      <c r="V302" s="60" t="str">
        <f t="shared" si="91"/>
        <v/>
      </c>
      <c r="W302" s="409" t="str">
        <f t="shared" si="92"/>
        <v/>
      </c>
      <c r="X302" s="61" t="str">
        <f t="shared" si="93"/>
        <v/>
      </c>
      <c r="Y302" s="279"/>
      <c r="Z302" s="279"/>
      <c r="AA302" s="609"/>
      <c r="AB302" s="610"/>
      <c r="AC302" s="279"/>
      <c r="AD302" s="279"/>
      <c r="AE302" s="279"/>
      <c r="AF302" s="279"/>
      <c r="AG302" s="279"/>
      <c r="AH302" s="279"/>
      <c r="AI302" s="279"/>
      <c r="AJ302" s="279"/>
      <c r="AK302" s="279"/>
      <c r="AL302" s="279"/>
      <c r="AM302" s="279"/>
      <c r="AN302" s="567"/>
      <c r="AO302" s="566"/>
      <c r="AP302" s="279"/>
      <c r="AQ302" s="279"/>
      <c r="AR302" s="279"/>
      <c r="AS302" s="279"/>
      <c r="AT302" s="279"/>
      <c r="AU302" s="279"/>
      <c r="AV302" s="279"/>
      <c r="AW302" s="279"/>
      <c r="AX302" s="279"/>
      <c r="AY302" s="279"/>
      <c r="AZ302" s="279"/>
      <c r="BA302" s="279"/>
      <c r="BB302" s="279"/>
      <c r="BC302" s="279"/>
      <c r="BE302" s="2"/>
      <c r="BF302" s="2"/>
      <c r="BG302" s="256">
        <f t="shared" si="94"/>
        <v>44197</v>
      </c>
      <c r="BH302" s="256">
        <f t="shared" si="95"/>
        <v>44227</v>
      </c>
      <c r="BI302" s="143">
        <f t="shared" si="107"/>
        <v>31</v>
      </c>
      <c r="BK302" s="565">
        <f t="shared" si="96"/>
        <v>1</v>
      </c>
      <c r="BL302" s="565">
        <f t="shared" si="100"/>
        <v>1</v>
      </c>
      <c r="BM302" s="565">
        <f t="shared" si="101"/>
        <v>1</v>
      </c>
    </row>
    <row r="303" spans="1:65" hidden="1" x14ac:dyDescent="0.25">
      <c r="A303" s="58" t="str">
        <f t="shared" si="89"/>
        <v/>
      </c>
      <c r="B303" s="368"/>
      <c r="C303" s="371"/>
      <c r="D303" s="679"/>
      <c r="E303" s="679"/>
      <c r="F303" s="278"/>
      <c r="G303" s="278"/>
      <c r="H303" s="278"/>
      <c r="I303" s="656"/>
      <c r="J303" s="59">
        <f t="shared" si="90"/>
        <v>0</v>
      </c>
      <c r="K303" s="59">
        <f t="shared" si="97"/>
        <v>0</v>
      </c>
      <c r="L303" s="59">
        <f t="shared" si="102"/>
        <v>0</v>
      </c>
      <c r="M303" s="59">
        <f t="shared" si="103"/>
        <v>0</v>
      </c>
      <c r="N303" s="59">
        <f t="shared" si="104"/>
        <v>0</v>
      </c>
      <c r="O303" s="59">
        <f t="shared" si="105"/>
        <v>0</v>
      </c>
      <c r="P303" s="59">
        <f t="shared" si="106"/>
        <v>0</v>
      </c>
      <c r="Q303" s="59">
        <f t="shared" si="98"/>
        <v>0</v>
      </c>
      <c r="R303" s="59">
        <f t="shared" si="99"/>
        <v>0</v>
      </c>
      <c r="S303" s="816"/>
      <c r="T303" s="816"/>
      <c r="U303" s="816"/>
      <c r="V303" s="60" t="str">
        <f t="shared" si="91"/>
        <v/>
      </c>
      <c r="W303" s="409" t="str">
        <f t="shared" si="92"/>
        <v/>
      </c>
      <c r="X303" s="61" t="str">
        <f t="shared" si="93"/>
        <v/>
      </c>
      <c r="Y303" s="279"/>
      <c r="Z303" s="279"/>
      <c r="AA303" s="609"/>
      <c r="AB303" s="610"/>
      <c r="AC303" s="279"/>
      <c r="AD303" s="279"/>
      <c r="AE303" s="279"/>
      <c r="AF303" s="279"/>
      <c r="AG303" s="279"/>
      <c r="AH303" s="279"/>
      <c r="AI303" s="279"/>
      <c r="AJ303" s="279"/>
      <c r="AK303" s="279"/>
      <c r="AL303" s="279"/>
      <c r="AM303" s="279"/>
      <c r="AN303" s="567"/>
      <c r="AO303" s="566"/>
      <c r="AP303" s="279"/>
      <c r="AQ303" s="279"/>
      <c r="AR303" s="279"/>
      <c r="AS303" s="279"/>
      <c r="AT303" s="279"/>
      <c r="AU303" s="279"/>
      <c r="AV303" s="279"/>
      <c r="AW303" s="279"/>
      <c r="AX303" s="279"/>
      <c r="AY303" s="279"/>
      <c r="AZ303" s="279"/>
      <c r="BA303" s="279"/>
      <c r="BB303" s="279"/>
      <c r="BC303" s="279"/>
      <c r="BE303" s="2"/>
      <c r="BF303" s="2"/>
      <c r="BG303" s="256">
        <f t="shared" si="94"/>
        <v>44197</v>
      </c>
      <c r="BH303" s="256">
        <f t="shared" si="95"/>
        <v>44227</v>
      </c>
      <c r="BI303" s="143">
        <f t="shared" si="107"/>
        <v>31</v>
      </c>
      <c r="BK303" s="565">
        <f t="shared" si="96"/>
        <v>1</v>
      </c>
      <c r="BL303" s="565">
        <f t="shared" si="100"/>
        <v>1</v>
      </c>
      <c r="BM303" s="565">
        <f t="shared" si="101"/>
        <v>1</v>
      </c>
    </row>
    <row r="304" spans="1:65" hidden="1" x14ac:dyDescent="0.25">
      <c r="A304" s="58" t="str">
        <f t="shared" si="89"/>
        <v/>
      </c>
      <c r="B304" s="368"/>
      <c r="C304" s="371"/>
      <c r="D304" s="679"/>
      <c r="E304" s="679"/>
      <c r="F304" s="278"/>
      <c r="G304" s="278"/>
      <c r="H304" s="278"/>
      <c r="I304" s="656"/>
      <c r="J304" s="59">
        <f t="shared" si="90"/>
        <v>0</v>
      </c>
      <c r="K304" s="59">
        <f t="shared" si="97"/>
        <v>0</v>
      </c>
      <c r="L304" s="59">
        <f t="shared" si="102"/>
        <v>0</v>
      </c>
      <c r="M304" s="59">
        <f t="shared" si="103"/>
        <v>0</v>
      </c>
      <c r="N304" s="59">
        <f t="shared" si="104"/>
        <v>0</v>
      </c>
      <c r="O304" s="59">
        <f t="shared" si="105"/>
        <v>0</v>
      </c>
      <c r="P304" s="59">
        <f t="shared" si="106"/>
        <v>0</v>
      </c>
      <c r="Q304" s="59">
        <f t="shared" si="98"/>
        <v>0</v>
      </c>
      <c r="R304" s="59">
        <f t="shared" si="99"/>
        <v>0</v>
      </c>
      <c r="S304" s="816"/>
      <c r="T304" s="816"/>
      <c r="U304" s="816"/>
      <c r="V304" s="60" t="str">
        <f t="shared" si="91"/>
        <v/>
      </c>
      <c r="W304" s="409" t="str">
        <f t="shared" si="92"/>
        <v/>
      </c>
      <c r="X304" s="61" t="str">
        <f t="shared" si="93"/>
        <v/>
      </c>
      <c r="Y304" s="279"/>
      <c r="Z304" s="279"/>
      <c r="AA304" s="609"/>
      <c r="AB304" s="610"/>
      <c r="AC304" s="279"/>
      <c r="AD304" s="279"/>
      <c r="AE304" s="279"/>
      <c r="AF304" s="279"/>
      <c r="AG304" s="279"/>
      <c r="AH304" s="279"/>
      <c r="AI304" s="279"/>
      <c r="AJ304" s="279"/>
      <c r="AK304" s="279"/>
      <c r="AL304" s="279"/>
      <c r="AM304" s="279"/>
      <c r="AN304" s="567"/>
      <c r="AO304" s="566"/>
      <c r="AP304" s="279"/>
      <c r="AQ304" s="279"/>
      <c r="AR304" s="279"/>
      <c r="AS304" s="279"/>
      <c r="AT304" s="279"/>
      <c r="AU304" s="279"/>
      <c r="AV304" s="279"/>
      <c r="AW304" s="279"/>
      <c r="AX304" s="279"/>
      <c r="AY304" s="279"/>
      <c r="AZ304" s="279"/>
      <c r="BA304" s="279"/>
      <c r="BB304" s="279"/>
      <c r="BC304" s="279"/>
      <c r="BE304" s="2"/>
      <c r="BF304" s="2"/>
      <c r="BG304" s="256">
        <f t="shared" si="94"/>
        <v>44197</v>
      </c>
      <c r="BH304" s="256">
        <f t="shared" si="95"/>
        <v>44227</v>
      </c>
      <c r="BI304" s="143">
        <f t="shared" si="107"/>
        <v>31</v>
      </c>
      <c r="BK304" s="565">
        <f t="shared" si="96"/>
        <v>1</v>
      </c>
      <c r="BL304" s="565">
        <f t="shared" si="100"/>
        <v>1</v>
      </c>
      <c r="BM304" s="565">
        <f t="shared" si="101"/>
        <v>1</v>
      </c>
    </row>
    <row r="305" spans="1:65" hidden="1" x14ac:dyDescent="0.25">
      <c r="A305" s="58" t="str">
        <f t="shared" ref="A305:A312" si="108">IF(AND(A304&lt;&gt;"",D305&lt;&gt;""),A304+1,"")</f>
        <v/>
      </c>
      <c r="B305" s="368"/>
      <c r="C305" s="371"/>
      <c r="D305" s="679"/>
      <c r="E305" s="679"/>
      <c r="F305" s="278"/>
      <c r="G305" s="278"/>
      <c r="H305" s="278"/>
      <c r="I305" s="656"/>
      <c r="J305" s="59">
        <f t="shared" si="90"/>
        <v>0</v>
      </c>
      <c r="K305" s="59">
        <f t="shared" si="97"/>
        <v>0</v>
      </c>
      <c r="L305" s="59">
        <f t="shared" si="102"/>
        <v>0</v>
      </c>
      <c r="M305" s="59">
        <f t="shared" si="103"/>
        <v>0</v>
      </c>
      <c r="N305" s="59">
        <f t="shared" si="104"/>
        <v>0</v>
      </c>
      <c r="O305" s="59">
        <f t="shared" si="105"/>
        <v>0</v>
      </c>
      <c r="P305" s="59">
        <f t="shared" si="106"/>
        <v>0</v>
      </c>
      <c r="Q305" s="59">
        <f t="shared" si="98"/>
        <v>0</v>
      </c>
      <c r="R305" s="59">
        <f t="shared" si="99"/>
        <v>0</v>
      </c>
      <c r="S305" s="816"/>
      <c r="T305" s="816"/>
      <c r="U305" s="816"/>
      <c r="V305" s="60" t="str">
        <f t="shared" si="91"/>
        <v/>
      </c>
      <c r="W305" s="409" t="str">
        <f t="shared" si="92"/>
        <v/>
      </c>
      <c r="X305" s="61" t="str">
        <f t="shared" si="93"/>
        <v/>
      </c>
      <c r="Y305" s="279"/>
      <c r="Z305" s="279"/>
      <c r="AA305" s="609"/>
      <c r="AB305" s="610"/>
      <c r="AC305" s="279"/>
      <c r="AD305" s="279"/>
      <c r="AE305" s="279"/>
      <c r="AF305" s="279"/>
      <c r="AG305" s="279"/>
      <c r="AH305" s="279"/>
      <c r="AI305" s="279"/>
      <c r="AJ305" s="279"/>
      <c r="AK305" s="279"/>
      <c r="AL305" s="279"/>
      <c r="AM305" s="279"/>
      <c r="AN305" s="567"/>
      <c r="AO305" s="566"/>
      <c r="AP305" s="279"/>
      <c r="AQ305" s="279"/>
      <c r="AR305" s="279"/>
      <c r="AS305" s="279"/>
      <c r="AT305" s="279"/>
      <c r="AU305" s="279"/>
      <c r="AV305" s="279"/>
      <c r="AW305" s="279"/>
      <c r="AX305" s="279"/>
      <c r="AY305" s="279"/>
      <c r="AZ305" s="279"/>
      <c r="BA305" s="279"/>
      <c r="BB305" s="279"/>
      <c r="BC305" s="279"/>
      <c r="BE305" s="2"/>
      <c r="BF305" s="2"/>
      <c r="BG305" s="256">
        <f t="shared" si="94"/>
        <v>44197</v>
      </c>
      <c r="BH305" s="256">
        <f t="shared" si="95"/>
        <v>44227</v>
      </c>
      <c r="BI305" s="143">
        <f t="shared" si="107"/>
        <v>31</v>
      </c>
      <c r="BK305" s="565">
        <f t="shared" si="96"/>
        <v>1</v>
      </c>
      <c r="BL305" s="565">
        <f t="shared" si="100"/>
        <v>1</v>
      </c>
      <c r="BM305" s="565">
        <f t="shared" si="101"/>
        <v>1</v>
      </c>
    </row>
    <row r="306" spans="1:65" hidden="1" x14ac:dyDescent="0.25">
      <c r="A306" s="58" t="str">
        <f t="shared" si="108"/>
        <v/>
      </c>
      <c r="B306" s="368"/>
      <c r="C306" s="371"/>
      <c r="D306" s="679"/>
      <c r="E306" s="679"/>
      <c r="F306" s="278"/>
      <c r="G306" s="278"/>
      <c r="H306" s="278"/>
      <c r="I306" s="656"/>
      <c r="J306" s="59">
        <f t="shared" si="90"/>
        <v>0</v>
      </c>
      <c r="K306" s="59">
        <f t="shared" si="97"/>
        <v>0</v>
      </c>
      <c r="L306" s="59">
        <f t="shared" si="102"/>
        <v>0</v>
      </c>
      <c r="M306" s="59">
        <f t="shared" si="103"/>
        <v>0</v>
      </c>
      <c r="N306" s="59">
        <f t="shared" si="104"/>
        <v>0</v>
      </c>
      <c r="O306" s="59">
        <f t="shared" si="105"/>
        <v>0</v>
      </c>
      <c r="P306" s="59">
        <f t="shared" si="106"/>
        <v>0</v>
      </c>
      <c r="Q306" s="59">
        <f t="shared" si="98"/>
        <v>0</v>
      </c>
      <c r="R306" s="59">
        <f t="shared" si="99"/>
        <v>0</v>
      </c>
      <c r="S306" s="816"/>
      <c r="T306" s="816"/>
      <c r="U306" s="816"/>
      <c r="V306" s="60" t="str">
        <f t="shared" si="91"/>
        <v/>
      </c>
      <c r="W306" s="409" t="str">
        <f t="shared" si="92"/>
        <v/>
      </c>
      <c r="X306" s="61" t="str">
        <f t="shared" si="93"/>
        <v/>
      </c>
      <c r="Y306" s="279"/>
      <c r="Z306" s="279"/>
      <c r="AA306" s="609"/>
      <c r="AB306" s="610"/>
      <c r="AC306" s="279"/>
      <c r="AD306" s="279"/>
      <c r="AE306" s="279"/>
      <c r="AF306" s="279"/>
      <c r="AG306" s="279"/>
      <c r="AH306" s="279"/>
      <c r="AI306" s="279"/>
      <c r="AJ306" s="279"/>
      <c r="AK306" s="279"/>
      <c r="AL306" s="279"/>
      <c r="AM306" s="279"/>
      <c r="AN306" s="567"/>
      <c r="AO306" s="566"/>
      <c r="AP306" s="279"/>
      <c r="AQ306" s="279"/>
      <c r="AR306" s="279"/>
      <c r="AS306" s="279"/>
      <c r="AT306" s="279"/>
      <c r="AU306" s="279"/>
      <c r="AV306" s="279"/>
      <c r="AW306" s="279"/>
      <c r="AX306" s="279"/>
      <c r="AY306" s="279"/>
      <c r="AZ306" s="279"/>
      <c r="BA306" s="279"/>
      <c r="BB306" s="279"/>
      <c r="BC306" s="279"/>
      <c r="BE306" s="2"/>
      <c r="BF306" s="2"/>
      <c r="BG306" s="256">
        <f t="shared" si="94"/>
        <v>44197</v>
      </c>
      <c r="BH306" s="256">
        <f t="shared" si="95"/>
        <v>44227</v>
      </c>
      <c r="BI306" s="143">
        <f t="shared" si="107"/>
        <v>31</v>
      </c>
      <c r="BK306" s="565">
        <f t="shared" si="96"/>
        <v>1</v>
      </c>
      <c r="BL306" s="565">
        <f t="shared" si="100"/>
        <v>1</v>
      </c>
      <c r="BM306" s="565">
        <f t="shared" si="101"/>
        <v>1</v>
      </c>
    </row>
    <row r="307" spans="1:65" hidden="1" x14ac:dyDescent="0.25">
      <c r="A307" s="58" t="str">
        <f t="shared" si="108"/>
        <v/>
      </c>
      <c r="B307" s="368"/>
      <c r="C307" s="371"/>
      <c r="D307" s="679"/>
      <c r="E307" s="679"/>
      <c r="F307" s="278"/>
      <c r="G307" s="278"/>
      <c r="H307" s="278"/>
      <c r="I307" s="656"/>
      <c r="J307" s="59">
        <f t="shared" si="90"/>
        <v>0</v>
      </c>
      <c r="K307" s="59">
        <f t="shared" si="97"/>
        <v>0</v>
      </c>
      <c r="L307" s="59">
        <f t="shared" si="102"/>
        <v>0</v>
      </c>
      <c r="M307" s="59">
        <f t="shared" si="103"/>
        <v>0</v>
      </c>
      <c r="N307" s="59">
        <f t="shared" si="104"/>
        <v>0</v>
      </c>
      <c r="O307" s="59">
        <f t="shared" si="105"/>
        <v>0</v>
      </c>
      <c r="P307" s="59">
        <f t="shared" si="106"/>
        <v>0</v>
      </c>
      <c r="Q307" s="59">
        <f t="shared" si="98"/>
        <v>0</v>
      </c>
      <c r="R307" s="59">
        <f t="shared" si="99"/>
        <v>0</v>
      </c>
      <c r="S307" s="816"/>
      <c r="T307" s="816"/>
      <c r="U307" s="816"/>
      <c r="V307" s="60" t="str">
        <f t="shared" si="91"/>
        <v/>
      </c>
      <c r="W307" s="409" t="str">
        <f t="shared" si="92"/>
        <v/>
      </c>
      <c r="X307" s="61" t="str">
        <f t="shared" si="93"/>
        <v/>
      </c>
      <c r="Y307" s="279"/>
      <c r="Z307" s="279"/>
      <c r="AA307" s="609"/>
      <c r="AB307" s="610"/>
      <c r="AC307" s="279"/>
      <c r="AD307" s="279"/>
      <c r="AE307" s="279"/>
      <c r="AF307" s="279"/>
      <c r="AG307" s="279"/>
      <c r="AH307" s="279"/>
      <c r="AI307" s="279"/>
      <c r="AJ307" s="279"/>
      <c r="AK307" s="279"/>
      <c r="AL307" s="279"/>
      <c r="AM307" s="279"/>
      <c r="AN307" s="567"/>
      <c r="AO307" s="566"/>
      <c r="AP307" s="279"/>
      <c r="AQ307" s="279"/>
      <c r="AR307" s="279"/>
      <c r="AS307" s="279"/>
      <c r="AT307" s="279"/>
      <c r="AU307" s="279"/>
      <c r="AV307" s="279"/>
      <c r="AW307" s="279"/>
      <c r="AX307" s="279"/>
      <c r="AY307" s="279"/>
      <c r="AZ307" s="279"/>
      <c r="BA307" s="279"/>
      <c r="BB307" s="279"/>
      <c r="BC307" s="279"/>
      <c r="BE307" s="2"/>
      <c r="BF307" s="2"/>
      <c r="BG307" s="256">
        <f t="shared" si="94"/>
        <v>44197</v>
      </c>
      <c r="BH307" s="256">
        <f t="shared" si="95"/>
        <v>44227</v>
      </c>
      <c r="BI307" s="143">
        <f t="shared" si="107"/>
        <v>31</v>
      </c>
      <c r="BK307" s="565">
        <f t="shared" si="96"/>
        <v>1</v>
      </c>
      <c r="BL307" s="565">
        <f t="shared" si="100"/>
        <v>1</v>
      </c>
      <c r="BM307" s="565">
        <f t="shared" si="101"/>
        <v>1</v>
      </c>
    </row>
    <row r="308" spans="1:65" hidden="1" x14ac:dyDescent="0.25">
      <c r="A308" s="58" t="str">
        <f t="shared" si="108"/>
        <v/>
      </c>
      <c r="B308" s="368"/>
      <c r="C308" s="371"/>
      <c r="D308" s="679"/>
      <c r="E308" s="679"/>
      <c r="F308" s="278"/>
      <c r="G308" s="278"/>
      <c r="H308" s="278"/>
      <c r="I308" s="656"/>
      <c r="J308" s="59">
        <f t="shared" si="90"/>
        <v>0</v>
      </c>
      <c r="K308" s="59">
        <f t="shared" si="97"/>
        <v>0</v>
      </c>
      <c r="L308" s="59">
        <f t="shared" si="102"/>
        <v>0</v>
      </c>
      <c r="M308" s="59">
        <f t="shared" si="103"/>
        <v>0</v>
      </c>
      <c r="N308" s="59">
        <f t="shared" si="104"/>
        <v>0</v>
      </c>
      <c r="O308" s="59">
        <f t="shared" si="105"/>
        <v>0</v>
      </c>
      <c r="P308" s="59">
        <f t="shared" si="106"/>
        <v>0</v>
      </c>
      <c r="Q308" s="59">
        <f t="shared" si="98"/>
        <v>0</v>
      </c>
      <c r="R308" s="59">
        <f t="shared" si="99"/>
        <v>0</v>
      </c>
      <c r="S308" s="816"/>
      <c r="T308" s="816"/>
      <c r="U308" s="816"/>
      <c r="V308" s="60" t="str">
        <f t="shared" si="91"/>
        <v/>
      </c>
      <c r="W308" s="409" t="str">
        <f t="shared" si="92"/>
        <v/>
      </c>
      <c r="X308" s="61" t="str">
        <f t="shared" si="93"/>
        <v/>
      </c>
      <c r="Y308" s="279"/>
      <c r="Z308" s="279"/>
      <c r="AA308" s="609"/>
      <c r="AB308" s="610"/>
      <c r="AC308" s="279"/>
      <c r="AD308" s="279"/>
      <c r="AE308" s="279"/>
      <c r="AF308" s="279"/>
      <c r="AG308" s="279"/>
      <c r="AH308" s="279"/>
      <c r="AI308" s="279"/>
      <c r="AJ308" s="279"/>
      <c r="AK308" s="279"/>
      <c r="AL308" s="279"/>
      <c r="AM308" s="279"/>
      <c r="AN308" s="567"/>
      <c r="AO308" s="566"/>
      <c r="AP308" s="279"/>
      <c r="AQ308" s="279"/>
      <c r="AR308" s="279"/>
      <c r="AS308" s="279"/>
      <c r="AT308" s="279"/>
      <c r="AU308" s="279"/>
      <c r="AV308" s="279"/>
      <c r="AW308" s="279"/>
      <c r="AX308" s="279"/>
      <c r="AY308" s="279"/>
      <c r="AZ308" s="279"/>
      <c r="BA308" s="279"/>
      <c r="BB308" s="279"/>
      <c r="BC308" s="279"/>
      <c r="BE308" s="2"/>
      <c r="BF308" s="2"/>
      <c r="BG308" s="256">
        <f t="shared" si="94"/>
        <v>44197</v>
      </c>
      <c r="BH308" s="256">
        <f t="shared" si="95"/>
        <v>44227</v>
      </c>
      <c r="BI308" s="143">
        <f t="shared" si="107"/>
        <v>31</v>
      </c>
      <c r="BK308" s="565">
        <f t="shared" si="96"/>
        <v>1</v>
      </c>
      <c r="BL308" s="565">
        <f t="shared" si="100"/>
        <v>1</v>
      </c>
      <c r="BM308" s="565">
        <f t="shared" si="101"/>
        <v>1</v>
      </c>
    </row>
    <row r="309" spans="1:65" hidden="1" x14ac:dyDescent="0.25">
      <c r="A309" s="58" t="str">
        <f t="shared" si="108"/>
        <v/>
      </c>
      <c r="B309" s="368"/>
      <c r="C309" s="371"/>
      <c r="D309" s="679"/>
      <c r="E309" s="679"/>
      <c r="F309" s="278"/>
      <c r="G309" s="278"/>
      <c r="H309" s="278"/>
      <c r="I309" s="656"/>
      <c r="J309" s="59">
        <f t="shared" si="90"/>
        <v>0</v>
      </c>
      <c r="K309" s="59">
        <f t="shared" si="97"/>
        <v>0</v>
      </c>
      <c r="L309" s="59">
        <f t="shared" si="102"/>
        <v>0</v>
      </c>
      <c r="M309" s="59">
        <f t="shared" si="103"/>
        <v>0</v>
      </c>
      <c r="N309" s="59">
        <f t="shared" si="104"/>
        <v>0</v>
      </c>
      <c r="O309" s="59">
        <f t="shared" si="105"/>
        <v>0</v>
      </c>
      <c r="P309" s="59">
        <f t="shared" si="106"/>
        <v>0</v>
      </c>
      <c r="Q309" s="59">
        <f t="shared" si="98"/>
        <v>0</v>
      </c>
      <c r="R309" s="59">
        <f t="shared" si="99"/>
        <v>0</v>
      </c>
      <c r="S309" s="816"/>
      <c r="T309" s="816"/>
      <c r="U309" s="816"/>
      <c r="V309" s="60" t="str">
        <f t="shared" si="91"/>
        <v/>
      </c>
      <c r="W309" s="409" t="str">
        <f t="shared" si="92"/>
        <v/>
      </c>
      <c r="X309" s="61" t="str">
        <f t="shared" si="93"/>
        <v/>
      </c>
      <c r="Y309" s="279"/>
      <c r="Z309" s="279"/>
      <c r="AA309" s="609"/>
      <c r="AB309" s="610"/>
      <c r="AC309" s="279"/>
      <c r="AD309" s="279"/>
      <c r="AE309" s="279"/>
      <c r="AF309" s="279"/>
      <c r="AG309" s="279"/>
      <c r="AH309" s="279"/>
      <c r="AI309" s="279"/>
      <c r="AJ309" s="279"/>
      <c r="AK309" s="279"/>
      <c r="AL309" s="279"/>
      <c r="AM309" s="279"/>
      <c r="AN309" s="567"/>
      <c r="AO309" s="566"/>
      <c r="AP309" s="279"/>
      <c r="AQ309" s="279"/>
      <c r="AR309" s="279"/>
      <c r="AS309" s="279"/>
      <c r="AT309" s="279"/>
      <c r="AU309" s="279"/>
      <c r="AV309" s="279"/>
      <c r="AW309" s="279"/>
      <c r="AX309" s="279"/>
      <c r="AY309" s="279"/>
      <c r="AZ309" s="279"/>
      <c r="BA309" s="279"/>
      <c r="BB309" s="279"/>
      <c r="BC309" s="279"/>
      <c r="BE309" s="2"/>
      <c r="BF309" s="2"/>
      <c r="BG309" s="256">
        <f t="shared" si="94"/>
        <v>44197</v>
      </c>
      <c r="BH309" s="256">
        <f t="shared" si="95"/>
        <v>44227</v>
      </c>
      <c r="BI309" s="143">
        <f t="shared" si="107"/>
        <v>31</v>
      </c>
      <c r="BK309" s="565">
        <f t="shared" si="96"/>
        <v>1</v>
      </c>
      <c r="BL309" s="565">
        <f t="shared" si="100"/>
        <v>1</v>
      </c>
      <c r="BM309" s="565">
        <f t="shared" si="101"/>
        <v>1</v>
      </c>
    </row>
    <row r="310" spans="1:65" hidden="1" x14ac:dyDescent="0.25">
      <c r="A310" s="58" t="str">
        <f t="shared" si="108"/>
        <v/>
      </c>
      <c r="B310" s="368"/>
      <c r="C310" s="371"/>
      <c r="D310" s="679"/>
      <c r="E310" s="679"/>
      <c r="F310" s="278"/>
      <c r="G310" s="278"/>
      <c r="H310" s="278"/>
      <c r="I310" s="656"/>
      <c r="J310" s="59">
        <f t="shared" si="90"/>
        <v>0</v>
      </c>
      <c r="K310" s="59">
        <f t="shared" si="97"/>
        <v>0</v>
      </c>
      <c r="L310" s="59">
        <f t="shared" si="102"/>
        <v>0</v>
      </c>
      <c r="M310" s="59">
        <f t="shared" si="103"/>
        <v>0</v>
      </c>
      <c r="N310" s="59">
        <f t="shared" si="104"/>
        <v>0</v>
      </c>
      <c r="O310" s="59">
        <f t="shared" si="105"/>
        <v>0</v>
      </c>
      <c r="P310" s="59">
        <f t="shared" si="106"/>
        <v>0</v>
      </c>
      <c r="Q310" s="59">
        <f t="shared" si="98"/>
        <v>0</v>
      </c>
      <c r="R310" s="59">
        <f t="shared" si="99"/>
        <v>0</v>
      </c>
      <c r="S310" s="816"/>
      <c r="T310" s="816"/>
      <c r="U310" s="816"/>
      <c r="V310" s="60" t="str">
        <f t="shared" si="91"/>
        <v/>
      </c>
      <c r="W310" s="409" t="str">
        <f t="shared" si="92"/>
        <v/>
      </c>
      <c r="X310" s="61" t="str">
        <f t="shared" si="93"/>
        <v/>
      </c>
      <c r="Y310" s="279"/>
      <c r="Z310" s="279"/>
      <c r="AA310" s="609"/>
      <c r="AB310" s="610"/>
      <c r="AC310" s="279"/>
      <c r="AD310" s="279"/>
      <c r="AE310" s="279"/>
      <c r="AF310" s="279"/>
      <c r="AG310" s="279"/>
      <c r="AH310" s="279"/>
      <c r="AI310" s="279"/>
      <c r="AJ310" s="279"/>
      <c r="AK310" s="279"/>
      <c r="AL310" s="279"/>
      <c r="AM310" s="279"/>
      <c r="AN310" s="567"/>
      <c r="AO310" s="566"/>
      <c r="AP310" s="279"/>
      <c r="AQ310" s="279"/>
      <c r="AR310" s="279"/>
      <c r="AS310" s="279"/>
      <c r="AT310" s="279"/>
      <c r="AU310" s="279"/>
      <c r="AV310" s="279"/>
      <c r="AW310" s="279"/>
      <c r="AX310" s="279"/>
      <c r="AY310" s="279"/>
      <c r="AZ310" s="279"/>
      <c r="BA310" s="279"/>
      <c r="BB310" s="279"/>
      <c r="BC310" s="279"/>
      <c r="BE310" s="2"/>
      <c r="BF310" s="2"/>
      <c r="BG310" s="256">
        <f t="shared" si="94"/>
        <v>44197</v>
      </c>
      <c r="BH310" s="256">
        <f t="shared" si="95"/>
        <v>44227</v>
      </c>
      <c r="BI310" s="143">
        <f t="shared" si="107"/>
        <v>31</v>
      </c>
      <c r="BK310" s="565">
        <f t="shared" si="96"/>
        <v>1</v>
      </c>
      <c r="BL310" s="565">
        <f t="shared" si="100"/>
        <v>1</v>
      </c>
      <c r="BM310" s="565">
        <f t="shared" si="101"/>
        <v>1</v>
      </c>
    </row>
    <row r="311" spans="1:65" hidden="1" x14ac:dyDescent="0.25">
      <c r="A311" s="58" t="str">
        <f t="shared" si="108"/>
        <v/>
      </c>
      <c r="B311" s="368"/>
      <c r="C311" s="371"/>
      <c r="D311" s="679"/>
      <c r="E311" s="679"/>
      <c r="F311" s="278"/>
      <c r="G311" s="278"/>
      <c r="H311" s="278"/>
      <c r="I311" s="656"/>
      <c r="J311" s="59">
        <f t="shared" si="90"/>
        <v>0</v>
      </c>
      <c r="K311" s="59">
        <f t="shared" si="97"/>
        <v>0</v>
      </c>
      <c r="L311" s="59">
        <f t="shared" si="102"/>
        <v>0</v>
      </c>
      <c r="M311" s="59">
        <f t="shared" si="103"/>
        <v>0</v>
      </c>
      <c r="N311" s="59">
        <f t="shared" si="104"/>
        <v>0</v>
      </c>
      <c r="O311" s="59">
        <f t="shared" si="105"/>
        <v>0</v>
      </c>
      <c r="P311" s="59">
        <f t="shared" si="106"/>
        <v>0</v>
      </c>
      <c r="Q311" s="59">
        <f t="shared" si="98"/>
        <v>0</v>
      </c>
      <c r="R311" s="59">
        <f t="shared" si="99"/>
        <v>0</v>
      </c>
      <c r="S311" s="816"/>
      <c r="T311" s="816"/>
      <c r="U311" s="816"/>
      <c r="V311" s="60" t="str">
        <f t="shared" si="91"/>
        <v/>
      </c>
      <c r="W311" s="409" t="str">
        <f t="shared" si="92"/>
        <v/>
      </c>
      <c r="X311" s="61" t="str">
        <f t="shared" si="93"/>
        <v/>
      </c>
      <c r="Y311" s="279"/>
      <c r="Z311" s="279"/>
      <c r="AA311" s="609"/>
      <c r="AB311" s="610"/>
      <c r="AC311" s="279"/>
      <c r="AD311" s="279"/>
      <c r="AE311" s="279"/>
      <c r="AF311" s="279"/>
      <c r="AG311" s="279"/>
      <c r="AH311" s="279"/>
      <c r="AI311" s="279"/>
      <c r="AJ311" s="279"/>
      <c r="AK311" s="279"/>
      <c r="AL311" s="279"/>
      <c r="AM311" s="279"/>
      <c r="AN311" s="567"/>
      <c r="AO311" s="566"/>
      <c r="AP311" s="279"/>
      <c r="AQ311" s="279"/>
      <c r="AR311" s="279"/>
      <c r="AS311" s="279"/>
      <c r="AT311" s="279"/>
      <c r="AU311" s="279"/>
      <c r="AV311" s="279"/>
      <c r="AW311" s="279"/>
      <c r="AX311" s="279"/>
      <c r="AY311" s="279"/>
      <c r="AZ311" s="279"/>
      <c r="BA311" s="279"/>
      <c r="BB311" s="279"/>
      <c r="BC311" s="279"/>
      <c r="BE311" s="2"/>
      <c r="BF311" s="2"/>
      <c r="BG311" s="256">
        <f t="shared" si="94"/>
        <v>44197</v>
      </c>
      <c r="BH311" s="256">
        <f t="shared" si="95"/>
        <v>44227</v>
      </c>
      <c r="BI311" s="143">
        <f t="shared" si="107"/>
        <v>31</v>
      </c>
      <c r="BK311" s="565">
        <f t="shared" si="96"/>
        <v>1</v>
      </c>
      <c r="BL311" s="565">
        <f t="shared" si="100"/>
        <v>1</v>
      </c>
      <c r="BM311" s="565">
        <f t="shared" si="101"/>
        <v>1</v>
      </c>
    </row>
    <row r="312" spans="1:65" hidden="1" x14ac:dyDescent="0.25">
      <c r="A312" s="58" t="str">
        <f t="shared" si="108"/>
        <v/>
      </c>
      <c r="B312" s="368"/>
      <c r="C312" s="371"/>
      <c r="D312" s="679"/>
      <c r="E312" s="679"/>
      <c r="F312" s="278"/>
      <c r="G312" s="278"/>
      <c r="H312" s="278"/>
      <c r="I312" s="656"/>
      <c r="J312" s="59">
        <f t="shared" si="90"/>
        <v>0</v>
      </c>
      <c r="K312" s="59">
        <f t="shared" si="97"/>
        <v>0</v>
      </c>
      <c r="L312" s="59">
        <f t="shared" si="102"/>
        <v>0</v>
      </c>
      <c r="M312" s="59">
        <f t="shared" si="103"/>
        <v>0</v>
      </c>
      <c r="N312" s="59">
        <f t="shared" si="104"/>
        <v>0</v>
      </c>
      <c r="O312" s="59">
        <f t="shared" si="105"/>
        <v>0</v>
      </c>
      <c r="P312" s="59">
        <f t="shared" si="106"/>
        <v>0</v>
      </c>
      <c r="Q312" s="59">
        <f t="shared" si="98"/>
        <v>0</v>
      </c>
      <c r="R312" s="59">
        <f t="shared" si="99"/>
        <v>0</v>
      </c>
      <c r="S312" s="816"/>
      <c r="T312" s="816"/>
      <c r="U312" s="816"/>
      <c r="V312" s="60" t="str">
        <f t="shared" si="91"/>
        <v/>
      </c>
      <c r="W312" s="409" t="str">
        <f t="shared" si="92"/>
        <v/>
      </c>
      <c r="X312" s="61" t="str">
        <f t="shared" si="93"/>
        <v/>
      </c>
      <c r="Y312" s="279"/>
      <c r="Z312" s="279"/>
      <c r="AA312" s="609"/>
      <c r="AB312" s="610"/>
      <c r="AC312" s="279"/>
      <c r="AD312" s="279"/>
      <c r="AE312" s="279"/>
      <c r="AF312" s="279"/>
      <c r="AG312" s="279"/>
      <c r="AH312" s="279"/>
      <c r="AI312" s="279"/>
      <c r="AJ312" s="279"/>
      <c r="AK312" s="279"/>
      <c r="AL312" s="279"/>
      <c r="AM312" s="279"/>
      <c r="AN312" s="567"/>
      <c r="AO312" s="566"/>
      <c r="AP312" s="279"/>
      <c r="AQ312" s="279"/>
      <c r="AR312" s="279"/>
      <c r="AS312" s="279"/>
      <c r="AT312" s="279"/>
      <c r="AU312" s="279"/>
      <c r="AV312" s="279"/>
      <c r="AW312" s="279"/>
      <c r="AX312" s="279"/>
      <c r="AY312" s="279"/>
      <c r="AZ312" s="279"/>
      <c r="BA312" s="279"/>
      <c r="BB312" s="279"/>
      <c r="BC312" s="279"/>
      <c r="BE312" s="2"/>
      <c r="BF312" s="2"/>
      <c r="BG312" s="256">
        <f t="shared" si="94"/>
        <v>44197</v>
      </c>
      <c r="BH312" s="256">
        <f t="shared" si="95"/>
        <v>44227</v>
      </c>
      <c r="BI312" s="143">
        <f t="shared" si="107"/>
        <v>31</v>
      </c>
      <c r="BK312" s="565">
        <f t="shared" si="96"/>
        <v>1</v>
      </c>
      <c r="BL312" s="565">
        <f t="shared" si="100"/>
        <v>1</v>
      </c>
      <c r="BM312" s="565">
        <f t="shared" si="101"/>
        <v>1</v>
      </c>
    </row>
    <row r="313" spans="1:65" x14ac:dyDescent="0.25">
      <c r="J313" s="144">
        <f t="shared" ref="J313:R313" si="109">SUM(J13:J312)</f>
        <v>0</v>
      </c>
      <c r="K313" s="144">
        <f t="shared" si="109"/>
        <v>0</v>
      </c>
      <c r="L313" s="144">
        <f t="shared" si="109"/>
        <v>0</v>
      </c>
      <c r="M313" s="144">
        <f t="shared" si="109"/>
        <v>0</v>
      </c>
      <c r="N313" s="144">
        <f t="shared" si="109"/>
        <v>0</v>
      </c>
      <c r="O313" s="144">
        <f t="shared" si="109"/>
        <v>0</v>
      </c>
      <c r="P313" s="144">
        <f t="shared" si="109"/>
        <v>0</v>
      </c>
      <c r="Q313" s="144">
        <f t="shared" ref="Q313" si="110">SUM(Q13:Q312)</f>
        <v>0</v>
      </c>
      <c r="R313" s="144">
        <f t="shared" si="109"/>
        <v>0</v>
      </c>
      <c r="S313" s="72"/>
      <c r="T313" s="72"/>
      <c r="U313" s="72"/>
      <c r="AD313" s="36"/>
      <c r="AE313" s="37"/>
      <c r="AG313" s="38"/>
      <c r="AH313" s="39"/>
      <c r="AJ313" s="40"/>
    </row>
    <row r="314" spans="1:65" x14ac:dyDescent="0.25">
      <c r="AD314" s="36"/>
      <c r="AE314" s="37"/>
      <c r="AG314" s="38"/>
      <c r="AH314" s="39"/>
      <c r="AJ314" s="40"/>
    </row>
    <row r="315" spans="1:65" x14ac:dyDescent="0.25">
      <c r="AD315" s="36"/>
      <c r="AE315" s="37"/>
      <c r="AG315" s="38"/>
      <c r="AH315" s="39"/>
      <c r="AJ315" s="40"/>
    </row>
    <row r="316" spans="1:65" x14ac:dyDescent="0.25">
      <c r="AD316" s="36"/>
      <c r="AE316" s="37"/>
      <c r="AG316" s="38"/>
      <c r="AH316" s="39"/>
      <c r="AJ316" s="40"/>
    </row>
    <row r="317" spans="1:65" x14ac:dyDescent="0.25">
      <c r="AD317" s="36"/>
      <c r="AE317" s="37"/>
      <c r="AG317" s="38"/>
      <c r="AH317" s="39"/>
      <c r="AJ317" s="40"/>
    </row>
    <row r="318" spans="1:65" x14ac:dyDescent="0.25">
      <c r="AD318" s="36"/>
      <c r="AE318" s="37"/>
      <c r="AG318" s="38"/>
      <c r="AH318" s="39"/>
      <c r="AJ318" s="40"/>
    </row>
    <row r="319" spans="1:65" x14ac:dyDescent="0.25">
      <c r="AD319" s="36"/>
      <c r="AE319" s="37"/>
      <c r="AG319" s="38"/>
      <c r="AH319" s="39"/>
      <c r="AJ319" s="40"/>
    </row>
    <row r="320" spans="1:65" x14ac:dyDescent="0.25">
      <c r="AD320" s="36"/>
      <c r="AE320" s="37"/>
      <c r="AG320" s="38"/>
      <c r="AH320" s="39"/>
      <c r="AJ320" s="40"/>
    </row>
    <row r="321" spans="30:36" x14ac:dyDescent="0.25">
      <c r="AD321" s="36"/>
      <c r="AE321" s="37"/>
      <c r="AG321" s="38"/>
      <c r="AH321" s="39"/>
      <c r="AJ321" s="40"/>
    </row>
    <row r="322" spans="30:36" x14ac:dyDescent="0.25">
      <c r="AD322" s="36"/>
      <c r="AE322" s="37"/>
      <c r="AG322" s="38"/>
      <c r="AH322" s="39"/>
      <c r="AJ322" s="40"/>
    </row>
  </sheetData>
  <sheetProtection algorithmName="SHA-512" hashValue="K0Lm3FDPtd9nebKlZnc989l5ESTnqGpG3VyPJ8AjbUpM7/7luCjHCq0gbmjndPJm4hh6xQh68TTyIdAxvTUagw==" saltValue="zXCJI4uhByczQLL4RBMtAA==" spinCount="100000" sheet="1" formatRows="0"/>
  <dataConsolidate/>
  <mergeCells count="333">
    <mergeCell ref="AB9:AD9"/>
    <mergeCell ref="K9:L9"/>
    <mergeCell ref="Q11:Q12"/>
    <mergeCell ref="P8:Q8"/>
    <mergeCell ref="S212:U212"/>
    <mergeCell ref="S203:U203"/>
    <mergeCell ref="S204:U204"/>
    <mergeCell ref="S205:U205"/>
    <mergeCell ref="S206:U206"/>
    <mergeCell ref="S207:U207"/>
    <mergeCell ref="S208:U208"/>
    <mergeCell ref="S209:U209"/>
    <mergeCell ref="S210:U210"/>
    <mergeCell ref="S211:U211"/>
    <mergeCell ref="S194:U194"/>
    <mergeCell ref="S195:U195"/>
    <mergeCell ref="S196:U196"/>
    <mergeCell ref="S197:U197"/>
    <mergeCell ref="S198:U198"/>
    <mergeCell ref="S199:U199"/>
    <mergeCell ref="S200:U200"/>
    <mergeCell ref="S201:U201"/>
    <mergeCell ref="S202:U202"/>
    <mergeCell ref="S185:U185"/>
    <mergeCell ref="S186:U186"/>
    <mergeCell ref="S187:U187"/>
    <mergeCell ref="S188:U188"/>
    <mergeCell ref="S189:U189"/>
    <mergeCell ref="S190:U190"/>
    <mergeCell ref="S191:U191"/>
    <mergeCell ref="S192:U192"/>
    <mergeCell ref="S193:U193"/>
    <mergeCell ref="S176:U176"/>
    <mergeCell ref="S177:U177"/>
    <mergeCell ref="S178:U178"/>
    <mergeCell ref="S179:U179"/>
    <mergeCell ref="S180:U180"/>
    <mergeCell ref="S181:U181"/>
    <mergeCell ref="S182:U182"/>
    <mergeCell ref="S183:U183"/>
    <mergeCell ref="S184:U184"/>
    <mergeCell ref="S167:U167"/>
    <mergeCell ref="S168:U168"/>
    <mergeCell ref="S169:U169"/>
    <mergeCell ref="S170:U170"/>
    <mergeCell ref="S171:U171"/>
    <mergeCell ref="S172:U172"/>
    <mergeCell ref="S173:U173"/>
    <mergeCell ref="S174:U174"/>
    <mergeCell ref="S175:U175"/>
    <mergeCell ref="S158:U158"/>
    <mergeCell ref="S159:U159"/>
    <mergeCell ref="S160:U160"/>
    <mergeCell ref="S161:U161"/>
    <mergeCell ref="S162:U162"/>
    <mergeCell ref="S163:U163"/>
    <mergeCell ref="S164:U164"/>
    <mergeCell ref="S165:U165"/>
    <mergeCell ref="S166:U166"/>
    <mergeCell ref="S149:U149"/>
    <mergeCell ref="S150:U150"/>
    <mergeCell ref="S151:U151"/>
    <mergeCell ref="S152:U152"/>
    <mergeCell ref="S153:U153"/>
    <mergeCell ref="S154:U154"/>
    <mergeCell ref="S155:U155"/>
    <mergeCell ref="S156:U156"/>
    <mergeCell ref="S157:U157"/>
    <mergeCell ref="S140:U140"/>
    <mergeCell ref="S141:U141"/>
    <mergeCell ref="S142:U142"/>
    <mergeCell ref="S143:U143"/>
    <mergeCell ref="S144:U144"/>
    <mergeCell ref="S145:U145"/>
    <mergeCell ref="S146:U146"/>
    <mergeCell ref="S147:U147"/>
    <mergeCell ref="S148:U148"/>
    <mergeCell ref="S131:U131"/>
    <mergeCell ref="S132:U132"/>
    <mergeCell ref="S133:U133"/>
    <mergeCell ref="S134:U134"/>
    <mergeCell ref="S135:U135"/>
    <mergeCell ref="S136:U136"/>
    <mergeCell ref="S137:U137"/>
    <mergeCell ref="S138:U138"/>
    <mergeCell ref="S139:U139"/>
    <mergeCell ref="S122:U122"/>
    <mergeCell ref="S123:U123"/>
    <mergeCell ref="S124:U124"/>
    <mergeCell ref="S125:U125"/>
    <mergeCell ref="S126:U126"/>
    <mergeCell ref="S127:U127"/>
    <mergeCell ref="S128:U128"/>
    <mergeCell ref="S129:U129"/>
    <mergeCell ref="S130:U130"/>
    <mergeCell ref="S242:U242"/>
    <mergeCell ref="S223:U223"/>
    <mergeCell ref="S224:U224"/>
    <mergeCell ref="S312:U312"/>
    <mergeCell ref="S243:U243"/>
    <mergeCell ref="S244:U244"/>
    <mergeCell ref="S245:U245"/>
    <mergeCell ref="S246:U246"/>
    <mergeCell ref="S247:U247"/>
    <mergeCell ref="S248:U248"/>
    <mergeCell ref="S249:U249"/>
    <mergeCell ref="S250:U250"/>
    <mergeCell ref="S251:U251"/>
    <mergeCell ref="S252:U252"/>
    <mergeCell ref="S253:U253"/>
    <mergeCell ref="S254:U254"/>
    <mergeCell ref="S255:U255"/>
    <mergeCell ref="S256:U256"/>
    <mergeCell ref="S257:U257"/>
    <mergeCell ref="S258:U258"/>
    <mergeCell ref="S259:U259"/>
    <mergeCell ref="S260:U260"/>
    <mergeCell ref="S311:U311"/>
    <mergeCell ref="S234:U234"/>
    <mergeCell ref="S235:U235"/>
    <mergeCell ref="S236:U236"/>
    <mergeCell ref="S237:U237"/>
    <mergeCell ref="S238:U238"/>
    <mergeCell ref="S239:U239"/>
    <mergeCell ref="S240:U240"/>
    <mergeCell ref="S241:U241"/>
    <mergeCell ref="S222:U222"/>
    <mergeCell ref="S225:U225"/>
    <mergeCell ref="S226:U226"/>
    <mergeCell ref="S227:U227"/>
    <mergeCell ref="S228:U228"/>
    <mergeCell ref="S229:U229"/>
    <mergeCell ref="S230:U230"/>
    <mergeCell ref="S231:U231"/>
    <mergeCell ref="S232:U232"/>
    <mergeCell ref="S233:U233"/>
    <mergeCell ref="S215:U215"/>
    <mergeCell ref="S216:U216"/>
    <mergeCell ref="S217:U217"/>
    <mergeCell ref="S218:U218"/>
    <mergeCell ref="S219:U219"/>
    <mergeCell ref="S220:U220"/>
    <mergeCell ref="S103:U103"/>
    <mergeCell ref="S104:U104"/>
    <mergeCell ref="S105:U105"/>
    <mergeCell ref="S106:U106"/>
    <mergeCell ref="S107:U107"/>
    <mergeCell ref="S108:U108"/>
    <mergeCell ref="S109:U109"/>
    <mergeCell ref="S110:U110"/>
    <mergeCell ref="S111:U111"/>
    <mergeCell ref="S113:U113"/>
    <mergeCell ref="S114:U114"/>
    <mergeCell ref="S115:U115"/>
    <mergeCell ref="S116:U116"/>
    <mergeCell ref="S117:U117"/>
    <mergeCell ref="S118:U118"/>
    <mergeCell ref="S119:U119"/>
    <mergeCell ref="S120:U120"/>
    <mergeCell ref="S121:U121"/>
    <mergeCell ref="S221:U221"/>
    <mergeCell ref="S102:U102"/>
    <mergeCell ref="S83:U83"/>
    <mergeCell ref="S84:U84"/>
    <mergeCell ref="S85:U85"/>
    <mergeCell ref="S86:U86"/>
    <mergeCell ref="S87:U87"/>
    <mergeCell ref="S88:U88"/>
    <mergeCell ref="S89:U89"/>
    <mergeCell ref="S90:U90"/>
    <mergeCell ref="S91:U91"/>
    <mergeCell ref="S92:U92"/>
    <mergeCell ref="S93:U93"/>
    <mergeCell ref="S94:U94"/>
    <mergeCell ref="S95:U95"/>
    <mergeCell ref="S96:U96"/>
    <mergeCell ref="S97:U97"/>
    <mergeCell ref="S98:U98"/>
    <mergeCell ref="S99:U99"/>
    <mergeCell ref="S100:U100"/>
    <mergeCell ref="S101:U101"/>
    <mergeCell ref="S112:U112"/>
    <mergeCell ref="S213:U213"/>
    <mergeCell ref="S214:U214"/>
    <mergeCell ref="S82:U82"/>
    <mergeCell ref="S63:U63"/>
    <mergeCell ref="S64:U64"/>
    <mergeCell ref="S65:U65"/>
    <mergeCell ref="S66:U66"/>
    <mergeCell ref="S67:U67"/>
    <mergeCell ref="S68:U68"/>
    <mergeCell ref="S69:U69"/>
    <mergeCell ref="S70:U70"/>
    <mergeCell ref="S71:U71"/>
    <mergeCell ref="S72:U72"/>
    <mergeCell ref="S73:U73"/>
    <mergeCell ref="S74:U74"/>
    <mergeCell ref="S75:U75"/>
    <mergeCell ref="S76:U76"/>
    <mergeCell ref="S77:U77"/>
    <mergeCell ref="S78:U78"/>
    <mergeCell ref="S79:U79"/>
    <mergeCell ref="S80:U80"/>
    <mergeCell ref="S81:U81"/>
    <mergeCell ref="S62:U62"/>
    <mergeCell ref="S43:U43"/>
    <mergeCell ref="S44:U44"/>
    <mergeCell ref="S45:U45"/>
    <mergeCell ref="S46:U46"/>
    <mergeCell ref="S47:U47"/>
    <mergeCell ref="S48:U48"/>
    <mergeCell ref="S49:U49"/>
    <mergeCell ref="S50:U50"/>
    <mergeCell ref="S51:U51"/>
    <mergeCell ref="S52:U52"/>
    <mergeCell ref="S53:U53"/>
    <mergeCell ref="S54:U54"/>
    <mergeCell ref="S55:U55"/>
    <mergeCell ref="S56:U56"/>
    <mergeCell ref="S57:U57"/>
    <mergeCell ref="S58:U58"/>
    <mergeCell ref="S59:U59"/>
    <mergeCell ref="S60:U60"/>
    <mergeCell ref="S61:U61"/>
    <mergeCell ref="S42:U42"/>
    <mergeCell ref="S23:U23"/>
    <mergeCell ref="S24:U24"/>
    <mergeCell ref="S25:U25"/>
    <mergeCell ref="S26:U26"/>
    <mergeCell ref="S27:U27"/>
    <mergeCell ref="S28:U28"/>
    <mergeCell ref="S29:U29"/>
    <mergeCell ref="S30:U30"/>
    <mergeCell ref="S31:U31"/>
    <mergeCell ref="S32:U32"/>
    <mergeCell ref="S33:U33"/>
    <mergeCell ref="S34:U34"/>
    <mergeCell ref="S35:U35"/>
    <mergeCell ref="S36:U36"/>
    <mergeCell ref="S37:U37"/>
    <mergeCell ref="S38:U38"/>
    <mergeCell ref="S39:U39"/>
    <mergeCell ref="S40:U40"/>
    <mergeCell ref="S41:U41"/>
    <mergeCell ref="S22:U22"/>
    <mergeCell ref="V10:BC10"/>
    <mergeCell ref="M7:N7"/>
    <mergeCell ref="A6:D6"/>
    <mergeCell ref="I11:I12"/>
    <mergeCell ref="M10:N10"/>
    <mergeCell ref="P7:Q7"/>
    <mergeCell ref="P11:P12"/>
    <mergeCell ref="H11:H12"/>
    <mergeCell ref="S7:U7"/>
    <mergeCell ref="R11:R12"/>
    <mergeCell ref="S13:U13"/>
    <mergeCell ref="S14:U14"/>
    <mergeCell ref="S15:U15"/>
    <mergeCell ref="S16:U16"/>
    <mergeCell ref="S17:U17"/>
    <mergeCell ref="S18:U18"/>
    <mergeCell ref="S19:U19"/>
    <mergeCell ref="S20:U20"/>
    <mergeCell ref="S21:U21"/>
    <mergeCell ref="S11:U12"/>
    <mergeCell ref="M8:N8"/>
    <mergeCell ref="M9:N9"/>
    <mergeCell ref="P9:U9"/>
    <mergeCell ref="W3:AE3"/>
    <mergeCell ref="W4:AE4"/>
    <mergeCell ref="AB7:AD7"/>
    <mergeCell ref="P6:Q6"/>
    <mergeCell ref="A1:R1"/>
    <mergeCell ref="A2:R2"/>
    <mergeCell ref="A3:D3"/>
    <mergeCell ref="A4:D4"/>
    <mergeCell ref="A5:D5"/>
    <mergeCell ref="E4:Q4"/>
    <mergeCell ref="E3:Q3"/>
    <mergeCell ref="W5:AE5"/>
    <mergeCell ref="K5:Q5"/>
    <mergeCell ref="S2:U2"/>
    <mergeCell ref="E5:F5"/>
    <mergeCell ref="S261:U261"/>
    <mergeCell ref="S262:U262"/>
    <mergeCell ref="S263:U263"/>
    <mergeCell ref="S264:U264"/>
    <mergeCell ref="S265:U265"/>
    <mergeCell ref="S266:U266"/>
    <mergeCell ref="S267:U267"/>
    <mergeCell ref="S268:U268"/>
    <mergeCell ref="S269:U269"/>
    <mergeCell ref="S288:U288"/>
    <mergeCell ref="S289:U289"/>
    <mergeCell ref="S270:U270"/>
    <mergeCell ref="S271:U271"/>
    <mergeCell ref="S272:U272"/>
    <mergeCell ref="S273:U273"/>
    <mergeCell ref="S274:U274"/>
    <mergeCell ref="S275:U275"/>
    <mergeCell ref="S276:U276"/>
    <mergeCell ref="S277:U277"/>
    <mergeCell ref="S278:U278"/>
    <mergeCell ref="S279:U279"/>
    <mergeCell ref="S280:U280"/>
    <mergeCell ref="S281:U281"/>
    <mergeCell ref="S282:U282"/>
    <mergeCell ref="S283:U283"/>
    <mergeCell ref="S284:U284"/>
    <mergeCell ref="S285:U285"/>
    <mergeCell ref="S286:U286"/>
    <mergeCell ref="S287:U287"/>
    <mergeCell ref="S307:U307"/>
    <mergeCell ref="S308:U308"/>
    <mergeCell ref="S309:U309"/>
    <mergeCell ref="S310:U310"/>
    <mergeCell ref="S290:U290"/>
    <mergeCell ref="S291:U291"/>
    <mergeCell ref="S292:U292"/>
    <mergeCell ref="S293:U293"/>
    <mergeCell ref="S294:U294"/>
    <mergeCell ref="S295:U295"/>
    <mergeCell ref="S296:U296"/>
    <mergeCell ref="S297:U297"/>
    <mergeCell ref="S298:U298"/>
    <mergeCell ref="S299:U299"/>
    <mergeCell ref="S300:U300"/>
    <mergeCell ref="S301:U301"/>
    <mergeCell ref="S302:U302"/>
    <mergeCell ref="S303:U303"/>
    <mergeCell ref="S304:U304"/>
    <mergeCell ref="S305:U305"/>
    <mergeCell ref="S306:U306"/>
  </mergeCells>
  <phoneticPr fontId="0" type="noConversion"/>
  <conditionalFormatting sqref="Y11:BC11">
    <cfRule type="cellIs" dxfId="54" priority="30" stopIfTrue="1" operator="equal">
      <formula>1</formula>
    </cfRule>
    <cfRule type="cellIs" dxfId="53" priority="31" stopIfTrue="1" operator="equal">
      <formula>7</formula>
    </cfRule>
  </conditionalFormatting>
  <conditionalFormatting sqref="Y13:BC312">
    <cfRule type="cellIs" dxfId="52" priority="4" operator="equal">
      <formula>"C"</formula>
    </cfRule>
    <cfRule type="cellIs" dxfId="51" priority="5" operator="equal">
      <formula>"I"</formula>
    </cfRule>
    <cfRule type="expression" dxfId="50" priority="25">
      <formula>WEEKDAY(Y$11,2)&gt;5</formula>
    </cfRule>
  </conditionalFormatting>
  <conditionalFormatting sqref="P13:P312">
    <cfRule type="expression" dxfId="49" priority="16">
      <formula>AND(D13&lt;&gt;0,P13=0)</formula>
    </cfRule>
  </conditionalFormatting>
  <conditionalFormatting sqref="Q13:Q312">
    <cfRule type="cellIs" dxfId="48" priority="1" operator="greaterThan">
      <formula>0</formula>
    </cfRule>
    <cfRule type="expression" dxfId="47" priority="8">
      <formula>AND(C13&lt;&gt;0,Q13=0)</formula>
    </cfRule>
  </conditionalFormatting>
  <conditionalFormatting sqref="BB13:BC312">
    <cfRule type="expression" dxfId="46" priority="7">
      <formula>DAY(BB$12)&lt;4</formula>
    </cfRule>
  </conditionalFormatting>
  <conditionalFormatting sqref="BA13:BA312">
    <cfRule type="expression" dxfId="45" priority="6">
      <formula>DAY(BA$12)&lt;4</formula>
    </cfRule>
  </conditionalFormatting>
  <conditionalFormatting sqref="K13:K312">
    <cfRule type="expression" dxfId="44" priority="82">
      <formula>K13&gt;J13</formula>
    </cfRule>
    <cfRule type="expression" dxfId="43" priority="83">
      <formula>AND(D13&lt;&gt;"",K13&lt;J13)</formula>
    </cfRule>
  </conditionalFormatting>
  <conditionalFormatting sqref="R13:R312">
    <cfRule type="cellIs" dxfId="42" priority="3" operator="greaterThan">
      <formula>0</formula>
    </cfRule>
  </conditionalFormatting>
  <dataValidations count="10">
    <dataValidation type="list" allowBlank="1" showInputMessage="1" showErrorMessage="1" sqref="E7">
      <formula1>Monat</formula1>
    </dataValidation>
    <dataValidation type="list" allowBlank="1" showInputMessage="1" showErrorMessage="1" sqref="F7:G7 E9">
      <formula1>Jahr</formula1>
    </dataValidation>
    <dataValidation type="list" allowBlank="1" showInputMessage="1" showErrorMessage="1" error="Bitte verwenden Sie nur die oben angegebenen Kürzel" sqref="Y13:BC312">
      <formula1>Status</formula1>
    </dataValidation>
    <dataValidation type="list" allowBlank="1" showInputMessage="1" showErrorMessage="1" sqref="G13:G312">
      <formula1>Alter_Eintritt</formula1>
    </dataValidation>
    <dataValidation errorStyle="warning" allowBlank="1" showInputMessage="1" showErrorMessage="1" errorTitle="Warnung" error="Kann nicht abgerechnet werden" sqref="P13:P312"/>
    <dataValidation type="list" allowBlank="1" showInputMessage="1" showErrorMessage="1" sqref="B13:B312">
      <formula1>CHOOSE(MATCH($O$6,Kofi_Abk_tbl,0),TN_ALG_AB,TN_SVB,TN_HK_Land_HB,TN_ALG_C1)</formula1>
    </dataValidation>
    <dataValidation type="list" allowBlank="1" showInputMessage="1" showErrorMessage="1" sqref="P6:Q6">
      <formula1>"?,ja,nein"</formula1>
    </dataValidation>
    <dataValidation type="list" allowBlank="1" showInputMessage="1" showErrorMessage="1" sqref="K5:Q5">
      <formula1>Intervention</formula1>
    </dataValidation>
    <dataValidation type="list" allowBlank="1" showInputMessage="1" showErrorMessage="1" sqref="I13:I312">
      <formula1>I_oder_C</formula1>
    </dataValidation>
    <dataValidation type="list" allowBlank="1" showInputMessage="1" showErrorMessage="1" sqref="M9:N9">
      <formula1>Jahr_ab_2020</formula1>
    </dataValidation>
  </dataValidations>
  <printOptions horizontalCentered="1"/>
  <pageMargins left="0.70866141732283472" right="0.70866141732283472" top="0.74803149606299213" bottom="0.74803149606299213" header="0.31496062992125984" footer="0.31496062992125984"/>
  <pageSetup paperSize="9" scale="80" fitToWidth="2" fitToHeight="4" pageOrder="overThenDown" orientation="landscape" r:id="rId1"/>
  <headerFooter alignWithMargins="0">
    <oddHeader>&amp;L&amp;G&amp;R&amp;G</oddHeader>
    <oddFooter>&amp;L&amp;8Dateiname:
&amp;F
&amp;A&amp;C&amp;8
&amp;9ESF_Monats_VN_SEK_V12_4_210610&amp;R&amp;G
     Seite &amp;P von &amp;N</oddFooter>
  </headerFooter>
  <colBreaks count="1" manualBreakCount="1">
    <brk id="21" max="161" man="1"/>
  </colBreaks>
  <legacy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03"/>
  <sheetViews>
    <sheetView topLeftCell="A37" zoomScale="90" zoomScaleNormal="90" zoomScalePageLayoutView="80" workbookViewId="0">
      <selection activeCell="F59" sqref="F59"/>
    </sheetView>
  </sheetViews>
  <sheetFormatPr baseColWidth="10" defaultColWidth="11.44140625" defaultRowHeight="13.8" x14ac:dyDescent="0.25"/>
  <cols>
    <col min="1" max="1" width="18.5546875" style="299" customWidth="1"/>
    <col min="2" max="2" width="11" style="295" bestFit="1" customWidth="1"/>
    <col min="3" max="3" width="28.5546875" style="296" bestFit="1" customWidth="1"/>
    <col min="4" max="4" width="13.44140625" style="297" bestFit="1" customWidth="1"/>
    <col min="5" max="5" width="22.33203125" style="297" customWidth="1"/>
    <col min="6" max="6" width="39.88671875" style="297" customWidth="1"/>
    <col min="7" max="7" width="45" style="296" bestFit="1" customWidth="1"/>
    <col min="8" max="8" width="23" style="403" customWidth="1"/>
    <col min="9" max="9" width="21" style="404" customWidth="1"/>
    <col min="10" max="10" width="17.88671875" style="300" bestFit="1" customWidth="1"/>
    <col min="11" max="11" width="19.44140625" style="291" bestFit="1" customWidth="1"/>
    <col min="12" max="13" width="15.6640625" style="291" customWidth="1"/>
    <col min="14" max="16384" width="11.44140625" style="291"/>
  </cols>
  <sheetData>
    <row r="1" spans="1:11" ht="34.5" customHeight="1" thickBot="1" x14ac:dyDescent="0.3">
      <c r="A1" s="287" t="s">
        <v>382</v>
      </c>
      <c r="B1" s="288" t="s">
        <v>410</v>
      </c>
      <c r="C1" s="330" t="s">
        <v>411</v>
      </c>
      <c r="D1" s="289" t="s">
        <v>412</v>
      </c>
      <c r="E1" s="289" t="s">
        <v>413</v>
      </c>
      <c r="F1" s="288" t="s">
        <v>414</v>
      </c>
      <c r="G1" s="330" t="s">
        <v>415</v>
      </c>
      <c r="H1" s="401" t="s">
        <v>416</v>
      </c>
      <c r="I1" s="401" t="s">
        <v>417</v>
      </c>
      <c r="J1" s="288" t="s">
        <v>418</v>
      </c>
      <c r="K1" s="290" t="s">
        <v>419</v>
      </c>
    </row>
    <row r="2" spans="1:11" s="295" customFormat="1" ht="19.5" customHeight="1" x14ac:dyDescent="0.25">
      <c r="A2" s="292" t="str">
        <f>IF(Ermittlung_Pauschale!N2=0,"",IFERROR(VLOOKUP(Monatsverwendungsnachweis!B13,Positionen,2,FALSE),""))</f>
        <v/>
      </c>
      <c r="B2" s="293" t="str">
        <f>IF(A2="","","ZE")</f>
        <v/>
      </c>
      <c r="C2" s="292" t="str">
        <f>IF(A2="","",CONCATENATE("MKP"," / ",Monatsverwendungsnachweis!$D$7," / ",RIGHT(Monatsverwendungsnachweis!$F$7,2)," / ",ROW()-1))</f>
        <v/>
      </c>
      <c r="D2" s="294" t="str">
        <f t="shared" ref="D2" si="0">IF(A2="","",Monatsende)</f>
        <v/>
      </c>
      <c r="E2" s="294" t="str">
        <f t="shared" ref="E2" si="1">IF(A2="","",Monatsende)</f>
        <v/>
      </c>
      <c r="F2" s="293" t="str">
        <f>IF(A2="","",VLOOKUP(Monatsverwendungsnachweis!B13,Positionen,3,FALSE))</f>
        <v/>
      </c>
      <c r="G2" s="292" t="str">
        <f>IF(A2="","",CONCATENATE(Monatsverwendungsnachweis!D13," / ", LEFT(Monatsverwendungsnachweis!E13,3)," / ",Ermittlung_Pauschale!N2,"  x  ",MKP_Matrix, " a ",VLOOKUP(Monatsverwendungsnachweis!$K$5,Matrix,4,FALSE),"€"))</f>
        <v/>
      </c>
      <c r="H2" s="402" t="str">
        <f>IF(A2="","",Ermittlung_Pauschale!O2)</f>
        <v/>
      </c>
      <c r="I2" s="402" t="str">
        <f>IF(A2="","",Ermittlung_Pauschale!O2)</f>
        <v/>
      </c>
      <c r="J2" s="293" t="str">
        <f>IF(A2="","",IF(Monatsverwendungsnachweis!S13="","",Monatsverwendungsnachweis!S13))</f>
        <v/>
      </c>
      <c r="K2" s="293" t="str">
        <f>IF(A2="","","0")</f>
        <v/>
      </c>
    </row>
    <row r="3" spans="1:11" x14ac:dyDescent="0.25">
      <c r="A3" s="292" t="str">
        <f>IF(Ermittlung_Pauschale!N3=0,"",IFERROR(VLOOKUP(Monatsverwendungsnachweis!B14,Positionen,2,FALSE),""))</f>
        <v/>
      </c>
      <c r="B3" s="293" t="str">
        <f t="shared" ref="B3:B66" si="2">IF(A3="","","ZE")</f>
        <v/>
      </c>
      <c r="C3" s="292" t="str">
        <f>IF(A3="","",CONCATENATE("MKP"," / ",Monatsverwendungsnachweis!$D$7," / ",RIGHT(Monatsverwendungsnachweis!$F$7,2)," / ",ROW()-1))</f>
        <v/>
      </c>
      <c r="D3" s="294" t="str">
        <f t="shared" ref="D3:D66" si="3">IF(A3="","",Monatsende)</f>
        <v/>
      </c>
      <c r="E3" s="294" t="str">
        <f t="shared" ref="E3:E66" si="4">IF(A3="","",Monatsende)</f>
        <v/>
      </c>
      <c r="F3" s="293" t="str">
        <f>IF(A3="","",VLOOKUP(Monatsverwendungsnachweis!B14,Positionen,3,FALSE))</f>
        <v/>
      </c>
      <c r="G3" s="292" t="str">
        <f>IF(A3="","",CONCATENATE(Monatsverwendungsnachweis!D14," / ", LEFT(Monatsverwendungsnachweis!E14,3)," / ",Ermittlung_Pauschale!N3,"  x  ",MKP_Matrix, " a ",VLOOKUP(Monatsverwendungsnachweis!$K$5,Matrix,4,FALSE),"€"))</f>
        <v/>
      </c>
      <c r="H3" s="402" t="str">
        <f>IF(A3="","",Ermittlung_Pauschale!O3)</f>
        <v/>
      </c>
      <c r="I3" s="402" t="str">
        <f>IF(A3="","",Ermittlung_Pauschale!O3)</f>
        <v/>
      </c>
      <c r="J3" s="293" t="str">
        <f>IF(A3="","",IF(Monatsverwendungsnachweis!S14="","",Monatsverwendungsnachweis!S14))</f>
        <v/>
      </c>
      <c r="K3" s="293" t="str">
        <f t="shared" ref="K3:K66" si="5">IF(A3="","","0")</f>
        <v/>
      </c>
    </row>
    <row r="4" spans="1:11" x14ac:dyDescent="0.25">
      <c r="A4" s="292" t="str">
        <f>IF(Ermittlung_Pauschale!N4=0,"",IFERROR(VLOOKUP(Monatsverwendungsnachweis!B15,Positionen,2,FALSE),""))</f>
        <v/>
      </c>
      <c r="B4" s="293" t="str">
        <f t="shared" si="2"/>
        <v/>
      </c>
      <c r="C4" s="292" t="str">
        <f>IF(A4="","",CONCATENATE("MKP"," / ",Monatsverwendungsnachweis!$D$7," / ",RIGHT(Monatsverwendungsnachweis!$F$7,2)," / ",ROW()-1))</f>
        <v/>
      </c>
      <c r="D4" s="294" t="str">
        <f t="shared" si="3"/>
        <v/>
      </c>
      <c r="E4" s="294" t="str">
        <f t="shared" si="4"/>
        <v/>
      </c>
      <c r="F4" s="293" t="str">
        <f>IF(A4="","",VLOOKUP(Monatsverwendungsnachweis!B15,Positionen,3,FALSE))</f>
        <v/>
      </c>
      <c r="G4" s="292" t="str">
        <f>IF(A4="","",CONCATENATE(Monatsverwendungsnachweis!D15," / ", LEFT(Monatsverwendungsnachweis!E15,3)," / ",Ermittlung_Pauschale!N4,"  x  ",MKP_Matrix, " a ",VLOOKUP(Monatsverwendungsnachweis!$K$5,Matrix,4,FALSE),"€"))</f>
        <v/>
      </c>
      <c r="H4" s="402" t="str">
        <f>IF(A4="","",Ermittlung_Pauschale!O4)</f>
        <v/>
      </c>
      <c r="I4" s="402" t="str">
        <f>IF(A4="","",Ermittlung_Pauschale!O4)</f>
        <v/>
      </c>
      <c r="J4" s="293" t="str">
        <f>IF(A4="","",IF(Monatsverwendungsnachweis!S15="","",Monatsverwendungsnachweis!S15))</f>
        <v/>
      </c>
      <c r="K4" s="293" t="str">
        <f t="shared" si="5"/>
        <v/>
      </c>
    </row>
    <row r="5" spans="1:11" x14ac:dyDescent="0.25">
      <c r="A5" s="292" t="str">
        <f>IF(Ermittlung_Pauschale!N5=0,"",IFERROR(VLOOKUP(Monatsverwendungsnachweis!B16,Positionen,2,FALSE),""))</f>
        <v/>
      </c>
      <c r="B5" s="293" t="str">
        <f t="shared" si="2"/>
        <v/>
      </c>
      <c r="C5" s="292" t="str">
        <f>IF(A5="","",CONCATENATE("MKP"," / ",Monatsverwendungsnachweis!$D$7," / ",RIGHT(Monatsverwendungsnachweis!$F$7,2)," / ",ROW()-1))</f>
        <v/>
      </c>
      <c r="D5" s="294" t="str">
        <f t="shared" si="3"/>
        <v/>
      </c>
      <c r="E5" s="294" t="str">
        <f t="shared" si="4"/>
        <v/>
      </c>
      <c r="F5" s="293" t="str">
        <f>IF(A5="","",VLOOKUP(Monatsverwendungsnachweis!B16,Positionen,3,FALSE))</f>
        <v/>
      </c>
      <c r="G5" s="292" t="str">
        <f>IF(A5="","",CONCATENATE(Monatsverwendungsnachweis!D16," / ", LEFT(Monatsverwendungsnachweis!E16,3)," / ",Ermittlung_Pauschale!N5,"  x  ",MKP_Matrix, " a ",VLOOKUP(Monatsverwendungsnachweis!$K$5,Matrix,4,FALSE),"€"))</f>
        <v/>
      </c>
      <c r="H5" s="402" t="str">
        <f>IF(A5="","",Ermittlung_Pauschale!O5)</f>
        <v/>
      </c>
      <c r="I5" s="402" t="str">
        <f>IF(A5="","",Ermittlung_Pauschale!O5)</f>
        <v/>
      </c>
      <c r="J5" s="293" t="str">
        <f>IF(A5="","",IF(Monatsverwendungsnachweis!S16="","",Monatsverwendungsnachweis!S16))</f>
        <v/>
      </c>
      <c r="K5" s="293" t="str">
        <f t="shared" si="5"/>
        <v/>
      </c>
    </row>
    <row r="6" spans="1:11" x14ac:dyDescent="0.25">
      <c r="A6" s="292" t="str">
        <f>IF(Ermittlung_Pauschale!N6=0,"",IFERROR(VLOOKUP(Monatsverwendungsnachweis!B17,Positionen,2,FALSE),""))</f>
        <v/>
      </c>
      <c r="B6" s="293" t="str">
        <f t="shared" si="2"/>
        <v/>
      </c>
      <c r="C6" s="292" t="str">
        <f>IF(A6="","",CONCATENATE("MKP"," / ",Monatsverwendungsnachweis!$D$7," / ",RIGHT(Monatsverwendungsnachweis!$F$7,2)," / ",ROW()-1))</f>
        <v/>
      </c>
      <c r="D6" s="294" t="str">
        <f t="shared" si="3"/>
        <v/>
      </c>
      <c r="E6" s="294" t="str">
        <f t="shared" si="4"/>
        <v/>
      </c>
      <c r="F6" s="293" t="str">
        <f>IF(A6="","",VLOOKUP(Monatsverwendungsnachweis!B17,Positionen,3,FALSE))</f>
        <v/>
      </c>
      <c r="G6" s="292" t="str">
        <f>IF(A6="","",CONCATENATE(Monatsverwendungsnachweis!D17," / ", LEFT(Monatsverwendungsnachweis!E17,3)," / ",Ermittlung_Pauschale!N6,"  x  ",MKP_Matrix, " a ",VLOOKUP(Monatsverwendungsnachweis!$K$5,Matrix,4,FALSE),"€"))</f>
        <v/>
      </c>
      <c r="H6" s="402" t="str">
        <f>IF(A6="","",Ermittlung_Pauschale!O6)</f>
        <v/>
      </c>
      <c r="I6" s="402" t="str">
        <f>IF(A6="","",Ermittlung_Pauschale!O6)</f>
        <v/>
      </c>
      <c r="J6" s="293" t="str">
        <f>IF(A6="","",IF(Monatsverwendungsnachweis!S17="","",Monatsverwendungsnachweis!S17))</f>
        <v/>
      </c>
      <c r="K6" s="293" t="str">
        <f t="shared" si="5"/>
        <v/>
      </c>
    </row>
    <row r="7" spans="1:11" x14ac:dyDescent="0.25">
      <c r="A7" s="292" t="str">
        <f>IF(Ermittlung_Pauschale!N7=0,"",IFERROR(VLOOKUP(Monatsverwendungsnachweis!B18,Positionen,2,FALSE),""))</f>
        <v/>
      </c>
      <c r="B7" s="293" t="str">
        <f t="shared" si="2"/>
        <v/>
      </c>
      <c r="C7" s="292" t="str">
        <f>IF(A7="","",CONCATENATE("MKP"," / ",Monatsverwendungsnachweis!$D$7," / ",RIGHT(Monatsverwendungsnachweis!$F$7,2)," / ",ROW()-1))</f>
        <v/>
      </c>
      <c r="D7" s="294" t="str">
        <f t="shared" si="3"/>
        <v/>
      </c>
      <c r="E7" s="294" t="str">
        <f t="shared" si="4"/>
        <v/>
      </c>
      <c r="F7" s="293" t="str">
        <f>IF(A7="","",VLOOKUP(Monatsverwendungsnachweis!B18,Positionen,3,FALSE))</f>
        <v/>
      </c>
      <c r="G7" s="292" t="str">
        <f>IF(A7="","",CONCATENATE(Monatsverwendungsnachweis!D18," / ", LEFT(Monatsverwendungsnachweis!E18,3)," / ",Ermittlung_Pauschale!N7,"  x  ",MKP_Matrix, " a ",VLOOKUP(Monatsverwendungsnachweis!$K$5,Matrix,4,FALSE),"€"))</f>
        <v/>
      </c>
      <c r="H7" s="402" t="str">
        <f>IF(A7="","",Ermittlung_Pauschale!O7)</f>
        <v/>
      </c>
      <c r="I7" s="402" t="str">
        <f>IF(A7="","",Ermittlung_Pauschale!O7)</f>
        <v/>
      </c>
      <c r="J7" s="293" t="str">
        <f>IF(A7="","",IF(Monatsverwendungsnachweis!S18="","",Monatsverwendungsnachweis!S18))</f>
        <v/>
      </c>
      <c r="K7" s="293" t="str">
        <f t="shared" si="5"/>
        <v/>
      </c>
    </row>
    <row r="8" spans="1:11" x14ac:dyDescent="0.25">
      <c r="A8" s="292" t="str">
        <f>IF(Ermittlung_Pauschale!N8=0,"",IFERROR(VLOOKUP(Monatsverwendungsnachweis!B19,Positionen,2,FALSE),""))</f>
        <v/>
      </c>
      <c r="B8" s="293" t="str">
        <f t="shared" si="2"/>
        <v/>
      </c>
      <c r="C8" s="292" t="str">
        <f>IF(A8="","",CONCATENATE("MKP"," / ",Monatsverwendungsnachweis!$D$7," / ",RIGHT(Monatsverwendungsnachweis!$F$7,2)," / ",ROW()-1))</f>
        <v/>
      </c>
      <c r="D8" s="294" t="str">
        <f t="shared" si="3"/>
        <v/>
      </c>
      <c r="E8" s="294" t="str">
        <f t="shared" si="4"/>
        <v/>
      </c>
      <c r="F8" s="293" t="str">
        <f>IF(A8="","",VLOOKUP(Monatsverwendungsnachweis!B19,Positionen,3,FALSE))</f>
        <v/>
      </c>
      <c r="G8" s="292" t="str">
        <f>IF(A8="","",CONCATENATE(Monatsverwendungsnachweis!D19," / ", LEFT(Monatsverwendungsnachweis!E19,3)," / ",Ermittlung_Pauschale!N8,"  x  ",MKP_Matrix, " a ",VLOOKUP(Monatsverwendungsnachweis!$K$5,Matrix,4,FALSE),"€"))</f>
        <v/>
      </c>
      <c r="H8" s="402" t="str">
        <f>IF(A8="","",Ermittlung_Pauschale!O8)</f>
        <v/>
      </c>
      <c r="I8" s="402" t="str">
        <f>IF(A8="","",Ermittlung_Pauschale!O8)</f>
        <v/>
      </c>
      <c r="J8" s="293" t="str">
        <f>IF(A8="","",IF(Monatsverwendungsnachweis!S19="","",Monatsverwendungsnachweis!S19))</f>
        <v/>
      </c>
      <c r="K8" s="293" t="str">
        <f t="shared" si="5"/>
        <v/>
      </c>
    </row>
    <row r="9" spans="1:11" x14ac:dyDescent="0.25">
      <c r="A9" s="292" t="str">
        <f>IF(Ermittlung_Pauschale!N9=0,"",IFERROR(VLOOKUP(Monatsverwendungsnachweis!B20,Positionen,2,FALSE),""))</f>
        <v/>
      </c>
      <c r="B9" s="293" t="str">
        <f t="shared" si="2"/>
        <v/>
      </c>
      <c r="C9" s="292" t="str">
        <f>IF(A9="","",CONCATENATE("MKP"," / ",Monatsverwendungsnachweis!$D$7," / ",RIGHT(Monatsverwendungsnachweis!$F$7,2)," / ",ROW()-1))</f>
        <v/>
      </c>
      <c r="D9" s="294" t="str">
        <f t="shared" si="3"/>
        <v/>
      </c>
      <c r="E9" s="294" t="str">
        <f t="shared" si="4"/>
        <v/>
      </c>
      <c r="F9" s="293" t="str">
        <f>IF(A9="","",VLOOKUP(Monatsverwendungsnachweis!B20,Positionen,3,FALSE))</f>
        <v/>
      </c>
      <c r="G9" s="292" t="str">
        <f>IF(A9="","",CONCATENATE(Monatsverwendungsnachweis!D20," / ", LEFT(Monatsverwendungsnachweis!E20,3)," / ",Ermittlung_Pauschale!N9,"  x  ",MKP_Matrix, " a ",VLOOKUP(Monatsverwendungsnachweis!$K$5,Matrix,4,FALSE),"€"))</f>
        <v/>
      </c>
      <c r="H9" s="402" t="str">
        <f>IF(A9="","",Ermittlung_Pauschale!O9)</f>
        <v/>
      </c>
      <c r="I9" s="402" t="str">
        <f>IF(A9="","",Ermittlung_Pauschale!O9)</f>
        <v/>
      </c>
      <c r="J9" s="293" t="str">
        <f>IF(A9="","",IF(Monatsverwendungsnachweis!S20="","",Monatsverwendungsnachweis!S20))</f>
        <v/>
      </c>
      <c r="K9" s="293" t="str">
        <f t="shared" si="5"/>
        <v/>
      </c>
    </row>
    <row r="10" spans="1:11" x14ac:dyDescent="0.25">
      <c r="A10" s="292" t="str">
        <f>IF(Ermittlung_Pauschale!N10=0,"",IFERROR(VLOOKUP(Monatsverwendungsnachweis!B21,Positionen,2,FALSE),""))</f>
        <v/>
      </c>
      <c r="B10" s="293" t="str">
        <f t="shared" si="2"/>
        <v/>
      </c>
      <c r="C10" s="292" t="str">
        <f>IF(A10="","",CONCATENATE("MKP"," / ",Monatsverwendungsnachweis!$D$7," / ",RIGHT(Monatsverwendungsnachweis!$F$7,2)," / ",ROW()-1))</f>
        <v/>
      </c>
      <c r="D10" s="294" t="str">
        <f t="shared" si="3"/>
        <v/>
      </c>
      <c r="E10" s="294" t="str">
        <f t="shared" si="4"/>
        <v/>
      </c>
      <c r="F10" s="293" t="str">
        <f>IF(A10="","",VLOOKUP(Monatsverwendungsnachweis!B21,Positionen,3,FALSE))</f>
        <v/>
      </c>
      <c r="G10" s="292" t="str">
        <f>IF(A10="","",CONCATENATE(Monatsverwendungsnachweis!D21," / ", LEFT(Monatsverwendungsnachweis!E21,3)," / ",Ermittlung_Pauschale!N10,"  x  ",MKP_Matrix, " a ",VLOOKUP(Monatsverwendungsnachweis!$K$5,Matrix,4,FALSE),"€"))</f>
        <v/>
      </c>
      <c r="H10" s="402" t="str">
        <f>IF(A10="","",Ermittlung_Pauschale!O10)</f>
        <v/>
      </c>
      <c r="I10" s="402" t="str">
        <f>IF(A10="","",Ermittlung_Pauschale!O10)</f>
        <v/>
      </c>
      <c r="J10" s="293" t="str">
        <f>IF(A10="","",IF(Monatsverwendungsnachweis!S21="","",Monatsverwendungsnachweis!S21))</f>
        <v/>
      </c>
      <c r="K10" s="293" t="str">
        <f t="shared" si="5"/>
        <v/>
      </c>
    </row>
    <row r="11" spans="1:11" x14ac:dyDescent="0.25">
      <c r="A11" s="292" t="str">
        <f>IF(Ermittlung_Pauschale!N11=0,"",IFERROR(VLOOKUP(Monatsverwendungsnachweis!B22,Positionen,2,FALSE),""))</f>
        <v/>
      </c>
      <c r="B11" s="293" t="str">
        <f t="shared" si="2"/>
        <v/>
      </c>
      <c r="C11" s="292" t="str">
        <f>IF(A11="","",CONCATENATE("MKP"," / ",Monatsverwendungsnachweis!$D$7," / ",RIGHT(Monatsverwendungsnachweis!$F$7,2)," / ",ROW()-1))</f>
        <v/>
      </c>
      <c r="D11" s="294" t="str">
        <f t="shared" si="3"/>
        <v/>
      </c>
      <c r="E11" s="294" t="str">
        <f t="shared" si="4"/>
        <v/>
      </c>
      <c r="F11" s="293" t="str">
        <f>IF(A11="","",VLOOKUP(Monatsverwendungsnachweis!B22,Positionen,3,FALSE))</f>
        <v/>
      </c>
      <c r="G11" s="292" t="str">
        <f>IF(A11="","",CONCATENATE(Monatsverwendungsnachweis!D22," / ", LEFT(Monatsverwendungsnachweis!E22,3)," / ",Ermittlung_Pauschale!N11,"  x  ",MKP_Matrix, " a ",VLOOKUP(Monatsverwendungsnachweis!$K$5,Matrix,4,FALSE),"€"))</f>
        <v/>
      </c>
      <c r="H11" s="402" t="str">
        <f>IF(A11="","",Ermittlung_Pauschale!O11)</f>
        <v/>
      </c>
      <c r="I11" s="402" t="str">
        <f>IF(A11="","",Ermittlung_Pauschale!O11)</f>
        <v/>
      </c>
      <c r="J11" s="293" t="str">
        <f>IF(A11="","",IF(Monatsverwendungsnachweis!S22="","",Monatsverwendungsnachweis!S22))</f>
        <v/>
      </c>
      <c r="K11" s="293" t="str">
        <f t="shared" si="5"/>
        <v/>
      </c>
    </row>
    <row r="12" spans="1:11" x14ac:dyDescent="0.25">
      <c r="A12" s="292" t="str">
        <f>IF(Ermittlung_Pauschale!N12=0,"",IFERROR(VLOOKUP(Monatsverwendungsnachweis!B23,Positionen,2,FALSE),""))</f>
        <v/>
      </c>
      <c r="B12" s="293" t="str">
        <f t="shared" si="2"/>
        <v/>
      </c>
      <c r="C12" s="292" t="str">
        <f>IF(A12="","",CONCATENATE("MKP"," / ",Monatsverwendungsnachweis!$D$7," / ",RIGHT(Monatsverwendungsnachweis!$F$7,2)," / ",ROW()-1))</f>
        <v/>
      </c>
      <c r="D12" s="294" t="str">
        <f t="shared" si="3"/>
        <v/>
      </c>
      <c r="E12" s="294" t="str">
        <f t="shared" si="4"/>
        <v/>
      </c>
      <c r="F12" s="293" t="str">
        <f>IF(A12="","",VLOOKUP(Monatsverwendungsnachweis!B23,Positionen,3,FALSE))</f>
        <v/>
      </c>
      <c r="G12" s="292" t="str">
        <f>IF(A12="","",CONCATENATE(Monatsverwendungsnachweis!D23," / ", LEFT(Monatsverwendungsnachweis!E23,3)," / ",Ermittlung_Pauschale!N12,"  x  ",MKP_Matrix, " a ",VLOOKUP(Monatsverwendungsnachweis!$K$5,Matrix,4,FALSE),"€"))</f>
        <v/>
      </c>
      <c r="H12" s="402" t="str">
        <f>IF(A12="","",Ermittlung_Pauschale!O12)</f>
        <v/>
      </c>
      <c r="I12" s="402" t="str">
        <f>IF(A12="","",Ermittlung_Pauschale!O12)</f>
        <v/>
      </c>
      <c r="J12" s="293" t="str">
        <f>IF(A12="","",IF(Monatsverwendungsnachweis!S23="","",Monatsverwendungsnachweis!S23))</f>
        <v/>
      </c>
      <c r="K12" s="293" t="str">
        <f t="shared" si="5"/>
        <v/>
      </c>
    </row>
    <row r="13" spans="1:11" x14ac:dyDescent="0.25">
      <c r="A13" s="292" t="str">
        <f>IF(Ermittlung_Pauschale!N13=0,"",IFERROR(VLOOKUP(Monatsverwendungsnachweis!B24,Positionen,2,FALSE),""))</f>
        <v/>
      </c>
      <c r="B13" s="293" t="str">
        <f t="shared" si="2"/>
        <v/>
      </c>
      <c r="C13" s="292" t="str">
        <f>IF(A13="","",CONCATENATE("MKP"," / ",Monatsverwendungsnachweis!$D$7," / ",RIGHT(Monatsverwendungsnachweis!$F$7,2)," / ",ROW()-1))</f>
        <v/>
      </c>
      <c r="D13" s="294" t="str">
        <f t="shared" si="3"/>
        <v/>
      </c>
      <c r="E13" s="294" t="str">
        <f t="shared" si="4"/>
        <v/>
      </c>
      <c r="F13" s="293" t="str">
        <f>IF(A13="","",VLOOKUP(Monatsverwendungsnachweis!B24,Positionen,3,FALSE))</f>
        <v/>
      </c>
      <c r="G13" s="292" t="str">
        <f>IF(A13="","",CONCATENATE(Monatsverwendungsnachweis!D24," / ", LEFT(Monatsverwendungsnachweis!E24,3)," / ",Ermittlung_Pauschale!N13,"  x  ",MKP_Matrix, " a ",VLOOKUP(Monatsverwendungsnachweis!$K$5,Matrix,4,FALSE),"€"))</f>
        <v/>
      </c>
      <c r="H13" s="402" t="str">
        <f>IF(A13="","",Ermittlung_Pauschale!O13)</f>
        <v/>
      </c>
      <c r="I13" s="402" t="str">
        <f>IF(A13="","",Ermittlung_Pauschale!O13)</f>
        <v/>
      </c>
      <c r="J13" s="293" t="str">
        <f>IF(A13="","",IF(Monatsverwendungsnachweis!S24="","",Monatsverwendungsnachweis!S24))</f>
        <v/>
      </c>
      <c r="K13" s="293" t="str">
        <f t="shared" si="5"/>
        <v/>
      </c>
    </row>
    <row r="14" spans="1:11" x14ac:dyDescent="0.25">
      <c r="A14" s="292" t="str">
        <f>IF(Ermittlung_Pauschale!N14=0,"",IFERROR(VLOOKUP(Monatsverwendungsnachweis!B25,Positionen,2,FALSE),""))</f>
        <v/>
      </c>
      <c r="B14" s="293" t="str">
        <f t="shared" si="2"/>
        <v/>
      </c>
      <c r="C14" s="292" t="str">
        <f>IF(A14="","",CONCATENATE("MKP"," / ",Monatsverwendungsnachweis!$D$7," / ",RIGHT(Monatsverwendungsnachweis!$F$7,2)," / ",ROW()-1))</f>
        <v/>
      </c>
      <c r="D14" s="294" t="str">
        <f t="shared" si="3"/>
        <v/>
      </c>
      <c r="E14" s="294" t="str">
        <f t="shared" si="4"/>
        <v/>
      </c>
      <c r="F14" s="293" t="str">
        <f>IF(A14="","",VLOOKUP(Monatsverwendungsnachweis!B25,Positionen,3,FALSE))</f>
        <v/>
      </c>
      <c r="G14" s="292" t="str">
        <f>IF(A14="","",CONCATENATE(Monatsverwendungsnachweis!D25," / ", LEFT(Monatsverwendungsnachweis!E25,3)," / ",Ermittlung_Pauschale!N14,"  x  ",MKP_Matrix, " a ",VLOOKUP(Monatsverwendungsnachweis!$K$5,Matrix,4,FALSE),"€"))</f>
        <v/>
      </c>
      <c r="H14" s="402" t="str">
        <f>IF(A14="","",Ermittlung_Pauschale!O14)</f>
        <v/>
      </c>
      <c r="I14" s="402" t="str">
        <f>IF(A14="","",Ermittlung_Pauschale!O14)</f>
        <v/>
      </c>
      <c r="J14" s="293" t="str">
        <f>IF(A14="","",IF(Monatsverwendungsnachweis!S25="","",Monatsverwendungsnachweis!S25))</f>
        <v/>
      </c>
      <c r="K14" s="293" t="str">
        <f t="shared" si="5"/>
        <v/>
      </c>
    </row>
    <row r="15" spans="1:11" x14ac:dyDescent="0.25">
      <c r="A15" s="292" t="str">
        <f>IF(Ermittlung_Pauschale!N15=0,"",IFERROR(VLOOKUP(Monatsverwendungsnachweis!B26,Positionen,2,FALSE),""))</f>
        <v/>
      </c>
      <c r="B15" s="293" t="str">
        <f t="shared" si="2"/>
        <v/>
      </c>
      <c r="C15" s="292" t="str">
        <f>IF(A15="","",CONCATENATE("MKP"," / ",Monatsverwendungsnachweis!$D$7," / ",RIGHT(Monatsverwendungsnachweis!$F$7,2)," / ",ROW()-1))</f>
        <v/>
      </c>
      <c r="D15" s="294" t="str">
        <f t="shared" si="3"/>
        <v/>
      </c>
      <c r="E15" s="294" t="str">
        <f t="shared" si="4"/>
        <v/>
      </c>
      <c r="F15" s="293" t="str">
        <f>IF(A15="","",VLOOKUP(Monatsverwendungsnachweis!B26,Positionen,3,FALSE))</f>
        <v/>
      </c>
      <c r="G15" s="292" t="str">
        <f>IF(A15="","",CONCATENATE(Monatsverwendungsnachweis!D26," / ", LEFT(Monatsverwendungsnachweis!E26,3)," / ",Ermittlung_Pauschale!N15,"  x  ",MKP_Matrix, " a ",VLOOKUP(Monatsverwendungsnachweis!$K$5,Matrix,4,FALSE),"€"))</f>
        <v/>
      </c>
      <c r="H15" s="402" t="str">
        <f>IF(A15="","",Ermittlung_Pauschale!O15)</f>
        <v/>
      </c>
      <c r="I15" s="402" t="str">
        <f>IF(A15="","",Ermittlung_Pauschale!O15)</f>
        <v/>
      </c>
      <c r="J15" s="293" t="str">
        <f>IF(A15="","",IF(Monatsverwendungsnachweis!S26="","",Monatsverwendungsnachweis!S26))</f>
        <v/>
      </c>
      <c r="K15" s="293" t="str">
        <f t="shared" si="5"/>
        <v/>
      </c>
    </row>
    <row r="16" spans="1:11" x14ac:dyDescent="0.25">
      <c r="A16" s="292" t="str">
        <f>IF(Ermittlung_Pauschale!N16=0,"",IFERROR(VLOOKUP(Monatsverwendungsnachweis!B27,Positionen,2,FALSE),""))</f>
        <v/>
      </c>
      <c r="B16" s="293" t="str">
        <f t="shared" si="2"/>
        <v/>
      </c>
      <c r="C16" s="292" t="str">
        <f>IF(A16="","",CONCATENATE("MKP"," / ",Monatsverwendungsnachweis!$D$7," / ",RIGHT(Monatsverwendungsnachweis!$F$7,2)," / ",ROW()-1))</f>
        <v/>
      </c>
      <c r="D16" s="294" t="str">
        <f t="shared" si="3"/>
        <v/>
      </c>
      <c r="E16" s="294" t="str">
        <f t="shared" si="4"/>
        <v/>
      </c>
      <c r="F16" s="293" t="str">
        <f>IF(A16="","",VLOOKUP(Monatsverwendungsnachweis!B27,Positionen,3,FALSE))</f>
        <v/>
      </c>
      <c r="G16" s="292" t="str">
        <f>IF(A16="","",CONCATENATE(Monatsverwendungsnachweis!D27," / ", LEFT(Monatsverwendungsnachweis!E27,3)," / ",Ermittlung_Pauschale!N16,"  x  ",MKP_Matrix, " a ",VLOOKUP(Monatsverwendungsnachweis!$K$5,Matrix,4,FALSE),"€"))</f>
        <v/>
      </c>
      <c r="H16" s="402" t="str">
        <f>IF(A16="","",Ermittlung_Pauschale!O16)</f>
        <v/>
      </c>
      <c r="I16" s="402" t="str">
        <f>IF(A16="","",Ermittlung_Pauschale!O16)</f>
        <v/>
      </c>
      <c r="J16" s="293" t="str">
        <f>IF(A16="","",IF(Monatsverwendungsnachweis!S27="","",Monatsverwendungsnachweis!S27))</f>
        <v/>
      </c>
      <c r="K16" s="293" t="str">
        <f t="shared" si="5"/>
        <v/>
      </c>
    </row>
    <row r="17" spans="1:11" x14ac:dyDescent="0.25">
      <c r="A17" s="292" t="str">
        <f>IF(Ermittlung_Pauschale!N17=0,"",IFERROR(VLOOKUP(Monatsverwendungsnachweis!B28,Positionen,2,FALSE),""))</f>
        <v/>
      </c>
      <c r="B17" s="293" t="str">
        <f t="shared" si="2"/>
        <v/>
      </c>
      <c r="C17" s="292" t="str">
        <f>IF(A17="","",CONCATENATE("MKP"," / ",Monatsverwendungsnachweis!$D$7," / ",RIGHT(Monatsverwendungsnachweis!$F$7,2)," / ",ROW()-1))</f>
        <v/>
      </c>
      <c r="D17" s="294" t="str">
        <f t="shared" si="3"/>
        <v/>
      </c>
      <c r="E17" s="294" t="str">
        <f t="shared" si="4"/>
        <v/>
      </c>
      <c r="F17" s="293" t="str">
        <f>IF(A17="","",VLOOKUP(Monatsverwendungsnachweis!B28,Positionen,3,FALSE))</f>
        <v/>
      </c>
      <c r="G17" s="292" t="str">
        <f>IF(A17="","",CONCATENATE(Monatsverwendungsnachweis!D28," / ", LEFT(Monatsverwendungsnachweis!E28,3)," / ",Ermittlung_Pauschale!N17,"  x  ",MKP_Matrix, " a ",VLOOKUP(Monatsverwendungsnachweis!$K$5,Matrix,4,FALSE),"€"))</f>
        <v/>
      </c>
      <c r="H17" s="402" t="str">
        <f>IF(A17="","",Ermittlung_Pauschale!O17)</f>
        <v/>
      </c>
      <c r="I17" s="402" t="str">
        <f>IF(A17="","",Ermittlung_Pauschale!O17)</f>
        <v/>
      </c>
      <c r="J17" s="293" t="str">
        <f>IF(A17="","",IF(Monatsverwendungsnachweis!S28="","",Monatsverwendungsnachweis!S28))</f>
        <v/>
      </c>
      <c r="K17" s="293" t="str">
        <f t="shared" si="5"/>
        <v/>
      </c>
    </row>
    <row r="18" spans="1:11" x14ac:dyDescent="0.25">
      <c r="A18" s="292" t="str">
        <f>IF(Ermittlung_Pauschale!N18=0,"",IFERROR(VLOOKUP(Monatsverwendungsnachweis!B29,Positionen,2,FALSE),""))</f>
        <v/>
      </c>
      <c r="B18" s="293" t="str">
        <f t="shared" si="2"/>
        <v/>
      </c>
      <c r="C18" s="292" t="str">
        <f>IF(A18="","",CONCATENATE("MKP"," / ",Monatsverwendungsnachweis!$D$7," / ",RIGHT(Monatsverwendungsnachweis!$F$7,2)," / ",ROW()-1))</f>
        <v/>
      </c>
      <c r="D18" s="294" t="str">
        <f t="shared" si="3"/>
        <v/>
      </c>
      <c r="E18" s="294" t="str">
        <f t="shared" si="4"/>
        <v/>
      </c>
      <c r="F18" s="293" t="str">
        <f>IF(A18="","",VLOOKUP(Monatsverwendungsnachweis!B29,Positionen,3,FALSE))</f>
        <v/>
      </c>
      <c r="G18" s="292" t="str">
        <f>IF(A18="","",CONCATENATE(Monatsverwendungsnachweis!D29," / ", LEFT(Monatsverwendungsnachweis!E29,3)," / ",Ermittlung_Pauschale!N18,"  x  ",MKP_Matrix, " a ",VLOOKUP(Monatsverwendungsnachweis!$K$5,Matrix,4,FALSE),"€"))</f>
        <v/>
      </c>
      <c r="H18" s="402" t="str">
        <f>IF(A18="","",Ermittlung_Pauschale!O18)</f>
        <v/>
      </c>
      <c r="I18" s="402" t="str">
        <f>IF(A18="","",Ermittlung_Pauschale!O18)</f>
        <v/>
      </c>
      <c r="J18" s="293" t="str">
        <f>IF(A18="","",IF(Monatsverwendungsnachweis!S29="","",Monatsverwendungsnachweis!S29))</f>
        <v/>
      </c>
      <c r="K18" s="293" t="str">
        <f t="shared" si="5"/>
        <v/>
      </c>
    </row>
    <row r="19" spans="1:11" x14ac:dyDescent="0.25">
      <c r="A19" s="292" t="str">
        <f>IF(Ermittlung_Pauschale!N19=0,"",IFERROR(VLOOKUP(Monatsverwendungsnachweis!B30,Positionen,2,FALSE),""))</f>
        <v/>
      </c>
      <c r="B19" s="293" t="str">
        <f t="shared" si="2"/>
        <v/>
      </c>
      <c r="C19" s="292" t="str">
        <f>IF(A19="","",CONCATENATE("MKP"," / ",Monatsverwendungsnachweis!$D$7," / ",RIGHT(Monatsverwendungsnachweis!$F$7,2)," / ",ROW()-1))</f>
        <v/>
      </c>
      <c r="D19" s="294" t="str">
        <f t="shared" si="3"/>
        <v/>
      </c>
      <c r="E19" s="294" t="str">
        <f t="shared" si="4"/>
        <v/>
      </c>
      <c r="F19" s="293" t="str">
        <f>IF(A19="","",VLOOKUP(Monatsverwendungsnachweis!B30,Positionen,3,FALSE))</f>
        <v/>
      </c>
      <c r="G19" s="292" t="str">
        <f>IF(A19="","",CONCATENATE(Monatsverwendungsnachweis!D30," / ", LEFT(Monatsverwendungsnachweis!E30,3)," / ",Ermittlung_Pauschale!N19,"  x  ",MKP_Matrix, " a ",VLOOKUP(Monatsverwendungsnachweis!$K$5,Matrix,4,FALSE),"€"))</f>
        <v/>
      </c>
      <c r="H19" s="402" t="str">
        <f>IF(A19="","",Ermittlung_Pauschale!O19)</f>
        <v/>
      </c>
      <c r="I19" s="402" t="str">
        <f>IF(A19="","",Ermittlung_Pauschale!O19)</f>
        <v/>
      </c>
      <c r="J19" s="293" t="str">
        <f>IF(A19="","",IF(Monatsverwendungsnachweis!S30="","",Monatsverwendungsnachweis!S30))</f>
        <v/>
      </c>
      <c r="K19" s="293" t="str">
        <f t="shared" si="5"/>
        <v/>
      </c>
    </row>
    <row r="20" spans="1:11" x14ac:dyDescent="0.25">
      <c r="A20" s="292" t="str">
        <f>IF(Ermittlung_Pauschale!N20=0,"",IFERROR(VLOOKUP(Monatsverwendungsnachweis!B31,Positionen,2,FALSE),""))</f>
        <v/>
      </c>
      <c r="B20" s="293" t="str">
        <f t="shared" si="2"/>
        <v/>
      </c>
      <c r="C20" s="292" t="str">
        <f>IF(A20="","",CONCATENATE("MKP"," / ",Monatsverwendungsnachweis!$D$7," / ",RIGHT(Monatsverwendungsnachweis!$F$7,2)," / ",ROW()-1))</f>
        <v/>
      </c>
      <c r="D20" s="294" t="str">
        <f t="shared" si="3"/>
        <v/>
      </c>
      <c r="E20" s="294" t="str">
        <f t="shared" si="4"/>
        <v/>
      </c>
      <c r="F20" s="293" t="str">
        <f>IF(A20="","",VLOOKUP(Monatsverwendungsnachweis!B31,Positionen,3,FALSE))</f>
        <v/>
      </c>
      <c r="G20" s="292" t="str">
        <f>IF(A20="","",CONCATENATE(Monatsverwendungsnachweis!D31," / ", LEFT(Monatsverwendungsnachweis!E31,3)," / ",Ermittlung_Pauschale!N20,"  x  ",MKP_Matrix, " a ",VLOOKUP(Monatsverwendungsnachweis!$K$5,Matrix,4,FALSE),"€"))</f>
        <v/>
      </c>
      <c r="H20" s="402" t="str">
        <f>IF(A20="","",Ermittlung_Pauschale!O20)</f>
        <v/>
      </c>
      <c r="I20" s="402" t="str">
        <f>IF(A20="","",Ermittlung_Pauschale!O20)</f>
        <v/>
      </c>
      <c r="J20" s="293" t="str">
        <f>IF(A20="","",IF(Monatsverwendungsnachweis!S31="","",Monatsverwendungsnachweis!S31))</f>
        <v/>
      </c>
      <c r="K20" s="293" t="str">
        <f t="shared" si="5"/>
        <v/>
      </c>
    </row>
    <row r="21" spans="1:11" x14ac:dyDescent="0.25">
      <c r="A21" s="292" t="str">
        <f>IF(Ermittlung_Pauschale!N21=0,"",IFERROR(VLOOKUP(Monatsverwendungsnachweis!B32,Positionen,2,FALSE),""))</f>
        <v/>
      </c>
      <c r="B21" s="293" t="str">
        <f t="shared" si="2"/>
        <v/>
      </c>
      <c r="C21" s="292" t="str">
        <f>IF(A21="","",CONCATENATE("MKP"," / ",Monatsverwendungsnachweis!$D$7," / ",RIGHT(Monatsverwendungsnachweis!$F$7,2)," / ",ROW()-1))</f>
        <v/>
      </c>
      <c r="D21" s="294" t="str">
        <f t="shared" si="3"/>
        <v/>
      </c>
      <c r="E21" s="294" t="str">
        <f t="shared" si="4"/>
        <v/>
      </c>
      <c r="F21" s="293" t="str">
        <f>IF(A21="","",VLOOKUP(Monatsverwendungsnachweis!B32,Positionen,3,FALSE))</f>
        <v/>
      </c>
      <c r="G21" s="292" t="str">
        <f>IF(A21="","",CONCATENATE(Monatsverwendungsnachweis!D32," / ", LEFT(Monatsverwendungsnachweis!E32,3)," / ",Ermittlung_Pauschale!N21,"  x  ",MKP_Matrix, " a ",VLOOKUP(Monatsverwendungsnachweis!$K$5,Matrix,4,FALSE),"€"))</f>
        <v/>
      </c>
      <c r="H21" s="402" t="str">
        <f>IF(A21="","",Ermittlung_Pauschale!O21)</f>
        <v/>
      </c>
      <c r="I21" s="402" t="str">
        <f>IF(A21="","",Ermittlung_Pauschale!O21)</f>
        <v/>
      </c>
      <c r="J21" s="293" t="str">
        <f>IF(A21="","",IF(Monatsverwendungsnachweis!S32="","",Monatsverwendungsnachweis!S32))</f>
        <v/>
      </c>
      <c r="K21" s="293" t="str">
        <f t="shared" si="5"/>
        <v/>
      </c>
    </row>
    <row r="22" spans="1:11" x14ac:dyDescent="0.25">
      <c r="A22" s="292" t="str">
        <f>IF(Ermittlung_Pauschale!N22=0,"",IFERROR(VLOOKUP(Monatsverwendungsnachweis!B33,Positionen,2,FALSE),""))</f>
        <v/>
      </c>
      <c r="B22" s="293" t="str">
        <f t="shared" si="2"/>
        <v/>
      </c>
      <c r="C22" s="292" t="str">
        <f>IF(A22="","",CONCATENATE("MKP"," / ",Monatsverwendungsnachweis!$D$7," / ",RIGHT(Monatsverwendungsnachweis!$F$7,2)," / ",ROW()-1))</f>
        <v/>
      </c>
      <c r="D22" s="294" t="str">
        <f t="shared" si="3"/>
        <v/>
      </c>
      <c r="E22" s="294" t="str">
        <f t="shared" si="4"/>
        <v/>
      </c>
      <c r="F22" s="293" t="str">
        <f>IF(A22="","",VLOOKUP(Monatsverwendungsnachweis!B33,Positionen,3,FALSE))</f>
        <v/>
      </c>
      <c r="G22" s="292" t="str">
        <f>IF(A22="","",CONCATENATE(Monatsverwendungsnachweis!D33," / ", LEFT(Monatsverwendungsnachweis!E33,3)," / ",Ermittlung_Pauschale!N22,"  x  ",MKP_Matrix, " a ",VLOOKUP(Monatsverwendungsnachweis!$K$5,Matrix,4,FALSE),"€"))</f>
        <v/>
      </c>
      <c r="H22" s="402" t="str">
        <f>IF(A22="","",Ermittlung_Pauschale!O22)</f>
        <v/>
      </c>
      <c r="I22" s="402" t="str">
        <f>IF(A22="","",Ermittlung_Pauschale!O22)</f>
        <v/>
      </c>
      <c r="J22" s="293" t="str">
        <f>IF(A22="","",IF(Monatsverwendungsnachweis!S33="","",Monatsverwendungsnachweis!S33))</f>
        <v/>
      </c>
      <c r="K22" s="293" t="str">
        <f t="shared" si="5"/>
        <v/>
      </c>
    </row>
    <row r="23" spans="1:11" x14ac:dyDescent="0.25">
      <c r="A23" s="292" t="str">
        <f>IF(Ermittlung_Pauschale!N23=0,"",IFERROR(VLOOKUP(Monatsverwendungsnachweis!B34,Positionen,2,FALSE),""))</f>
        <v/>
      </c>
      <c r="B23" s="293" t="str">
        <f t="shared" si="2"/>
        <v/>
      </c>
      <c r="C23" s="292" t="str">
        <f>IF(A23="","",CONCATENATE("MKP"," / ",Monatsverwendungsnachweis!$D$7," / ",RIGHT(Monatsverwendungsnachweis!$F$7,2)," / ",ROW()-1))</f>
        <v/>
      </c>
      <c r="D23" s="294" t="str">
        <f t="shared" si="3"/>
        <v/>
      </c>
      <c r="E23" s="294" t="str">
        <f t="shared" si="4"/>
        <v/>
      </c>
      <c r="F23" s="293" t="str">
        <f>IF(A23="","",VLOOKUP(Monatsverwendungsnachweis!B34,Positionen,3,FALSE))</f>
        <v/>
      </c>
      <c r="G23" s="292" t="str">
        <f>IF(A23="","",CONCATENATE(Monatsverwendungsnachweis!D34," / ", LEFT(Monatsverwendungsnachweis!E34,3)," / ",Ermittlung_Pauschale!N23,"  x  ",MKP_Matrix, " a ",VLOOKUP(Monatsverwendungsnachweis!$K$5,Matrix,4,FALSE),"€"))</f>
        <v/>
      </c>
      <c r="H23" s="402" t="str">
        <f>IF(A23="","",Ermittlung_Pauschale!O23)</f>
        <v/>
      </c>
      <c r="I23" s="402" t="str">
        <f>IF(A23="","",Ermittlung_Pauschale!O23)</f>
        <v/>
      </c>
      <c r="J23" s="293" t="str">
        <f>IF(A23="","",IF(Monatsverwendungsnachweis!S34="","",Monatsverwendungsnachweis!S34))</f>
        <v/>
      </c>
      <c r="K23" s="293" t="str">
        <f t="shared" si="5"/>
        <v/>
      </c>
    </row>
    <row r="24" spans="1:11" x14ac:dyDescent="0.25">
      <c r="A24" s="292" t="str">
        <f>IF(Ermittlung_Pauschale!N24=0,"",IFERROR(VLOOKUP(Monatsverwendungsnachweis!B35,Positionen,2,FALSE),""))</f>
        <v/>
      </c>
      <c r="B24" s="293" t="str">
        <f t="shared" si="2"/>
        <v/>
      </c>
      <c r="C24" s="292" t="str">
        <f>IF(A24="","",CONCATENATE("MKP"," / ",Monatsverwendungsnachweis!$D$7," / ",RIGHT(Monatsverwendungsnachweis!$F$7,2)," / ",ROW()-1))</f>
        <v/>
      </c>
      <c r="D24" s="294" t="str">
        <f t="shared" si="3"/>
        <v/>
      </c>
      <c r="E24" s="294" t="str">
        <f t="shared" si="4"/>
        <v/>
      </c>
      <c r="F24" s="293" t="str">
        <f>IF(A24="","",VLOOKUP(Monatsverwendungsnachweis!B35,Positionen,3,FALSE))</f>
        <v/>
      </c>
      <c r="G24" s="292" t="str">
        <f>IF(A24="","",CONCATENATE(Monatsverwendungsnachweis!D35," / ", LEFT(Monatsverwendungsnachweis!E35,3)," / ",Ermittlung_Pauschale!N24,"  x  ",MKP_Matrix, " a ",VLOOKUP(Monatsverwendungsnachweis!$K$5,Matrix,4,FALSE),"€"))</f>
        <v/>
      </c>
      <c r="H24" s="402" t="str">
        <f>IF(A24="","",Ermittlung_Pauschale!O24)</f>
        <v/>
      </c>
      <c r="I24" s="402" t="str">
        <f>IF(A24="","",Ermittlung_Pauschale!O24)</f>
        <v/>
      </c>
      <c r="J24" s="293" t="str">
        <f>IF(A24="","",IF(Monatsverwendungsnachweis!S35="","",Monatsverwendungsnachweis!S35))</f>
        <v/>
      </c>
      <c r="K24" s="293" t="str">
        <f t="shared" si="5"/>
        <v/>
      </c>
    </row>
    <row r="25" spans="1:11" x14ac:dyDescent="0.25">
      <c r="A25" s="292" t="str">
        <f>IF(Ermittlung_Pauschale!N25=0,"",IFERROR(VLOOKUP(Monatsverwendungsnachweis!B36,Positionen,2,FALSE),""))</f>
        <v/>
      </c>
      <c r="B25" s="293" t="str">
        <f t="shared" si="2"/>
        <v/>
      </c>
      <c r="C25" s="292" t="str">
        <f>IF(A25="","",CONCATENATE("MKP"," / ",Monatsverwendungsnachweis!$D$7," / ",RIGHT(Monatsverwendungsnachweis!$F$7,2)," / ",ROW()-1))</f>
        <v/>
      </c>
      <c r="D25" s="294" t="str">
        <f t="shared" si="3"/>
        <v/>
      </c>
      <c r="E25" s="294" t="str">
        <f t="shared" si="4"/>
        <v/>
      </c>
      <c r="F25" s="293" t="str">
        <f>IF(A25="","",VLOOKUP(Monatsverwendungsnachweis!B36,Positionen,3,FALSE))</f>
        <v/>
      </c>
      <c r="G25" s="292" t="str">
        <f>IF(A25="","",CONCATENATE(Monatsverwendungsnachweis!D36," / ", LEFT(Monatsverwendungsnachweis!E36,3)," / ",Ermittlung_Pauschale!N25,"  x  ",MKP_Matrix, " a ",VLOOKUP(Monatsverwendungsnachweis!$K$5,Matrix,4,FALSE),"€"))</f>
        <v/>
      </c>
      <c r="H25" s="402" t="str">
        <f>IF(A25="","",Ermittlung_Pauschale!O25)</f>
        <v/>
      </c>
      <c r="I25" s="402" t="str">
        <f>IF(A25="","",Ermittlung_Pauschale!O25)</f>
        <v/>
      </c>
      <c r="J25" s="293" t="str">
        <f>IF(A25="","",IF(Monatsverwendungsnachweis!S36="","",Monatsverwendungsnachweis!S36))</f>
        <v/>
      </c>
      <c r="K25" s="293" t="str">
        <f t="shared" si="5"/>
        <v/>
      </c>
    </row>
    <row r="26" spans="1:11" x14ac:dyDescent="0.25">
      <c r="A26" s="292" t="str">
        <f>IF(Ermittlung_Pauschale!N26=0,"",IFERROR(VLOOKUP(Monatsverwendungsnachweis!B37,Positionen,2,FALSE),""))</f>
        <v/>
      </c>
      <c r="B26" s="293" t="str">
        <f t="shared" si="2"/>
        <v/>
      </c>
      <c r="C26" s="292" t="str">
        <f>IF(A26="","",CONCATENATE("MKP"," / ",Monatsverwendungsnachweis!$D$7," / ",RIGHT(Monatsverwendungsnachweis!$F$7,2)," / ",ROW()-1))</f>
        <v/>
      </c>
      <c r="D26" s="294" t="str">
        <f t="shared" si="3"/>
        <v/>
      </c>
      <c r="E26" s="294" t="str">
        <f t="shared" si="4"/>
        <v/>
      </c>
      <c r="F26" s="293" t="str">
        <f>IF(A26="","",VLOOKUP(Monatsverwendungsnachweis!B37,Positionen,3,FALSE))</f>
        <v/>
      </c>
      <c r="G26" s="292" t="str">
        <f>IF(A26="","",CONCATENATE(Monatsverwendungsnachweis!D37," / ", LEFT(Monatsverwendungsnachweis!E37,3)," / ",Ermittlung_Pauschale!N26,"  x  ",MKP_Matrix, " a ",VLOOKUP(Monatsverwendungsnachweis!$K$5,Matrix,4,FALSE),"€"))</f>
        <v/>
      </c>
      <c r="H26" s="402" t="str">
        <f>IF(A26="","",Ermittlung_Pauschale!O26)</f>
        <v/>
      </c>
      <c r="I26" s="402" t="str">
        <f>IF(A26="","",Ermittlung_Pauschale!O26)</f>
        <v/>
      </c>
      <c r="J26" s="293" t="str">
        <f>IF(A26="","",IF(Monatsverwendungsnachweis!S37="","",Monatsverwendungsnachweis!S37))</f>
        <v/>
      </c>
      <c r="K26" s="293" t="str">
        <f t="shared" si="5"/>
        <v/>
      </c>
    </row>
    <row r="27" spans="1:11" x14ac:dyDescent="0.25">
      <c r="A27" s="292" t="str">
        <f>IF(Ermittlung_Pauschale!N27=0,"",IFERROR(VLOOKUP(Monatsverwendungsnachweis!B38,Positionen,2,FALSE),""))</f>
        <v/>
      </c>
      <c r="B27" s="293" t="str">
        <f t="shared" si="2"/>
        <v/>
      </c>
      <c r="C27" s="292" t="str">
        <f>IF(A27="","",CONCATENATE("MKP"," / ",Monatsverwendungsnachweis!$D$7," / ",RIGHT(Monatsverwendungsnachweis!$F$7,2)," / ",ROW()-1))</f>
        <v/>
      </c>
      <c r="D27" s="294" t="str">
        <f t="shared" si="3"/>
        <v/>
      </c>
      <c r="E27" s="294" t="str">
        <f t="shared" si="4"/>
        <v/>
      </c>
      <c r="F27" s="293" t="str">
        <f>IF(A27="","",VLOOKUP(Monatsverwendungsnachweis!B38,Positionen,3,FALSE))</f>
        <v/>
      </c>
      <c r="G27" s="292" t="str">
        <f>IF(A27="","",CONCATENATE(Monatsverwendungsnachweis!D38," / ", LEFT(Monatsverwendungsnachweis!E38,3)," / ",Ermittlung_Pauschale!N27,"  x  ",MKP_Matrix, " a ",VLOOKUP(Monatsverwendungsnachweis!$K$5,Matrix,4,FALSE),"€"))</f>
        <v/>
      </c>
      <c r="H27" s="402" t="str">
        <f>IF(A27="","",Ermittlung_Pauschale!O27)</f>
        <v/>
      </c>
      <c r="I27" s="402" t="str">
        <f>IF(A27="","",Ermittlung_Pauschale!O27)</f>
        <v/>
      </c>
      <c r="J27" s="293" t="str">
        <f>IF(A27="","",IF(Monatsverwendungsnachweis!S38="","",Monatsverwendungsnachweis!S38))</f>
        <v/>
      </c>
      <c r="K27" s="293" t="str">
        <f t="shared" si="5"/>
        <v/>
      </c>
    </row>
    <row r="28" spans="1:11" x14ac:dyDescent="0.25">
      <c r="A28" s="292" t="str">
        <f>IF(Ermittlung_Pauschale!N28=0,"",IFERROR(VLOOKUP(Monatsverwendungsnachweis!B39,Positionen,2,FALSE),""))</f>
        <v/>
      </c>
      <c r="B28" s="293" t="str">
        <f t="shared" si="2"/>
        <v/>
      </c>
      <c r="C28" s="292" t="str">
        <f>IF(A28="","",CONCATENATE("MKP"," / ",Monatsverwendungsnachweis!$D$7," / ",RIGHT(Monatsverwendungsnachweis!$F$7,2)," / ",ROW()-1))</f>
        <v/>
      </c>
      <c r="D28" s="294" t="str">
        <f t="shared" si="3"/>
        <v/>
      </c>
      <c r="E28" s="294" t="str">
        <f t="shared" si="4"/>
        <v/>
      </c>
      <c r="F28" s="293" t="str">
        <f>IF(A28="","",VLOOKUP(Monatsverwendungsnachweis!B39,Positionen,3,FALSE))</f>
        <v/>
      </c>
      <c r="G28" s="292" t="str">
        <f>IF(A28="","",CONCATENATE(Monatsverwendungsnachweis!D39," / ", LEFT(Monatsverwendungsnachweis!E39,3)," / ",Ermittlung_Pauschale!N28,"  x  ",MKP_Matrix, " a ",VLOOKUP(Monatsverwendungsnachweis!$K$5,Matrix,4,FALSE),"€"))</f>
        <v/>
      </c>
      <c r="H28" s="402" t="str">
        <f>IF(A28="","",Ermittlung_Pauschale!O28)</f>
        <v/>
      </c>
      <c r="I28" s="402" t="str">
        <f>IF(A28="","",Ermittlung_Pauschale!O28)</f>
        <v/>
      </c>
      <c r="J28" s="293" t="str">
        <f>IF(A28="","",IF(Monatsverwendungsnachweis!S39="","",Monatsverwendungsnachweis!S39))</f>
        <v/>
      </c>
      <c r="K28" s="293" t="str">
        <f t="shared" si="5"/>
        <v/>
      </c>
    </row>
    <row r="29" spans="1:11" x14ac:dyDescent="0.25">
      <c r="A29" s="292" t="str">
        <f>IF(Ermittlung_Pauschale!N29=0,"",IFERROR(VLOOKUP(Monatsverwendungsnachweis!B40,Positionen,2,FALSE),""))</f>
        <v/>
      </c>
      <c r="B29" s="293" t="str">
        <f t="shared" si="2"/>
        <v/>
      </c>
      <c r="C29" s="292" t="str">
        <f>IF(A29="","",CONCATENATE("MKP"," / ",Monatsverwendungsnachweis!$D$7," / ",RIGHT(Monatsverwendungsnachweis!$F$7,2)," / ",ROW()-1))</f>
        <v/>
      </c>
      <c r="D29" s="294" t="str">
        <f t="shared" si="3"/>
        <v/>
      </c>
      <c r="E29" s="294" t="str">
        <f t="shared" si="4"/>
        <v/>
      </c>
      <c r="F29" s="293" t="str">
        <f>IF(A29="","",VLOOKUP(Monatsverwendungsnachweis!B40,Positionen,3,FALSE))</f>
        <v/>
      </c>
      <c r="G29" s="292" t="str">
        <f>IF(A29="","",CONCATENATE(Monatsverwendungsnachweis!D40," / ", LEFT(Monatsverwendungsnachweis!E40,3)," / ",Ermittlung_Pauschale!N29,"  x  ",MKP_Matrix, " a ",VLOOKUP(Monatsverwendungsnachweis!$K$5,Matrix,4,FALSE),"€"))</f>
        <v/>
      </c>
      <c r="H29" s="402" t="str">
        <f>IF(A29="","",Ermittlung_Pauschale!O29)</f>
        <v/>
      </c>
      <c r="I29" s="402" t="str">
        <f>IF(A29="","",Ermittlung_Pauschale!O29)</f>
        <v/>
      </c>
      <c r="J29" s="293" t="str">
        <f>IF(A29="","",IF(Monatsverwendungsnachweis!S40="","",Monatsverwendungsnachweis!S40))</f>
        <v/>
      </c>
      <c r="K29" s="293" t="str">
        <f t="shared" si="5"/>
        <v/>
      </c>
    </row>
    <row r="30" spans="1:11" x14ac:dyDescent="0.25">
      <c r="A30" s="292" t="str">
        <f>IF(Ermittlung_Pauschale!N30=0,"",IFERROR(VLOOKUP(Monatsverwendungsnachweis!B41,Positionen,2,FALSE),""))</f>
        <v/>
      </c>
      <c r="B30" s="293" t="str">
        <f t="shared" si="2"/>
        <v/>
      </c>
      <c r="C30" s="292" t="str">
        <f>IF(A30="","",CONCATENATE("MKP"," / ",Monatsverwendungsnachweis!$D$7," / ",RIGHT(Monatsverwendungsnachweis!$F$7,2)," / ",ROW()-1))</f>
        <v/>
      </c>
      <c r="D30" s="294" t="str">
        <f t="shared" si="3"/>
        <v/>
      </c>
      <c r="E30" s="294" t="str">
        <f t="shared" si="4"/>
        <v/>
      </c>
      <c r="F30" s="293" t="str">
        <f>IF(A30="","",VLOOKUP(Monatsverwendungsnachweis!B41,Positionen,3,FALSE))</f>
        <v/>
      </c>
      <c r="G30" s="292" t="str">
        <f>IF(A30="","",CONCATENATE(Monatsverwendungsnachweis!D41," / ", LEFT(Monatsverwendungsnachweis!E41,3)," / ",Ermittlung_Pauschale!N30,"  x  ",MKP_Matrix, " a ",VLOOKUP(Monatsverwendungsnachweis!$K$5,Matrix,4,FALSE),"€"))</f>
        <v/>
      </c>
      <c r="H30" s="402" t="str">
        <f>IF(A30="","",Ermittlung_Pauschale!O30)</f>
        <v/>
      </c>
      <c r="I30" s="402" t="str">
        <f>IF(A30="","",Ermittlung_Pauschale!O30)</f>
        <v/>
      </c>
      <c r="J30" s="293" t="str">
        <f>IF(A30="","",IF(Monatsverwendungsnachweis!S41="","",Monatsverwendungsnachweis!S41))</f>
        <v/>
      </c>
      <c r="K30" s="293" t="str">
        <f t="shared" si="5"/>
        <v/>
      </c>
    </row>
    <row r="31" spans="1:11" x14ac:dyDescent="0.25">
      <c r="A31" s="292" t="str">
        <f>IF(Ermittlung_Pauschale!N31=0,"",IFERROR(VLOOKUP(Monatsverwendungsnachweis!B42,Positionen,2,FALSE),""))</f>
        <v/>
      </c>
      <c r="B31" s="293" t="str">
        <f t="shared" si="2"/>
        <v/>
      </c>
      <c r="C31" s="292" t="str">
        <f>IF(A31="","",CONCATENATE("MKP"," / ",Monatsverwendungsnachweis!$D$7," / ",RIGHT(Monatsverwendungsnachweis!$F$7,2)," / ",ROW()-1))</f>
        <v/>
      </c>
      <c r="D31" s="294" t="str">
        <f t="shared" si="3"/>
        <v/>
      </c>
      <c r="E31" s="294" t="str">
        <f t="shared" si="4"/>
        <v/>
      </c>
      <c r="F31" s="293" t="str">
        <f>IF(A31="","",VLOOKUP(Monatsverwendungsnachweis!B42,Positionen,3,FALSE))</f>
        <v/>
      </c>
      <c r="G31" s="292" t="str">
        <f>IF(A31="","",CONCATENATE(Monatsverwendungsnachweis!D42," / ", LEFT(Monatsverwendungsnachweis!E42,3)," / ",Ermittlung_Pauschale!N31,"  x  ",MKP_Matrix, " a ",VLOOKUP(Monatsverwendungsnachweis!$K$5,Matrix,4,FALSE),"€"))</f>
        <v/>
      </c>
      <c r="H31" s="402" t="str">
        <f>IF(A31="","",Ermittlung_Pauschale!O31)</f>
        <v/>
      </c>
      <c r="I31" s="402" t="str">
        <f>IF(A31="","",Ermittlung_Pauschale!O31)</f>
        <v/>
      </c>
      <c r="J31" s="293" t="str">
        <f>IF(A31="","",IF(Monatsverwendungsnachweis!S42="","",Monatsverwendungsnachweis!S42))</f>
        <v/>
      </c>
      <c r="K31" s="293" t="str">
        <f t="shared" si="5"/>
        <v/>
      </c>
    </row>
    <row r="32" spans="1:11" x14ac:dyDescent="0.25">
      <c r="A32" s="292" t="str">
        <f>IF(Ermittlung_Pauschale!N32=0,"",IFERROR(VLOOKUP(Monatsverwendungsnachweis!B43,Positionen,2,FALSE),""))</f>
        <v/>
      </c>
      <c r="B32" s="293" t="str">
        <f t="shared" si="2"/>
        <v/>
      </c>
      <c r="C32" s="292" t="str">
        <f>IF(A32="","",CONCATENATE("MKP"," / ",Monatsverwendungsnachweis!$D$7," / ",RIGHT(Monatsverwendungsnachweis!$F$7,2)," / ",ROW()-1))</f>
        <v/>
      </c>
      <c r="D32" s="294" t="str">
        <f t="shared" si="3"/>
        <v/>
      </c>
      <c r="E32" s="294" t="str">
        <f t="shared" si="4"/>
        <v/>
      </c>
      <c r="F32" s="293" t="str">
        <f>IF(A32="","",VLOOKUP(Monatsverwendungsnachweis!B43,Positionen,3,FALSE))</f>
        <v/>
      </c>
      <c r="G32" s="292" t="str">
        <f>IF(A32="","",CONCATENATE(Monatsverwendungsnachweis!D43," / ", LEFT(Monatsverwendungsnachweis!E43,3)," / ",Ermittlung_Pauschale!N32,"  x  ",MKP_Matrix, " a ",VLOOKUP(Monatsverwendungsnachweis!$K$5,Matrix,4,FALSE),"€"))</f>
        <v/>
      </c>
      <c r="H32" s="402" t="str">
        <f>IF(A32="","",Ermittlung_Pauschale!O32)</f>
        <v/>
      </c>
      <c r="I32" s="402" t="str">
        <f>IF(A32="","",Ermittlung_Pauschale!O32)</f>
        <v/>
      </c>
      <c r="J32" s="293" t="str">
        <f>IF(A32="","",IF(Monatsverwendungsnachweis!S43="","",Monatsverwendungsnachweis!S43))</f>
        <v/>
      </c>
      <c r="K32" s="293" t="str">
        <f t="shared" si="5"/>
        <v/>
      </c>
    </row>
    <row r="33" spans="1:11" x14ac:dyDescent="0.25">
      <c r="A33" s="292" t="str">
        <f>IF(Ermittlung_Pauschale!N33=0,"",IFERROR(VLOOKUP(Monatsverwendungsnachweis!B44,Positionen,2,FALSE),""))</f>
        <v/>
      </c>
      <c r="B33" s="293" t="str">
        <f t="shared" si="2"/>
        <v/>
      </c>
      <c r="C33" s="292" t="str">
        <f>IF(A33="","",CONCATENATE("MKP"," / ",Monatsverwendungsnachweis!$D$7," / ",RIGHT(Monatsverwendungsnachweis!$F$7,2)," / ",ROW()-1))</f>
        <v/>
      </c>
      <c r="D33" s="294" t="str">
        <f t="shared" si="3"/>
        <v/>
      </c>
      <c r="E33" s="294" t="str">
        <f t="shared" si="4"/>
        <v/>
      </c>
      <c r="F33" s="293" t="str">
        <f>IF(A33="","",VLOOKUP(Monatsverwendungsnachweis!B44,Positionen,3,FALSE))</f>
        <v/>
      </c>
      <c r="G33" s="292" t="str">
        <f>IF(A33="","",CONCATENATE(Monatsverwendungsnachweis!D44," / ", LEFT(Monatsverwendungsnachweis!E44,3)," / ",Ermittlung_Pauschale!N33,"  x  ",MKP_Matrix, " a ",VLOOKUP(Monatsverwendungsnachweis!$K$5,Matrix,4,FALSE),"€"))</f>
        <v/>
      </c>
      <c r="H33" s="402" t="str">
        <f>IF(A33="","",Ermittlung_Pauschale!O33)</f>
        <v/>
      </c>
      <c r="I33" s="402" t="str">
        <f>IF(A33="","",Ermittlung_Pauschale!O33)</f>
        <v/>
      </c>
      <c r="J33" s="293" t="str">
        <f>IF(A33="","",IF(Monatsverwendungsnachweis!S44="","",Monatsverwendungsnachweis!S44))</f>
        <v/>
      </c>
      <c r="K33" s="293" t="str">
        <f t="shared" si="5"/>
        <v/>
      </c>
    </row>
    <row r="34" spans="1:11" x14ac:dyDescent="0.25">
      <c r="A34" s="292" t="str">
        <f>IF(Ermittlung_Pauschale!N34=0,"",IFERROR(VLOOKUP(Monatsverwendungsnachweis!B45,Positionen,2,FALSE),""))</f>
        <v/>
      </c>
      <c r="B34" s="293" t="str">
        <f t="shared" si="2"/>
        <v/>
      </c>
      <c r="C34" s="292" t="str">
        <f>IF(A34="","",CONCATENATE("MKP"," / ",Monatsverwendungsnachweis!$D$7," / ",RIGHT(Monatsverwendungsnachweis!$F$7,2)," / ",ROW()-1))</f>
        <v/>
      </c>
      <c r="D34" s="294" t="str">
        <f t="shared" si="3"/>
        <v/>
      </c>
      <c r="E34" s="294" t="str">
        <f t="shared" si="4"/>
        <v/>
      </c>
      <c r="F34" s="293" t="str">
        <f>IF(A34="","",VLOOKUP(Monatsverwendungsnachweis!B45,Positionen,3,FALSE))</f>
        <v/>
      </c>
      <c r="G34" s="292" t="str">
        <f>IF(A34="","",CONCATENATE(Monatsverwendungsnachweis!D45," / ", LEFT(Monatsverwendungsnachweis!E45,3)," / ",Ermittlung_Pauschale!N34,"  x  ",MKP_Matrix, " a ",VLOOKUP(Monatsverwendungsnachweis!$K$5,Matrix,4,FALSE),"€"))</f>
        <v/>
      </c>
      <c r="H34" s="402" t="str">
        <f>IF(A34="","",Ermittlung_Pauschale!O34)</f>
        <v/>
      </c>
      <c r="I34" s="402" t="str">
        <f>IF(A34="","",Ermittlung_Pauschale!O34)</f>
        <v/>
      </c>
      <c r="J34" s="293" t="str">
        <f>IF(A34="","",IF(Monatsverwendungsnachweis!S45="","",Monatsverwendungsnachweis!S45))</f>
        <v/>
      </c>
      <c r="K34" s="293" t="str">
        <f t="shared" si="5"/>
        <v/>
      </c>
    </row>
    <row r="35" spans="1:11" x14ac:dyDescent="0.25">
      <c r="A35" s="292" t="str">
        <f>IF(Ermittlung_Pauschale!N35=0,"",IFERROR(VLOOKUP(Monatsverwendungsnachweis!B46,Positionen,2,FALSE),""))</f>
        <v/>
      </c>
      <c r="B35" s="293" t="str">
        <f t="shared" si="2"/>
        <v/>
      </c>
      <c r="C35" s="292" t="str">
        <f>IF(A35="","",CONCATENATE("MKP"," / ",Monatsverwendungsnachweis!$D$7," / ",RIGHT(Monatsverwendungsnachweis!$F$7,2)," / ",ROW()-1))</f>
        <v/>
      </c>
      <c r="D35" s="294" t="str">
        <f t="shared" si="3"/>
        <v/>
      </c>
      <c r="E35" s="294" t="str">
        <f t="shared" si="4"/>
        <v/>
      </c>
      <c r="F35" s="293" t="str">
        <f>IF(A35="","",VLOOKUP(Monatsverwendungsnachweis!B46,Positionen,3,FALSE))</f>
        <v/>
      </c>
      <c r="G35" s="292" t="str">
        <f>IF(A35="","",CONCATENATE(Monatsverwendungsnachweis!D46," / ", LEFT(Monatsverwendungsnachweis!E46,3)," / ",Ermittlung_Pauschale!N35,"  x  ",MKP_Matrix, " a ",VLOOKUP(Monatsverwendungsnachweis!$K$5,Matrix,4,FALSE),"€"))</f>
        <v/>
      </c>
      <c r="H35" s="402" t="str">
        <f>IF(A35="","",Ermittlung_Pauschale!O35)</f>
        <v/>
      </c>
      <c r="I35" s="402" t="str">
        <f>IF(A35="","",Ermittlung_Pauschale!O35)</f>
        <v/>
      </c>
      <c r="J35" s="293" t="str">
        <f>IF(A35="","",IF(Monatsverwendungsnachweis!S46="","",Monatsverwendungsnachweis!S46))</f>
        <v/>
      </c>
      <c r="K35" s="293" t="str">
        <f t="shared" si="5"/>
        <v/>
      </c>
    </row>
    <row r="36" spans="1:11" x14ac:dyDescent="0.25">
      <c r="A36" s="292" t="str">
        <f>IF(Ermittlung_Pauschale!N36=0,"",IFERROR(VLOOKUP(Monatsverwendungsnachweis!B47,Positionen,2,FALSE),""))</f>
        <v/>
      </c>
      <c r="B36" s="293" t="str">
        <f t="shared" si="2"/>
        <v/>
      </c>
      <c r="C36" s="292" t="str">
        <f>IF(A36="","",CONCATENATE("MKP"," / ",Monatsverwendungsnachweis!$D$7," / ",RIGHT(Monatsverwendungsnachweis!$F$7,2)," / ",ROW()-1))</f>
        <v/>
      </c>
      <c r="D36" s="294" t="str">
        <f t="shared" si="3"/>
        <v/>
      </c>
      <c r="E36" s="294" t="str">
        <f t="shared" si="4"/>
        <v/>
      </c>
      <c r="F36" s="293" t="str">
        <f>IF(A36="","",VLOOKUP(Monatsverwendungsnachweis!B47,Positionen,3,FALSE))</f>
        <v/>
      </c>
      <c r="G36" s="292" t="str">
        <f>IF(A36="","",CONCATENATE(Monatsverwendungsnachweis!D47," / ", LEFT(Monatsverwendungsnachweis!E47,3)," / ",Ermittlung_Pauschale!N36,"  x  ",MKP_Matrix, " a ",VLOOKUP(Monatsverwendungsnachweis!$K$5,Matrix,4,FALSE),"€"))</f>
        <v/>
      </c>
      <c r="H36" s="402" t="str">
        <f>IF(A36="","",Ermittlung_Pauschale!O36)</f>
        <v/>
      </c>
      <c r="I36" s="402" t="str">
        <f>IF(A36="","",Ermittlung_Pauschale!O36)</f>
        <v/>
      </c>
      <c r="J36" s="293" t="str">
        <f>IF(A36="","",IF(Monatsverwendungsnachweis!S47="","",Monatsverwendungsnachweis!S47))</f>
        <v/>
      </c>
      <c r="K36" s="293" t="str">
        <f t="shared" si="5"/>
        <v/>
      </c>
    </row>
    <row r="37" spans="1:11" x14ac:dyDescent="0.25">
      <c r="A37" s="292" t="str">
        <f>IF(Ermittlung_Pauschale!N37=0,"",IFERROR(VLOOKUP(Monatsverwendungsnachweis!B48,Positionen,2,FALSE),""))</f>
        <v/>
      </c>
      <c r="B37" s="293" t="str">
        <f t="shared" si="2"/>
        <v/>
      </c>
      <c r="C37" s="292" t="str">
        <f>IF(A37="","",CONCATENATE("MKP"," / ",Monatsverwendungsnachweis!$D$7," / ",RIGHT(Monatsverwendungsnachweis!$F$7,2)," / ",ROW()-1))</f>
        <v/>
      </c>
      <c r="D37" s="294" t="str">
        <f t="shared" si="3"/>
        <v/>
      </c>
      <c r="E37" s="294" t="str">
        <f t="shared" si="4"/>
        <v/>
      </c>
      <c r="F37" s="293" t="str">
        <f>IF(A37="","",VLOOKUP(Monatsverwendungsnachweis!B48,Positionen,3,FALSE))</f>
        <v/>
      </c>
      <c r="G37" s="292" t="str">
        <f>IF(A37="","",CONCATENATE(Monatsverwendungsnachweis!D48," / ", LEFT(Monatsverwendungsnachweis!E48,3)," / ",Ermittlung_Pauschale!N37,"  x  ",MKP_Matrix, " a ",VLOOKUP(Monatsverwendungsnachweis!$K$5,Matrix,4,FALSE),"€"))</f>
        <v/>
      </c>
      <c r="H37" s="402" t="str">
        <f>IF(A37="","",Ermittlung_Pauschale!O37)</f>
        <v/>
      </c>
      <c r="I37" s="402" t="str">
        <f>IF(A37="","",Ermittlung_Pauschale!O37)</f>
        <v/>
      </c>
      <c r="J37" s="293" t="str">
        <f>IF(A37="","",IF(Monatsverwendungsnachweis!S48="","",Monatsverwendungsnachweis!S48))</f>
        <v/>
      </c>
      <c r="K37" s="293" t="str">
        <f t="shared" si="5"/>
        <v/>
      </c>
    </row>
    <row r="38" spans="1:11" x14ac:dyDescent="0.25">
      <c r="A38" s="292" t="str">
        <f>IF(Ermittlung_Pauschale!N38=0,"",IFERROR(VLOOKUP(Monatsverwendungsnachweis!B49,Positionen,2,FALSE),""))</f>
        <v/>
      </c>
      <c r="B38" s="293" t="str">
        <f t="shared" si="2"/>
        <v/>
      </c>
      <c r="C38" s="292" t="str">
        <f>IF(A38="","",CONCATENATE("MKP"," / ",Monatsverwendungsnachweis!$D$7," / ",RIGHT(Monatsverwendungsnachweis!$F$7,2)," / ",ROW()-1))</f>
        <v/>
      </c>
      <c r="D38" s="294" t="str">
        <f t="shared" si="3"/>
        <v/>
      </c>
      <c r="E38" s="294" t="str">
        <f t="shared" si="4"/>
        <v/>
      </c>
      <c r="F38" s="293" t="str">
        <f>IF(A38="","",VLOOKUP(Monatsverwendungsnachweis!B49,Positionen,3,FALSE))</f>
        <v/>
      </c>
      <c r="G38" s="292" t="str">
        <f>IF(A38="","",CONCATENATE(Monatsverwendungsnachweis!D49," / ", LEFT(Monatsverwendungsnachweis!E49,3)," / ",Ermittlung_Pauschale!N38,"  x  ",MKP_Matrix, " a ",VLOOKUP(Monatsverwendungsnachweis!$K$5,Matrix,4,FALSE),"€"))</f>
        <v/>
      </c>
      <c r="H38" s="402" t="str">
        <f>IF(A38="","",Ermittlung_Pauschale!O38)</f>
        <v/>
      </c>
      <c r="I38" s="402" t="str">
        <f>IF(A38="","",Ermittlung_Pauschale!O38)</f>
        <v/>
      </c>
      <c r="J38" s="293" t="str">
        <f>IF(A38="","",IF(Monatsverwendungsnachweis!S49="","",Monatsverwendungsnachweis!S49))</f>
        <v/>
      </c>
      <c r="K38" s="293" t="str">
        <f t="shared" si="5"/>
        <v/>
      </c>
    </row>
    <row r="39" spans="1:11" x14ac:dyDescent="0.25">
      <c r="A39" s="292" t="str">
        <f>IF(Ermittlung_Pauschale!N39=0,"",IFERROR(VLOOKUP(Monatsverwendungsnachweis!B50,Positionen,2,FALSE),""))</f>
        <v/>
      </c>
      <c r="B39" s="293" t="str">
        <f t="shared" si="2"/>
        <v/>
      </c>
      <c r="C39" s="292" t="str">
        <f>IF(A39="","",CONCATENATE("MKP"," / ",Monatsverwendungsnachweis!$D$7," / ",RIGHT(Monatsverwendungsnachweis!$F$7,2)," / ",ROW()-1))</f>
        <v/>
      </c>
      <c r="D39" s="294" t="str">
        <f t="shared" si="3"/>
        <v/>
      </c>
      <c r="E39" s="294" t="str">
        <f t="shared" si="4"/>
        <v/>
      </c>
      <c r="F39" s="293" t="str">
        <f>IF(A39="","",VLOOKUP(Monatsverwendungsnachweis!B50,Positionen,3,FALSE))</f>
        <v/>
      </c>
      <c r="G39" s="292" t="str">
        <f>IF(A39="","",CONCATENATE(Monatsverwendungsnachweis!D50," / ", LEFT(Monatsverwendungsnachweis!E50,3)," / ",Ermittlung_Pauschale!N39,"  x  ",MKP_Matrix, " a ",VLOOKUP(Monatsverwendungsnachweis!$K$5,Matrix,4,FALSE),"€"))</f>
        <v/>
      </c>
      <c r="H39" s="402" t="str">
        <f>IF(A39="","",Ermittlung_Pauschale!O39)</f>
        <v/>
      </c>
      <c r="I39" s="402" t="str">
        <f>IF(A39="","",Ermittlung_Pauschale!O39)</f>
        <v/>
      </c>
      <c r="J39" s="293" t="str">
        <f>IF(A39="","",IF(Monatsverwendungsnachweis!S50="","",Monatsverwendungsnachweis!S50))</f>
        <v/>
      </c>
      <c r="K39" s="293" t="str">
        <f t="shared" si="5"/>
        <v/>
      </c>
    </row>
    <row r="40" spans="1:11" x14ac:dyDescent="0.25">
      <c r="A40" s="292" t="str">
        <f>IF(Ermittlung_Pauschale!N40=0,"",IFERROR(VLOOKUP(Monatsverwendungsnachweis!B51,Positionen,2,FALSE),""))</f>
        <v/>
      </c>
      <c r="B40" s="293" t="str">
        <f t="shared" si="2"/>
        <v/>
      </c>
      <c r="C40" s="292" t="str">
        <f>IF(A40="","",CONCATENATE("MKP"," / ",Monatsverwendungsnachweis!$D$7," / ",RIGHT(Monatsverwendungsnachweis!$F$7,2)," / ",ROW()-1))</f>
        <v/>
      </c>
      <c r="D40" s="294" t="str">
        <f t="shared" si="3"/>
        <v/>
      </c>
      <c r="E40" s="294" t="str">
        <f t="shared" si="4"/>
        <v/>
      </c>
      <c r="F40" s="293" t="str">
        <f>IF(A40="","",VLOOKUP(Monatsverwendungsnachweis!B51,Positionen,3,FALSE))</f>
        <v/>
      </c>
      <c r="G40" s="292" t="str">
        <f>IF(A40="","",CONCATENATE(Monatsverwendungsnachweis!D51," / ", LEFT(Monatsverwendungsnachweis!E51,3)," / ",Ermittlung_Pauschale!N40,"  x  ",MKP_Matrix, " a ",VLOOKUP(Monatsverwendungsnachweis!$K$5,Matrix,4,FALSE),"€"))</f>
        <v/>
      </c>
      <c r="H40" s="402" t="str">
        <f>IF(A40="","",Ermittlung_Pauschale!O40)</f>
        <v/>
      </c>
      <c r="I40" s="402" t="str">
        <f>IF(A40="","",Ermittlung_Pauschale!O40)</f>
        <v/>
      </c>
      <c r="J40" s="293" t="str">
        <f>IF(A40="","",IF(Monatsverwendungsnachweis!S51="","",Monatsverwendungsnachweis!S51))</f>
        <v/>
      </c>
      <c r="K40" s="293" t="str">
        <f t="shared" si="5"/>
        <v/>
      </c>
    </row>
    <row r="41" spans="1:11" x14ac:dyDescent="0.25">
      <c r="A41" s="292" t="str">
        <f>IF(Ermittlung_Pauschale!N41=0,"",IFERROR(VLOOKUP(Monatsverwendungsnachweis!B52,Positionen,2,FALSE),""))</f>
        <v/>
      </c>
      <c r="B41" s="293" t="str">
        <f t="shared" si="2"/>
        <v/>
      </c>
      <c r="C41" s="292" t="str">
        <f>IF(A41="","",CONCATENATE("MKP"," / ",Monatsverwendungsnachweis!$D$7," / ",RIGHT(Monatsverwendungsnachweis!$F$7,2)," / ",ROW()-1))</f>
        <v/>
      </c>
      <c r="D41" s="294" t="str">
        <f t="shared" si="3"/>
        <v/>
      </c>
      <c r="E41" s="294" t="str">
        <f t="shared" si="4"/>
        <v/>
      </c>
      <c r="F41" s="293" t="str">
        <f>IF(A41="","",VLOOKUP(Monatsverwendungsnachweis!B52,Positionen,3,FALSE))</f>
        <v/>
      </c>
      <c r="G41" s="292" t="str">
        <f>IF(A41="","",CONCATENATE(Monatsverwendungsnachweis!D52," / ", LEFT(Monatsverwendungsnachweis!E52,3)," / ",Ermittlung_Pauschale!N41,"  x  ",MKP_Matrix, " a ",VLOOKUP(Monatsverwendungsnachweis!$K$5,Matrix,4,FALSE),"€"))</f>
        <v/>
      </c>
      <c r="H41" s="402" t="str">
        <f>IF(A41="","",Ermittlung_Pauschale!O41)</f>
        <v/>
      </c>
      <c r="I41" s="402" t="str">
        <f>IF(A41="","",Ermittlung_Pauschale!O41)</f>
        <v/>
      </c>
      <c r="J41" s="293" t="str">
        <f>IF(A41="","",IF(Monatsverwendungsnachweis!S52="","",Monatsverwendungsnachweis!S52))</f>
        <v/>
      </c>
      <c r="K41" s="293" t="str">
        <f t="shared" si="5"/>
        <v/>
      </c>
    </row>
    <row r="42" spans="1:11" x14ac:dyDescent="0.25">
      <c r="A42" s="292" t="str">
        <f>IF(Ermittlung_Pauschale!N42=0,"",IFERROR(VLOOKUP(Monatsverwendungsnachweis!B53,Positionen,2,FALSE),""))</f>
        <v/>
      </c>
      <c r="B42" s="293" t="str">
        <f t="shared" si="2"/>
        <v/>
      </c>
      <c r="C42" s="292" t="str">
        <f>IF(A42="","",CONCATENATE("MKP"," / ",Monatsverwendungsnachweis!$D$7," / ",RIGHT(Monatsverwendungsnachweis!$F$7,2)," / ",ROW()-1))</f>
        <v/>
      </c>
      <c r="D42" s="294" t="str">
        <f t="shared" si="3"/>
        <v/>
      </c>
      <c r="E42" s="294" t="str">
        <f t="shared" si="4"/>
        <v/>
      </c>
      <c r="F42" s="293" t="str">
        <f>IF(A42="","",VLOOKUP(Monatsverwendungsnachweis!B53,Positionen,3,FALSE))</f>
        <v/>
      </c>
      <c r="G42" s="292" t="str">
        <f>IF(A42="","",CONCATENATE(Monatsverwendungsnachweis!D53," / ", LEFT(Monatsverwendungsnachweis!E53,3)," / ",Ermittlung_Pauschale!N42,"  x  ",MKP_Matrix, " a ",VLOOKUP(Monatsverwendungsnachweis!$K$5,Matrix,4,FALSE),"€"))</f>
        <v/>
      </c>
      <c r="H42" s="402" t="str">
        <f>IF(A42="","",Ermittlung_Pauschale!O42)</f>
        <v/>
      </c>
      <c r="I42" s="402" t="str">
        <f>IF(A42="","",Ermittlung_Pauschale!O42)</f>
        <v/>
      </c>
      <c r="J42" s="293" t="str">
        <f>IF(A42="","",IF(Monatsverwendungsnachweis!S53="","",Monatsverwendungsnachweis!S53))</f>
        <v/>
      </c>
      <c r="K42" s="293" t="str">
        <f t="shared" si="5"/>
        <v/>
      </c>
    </row>
    <row r="43" spans="1:11" x14ac:dyDescent="0.25">
      <c r="A43" s="292" t="str">
        <f>IF(Ermittlung_Pauschale!N43=0,"",IFERROR(VLOOKUP(Monatsverwendungsnachweis!B54,Positionen,2,FALSE),""))</f>
        <v/>
      </c>
      <c r="B43" s="293" t="str">
        <f t="shared" si="2"/>
        <v/>
      </c>
      <c r="C43" s="292" t="str">
        <f>IF(A43="","",CONCATENATE("MKP"," / ",Monatsverwendungsnachweis!$D$7," / ",RIGHT(Monatsverwendungsnachweis!$F$7,2)," / ",ROW()-1))</f>
        <v/>
      </c>
      <c r="D43" s="294" t="str">
        <f t="shared" si="3"/>
        <v/>
      </c>
      <c r="E43" s="294" t="str">
        <f t="shared" si="4"/>
        <v/>
      </c>
      <c r="F43" s="293" t="str">
        <f>IF(A43="","",VLOOKUP(Monatsverwendungsnachweis!B54,Positionen,3,FALSE))</f>
        <v/>
      </c>
      <c r="G43" s="292" t="str">
        <f>IF(A43="","",CONCATENATE(Monatsverwendungsnachweis!D54," / ", LEFT(Monatsverwendungsnachweis!E54,3)," / ",Ermittlung_Pauschale!N43,"  x  ",MKP_Matrix, " a ",VLOOKUP(Monatsverwendungsnachweis!$K$5,Matrix,4,FALSE),"€"))</f>
        <v/>
      </c>
      <c r="H43" s="402" t="str">
        <f>IF(A43="","",Ermittlung_Pauschale!O43)</f>
        <v/>
      </c>
      <c r="I43" s="402" t="str">
        <f>IF(A43="","",Ermittlung_Pauschale!O43)</f>
        <v/>
      </c>
      <c r="J43" s="293" t="str">
        <f>IF(A43="","",IF(Monatsverwendungsnachweis!S54="","",Monatsverwendungsnachweis!S54))</f>
        <v/>
      </c>
      <c r="K43" s="293" t="str">
        <f t="shared" si="5"/>
        <v/>
      </c>
    </row>
    <row r="44" spans="1:11" x14ac:dyDescent="0.25">
      <c r="A44" s="292" t="str">
        <f>IF(Ermittlung_Pauschale!N44=0,"",IFERROR(VLOOKUP(Monatsverwendungsnachweis!B55,Positionen,2,FALSE),""))</f>
        <v/>
      </c>
      <c r="B44" s="293" t="str">
        <f t="shared" si="2"/>
        <v/>
      </c>
      <c r="C44" s="292" t="str">
        <f>IF(A44="","",CONCATENATE("MKP"," / ",Monatsverwendungsnachweis!$D$7," / ",RIGHT(Monatsverwendungsnachweis!$F$7,2)," / ",ROW()-1))</f>
        <v/>
      </c>
      <c r="D44" s="294" t="str">
        <f t="shared" si="3"/>
        <v/>
      </c>
      <c r="E44" s="294" t="str">
        <f t="shared" si="4"/>
        <v/>
      </c>
      <c r="F44" s="293" t="str">
        <f>IF(A44="","",VLOOKUP(Monatsverwendungsnachweis!B55,Positionen,3,FALSE))</f>
        <v/>
      </c>
      <c r="G44" s="292" t="str">
        <f>IF(A44="","",CONCATENATE(Monatsverwendungsnachweis!D55," / ", LEFT(Monatsverwendungsnachweis!E55,3)," / ",Ermittlung_Pauschale!N44,"  x  ",MKP_Matrix, " a ",VLOOKUP(Monatsverwendungsnachweis!$K$5,Matrix,4,FALSE),"€"))</f>
        <v/>
      </c>
      <c r="H44" s="402" t="str">
        <f>IF(A44="","",Ermittlung_Pauschale!O44)</f>
        <v/>
      </c>
      <c r="I44" s="402" t="str">
        <f>IF(A44="","",Ermittlung_Pauschale!O44)</f>
        <v/>
      </c>
      <c r="J44" s="293" t="str">
        <f>IF(A44="","",IF(Monatsverwendungsnachweis!S55="","",Monatsverwendungsnachweis!S55))</f>
        <v/>
      </c>
      <c r="K44" s="293" t="str">
        <f t="shared" si="5"/>
        <v/>
      </c>
    </row>
    <row r="45" spans="1:11" x14ac:dyDescent="0.25">
      <c r="A45" s="292" t="str">
        <f>IF(Ermittlung_Pauschale!N45=0,"",IFERROR(VLOOKUP(Monatsverwendungsnachweis!B56,Positionen,2,FALSE),""))</f>
        <v/>
      </c>
      <c r="B45" s="293" t="str">
        <f t="shared" si="2"/>
        <v/>
      </c>
      <c r="C45" s="292" t="str">
        <f>IF(A45="","",CONCATENATE("MKP"," / ",Monatsverwendungsnachweis!$D$7," / ",RIGHT(Monatsverwendungsnachweis!$F$7,2)," / ",ROW()-1))</f>
        <v/>
      </c>
      <c r="D45" s="294" t="str">
        <f t="shared" si="3"/>
        <v/>
      </c>
      <c r="E45" s="294" t="str">
        <f t="shared" si="4"/>
        <v/>
      </c>
      <c r="F45" s="293" t="str">
        <f>IF(A45="","",VLOOKUP(Monatsverwendungsnachweis!B56,Positionen,3,FALSE))</f>
        <v/>
      </c>
      <c r="G45" s="292" t="str">
        <f>IF(A45="","",CONCATENATE(Monatsverwendungsnachweis!D56," / ", LEFT(Monatsverwendungsnachweis!E56,3)," / ",Ermittlung_Pauschale!N45,"  x  ",MKP_Matrix, " a ",VLOOKUP(Monatsverwendungsnachweis!$K$5,Matrix,4,FALSE),"€"))</f>
        <v/>
      </c>
      <c r="H45" s="402" t="str">
        <f>IF(A45="","",Ermittlung_Pauschale!O45)</f>
        <v/>
      </c>
      <c r="I45" s="402" t="str">
        <f>IF(A45="","",Ermittlung_Pauschale!O45)</f>
        <v/>
      </c>
      <c r="J45" s="293" t="str">
        <f>IF(A45="","",IF(Monatsverwendungsnachweis!S56="","",Monatsverwendungsnachweis!S56))</f>
        <v/>
      </c>
      <c r="K45" s="293" t="str">
        <f t="shared" si="5"/>
        <v/>
      </c>
    </row>
    <row r="46" spans="1:11" x14ac:dyDescent="0.25">
      <c r="A46" s="292" t="str">
        <f>IF(Ermittlung_Pauschale!N46=0,"",IFERROR(VLOOKUP(Monatsverwendungsnachweis!B57,Positionen,2,FALSE),""))</f>
        <v/>
      </c>
      <c r="B46" s="293" t="str">
        <f t="shared" si="2"/>
        <v/>
      </c>
      <c r="C46" s="292" t="str">
        <f>IF(A46="","",CONCATENATE("MKP"," / ",Monatsverwendungsnachweis!$D$7," / ",RIGHT(Monatsverwendungsnachweis!$F$7,2)," / ",ROW()-1))</f>
        <v/>
      </c>
      <c r="D46" s="294" t="str">
        <f t="shared" si="3"/>
        <v/>
      </c>
      <c r="E46" s="294" t="str">
        <f t="shared" si="4"/>
        <v/>
      </c>
      <c r="F46" s="293" t="str">
        <f>IF(A46="","",VLOOKUP(Monatsverwendungsnachweis!B57,Positionen,3,FALSE))</f>
        <v/>
      </c>
      <c r="G46" s="292" t="str">
        <f>IF(A46="","",CONCATENATE(Monatsverwendungsnachweis!D57," / ", LEFT(Monatsverwendungsnachweis!E57,3)," / ",Ermittlung_Pauschale!N46,"  x  ",MKP_Matrix, " a ",VLOOKUP(Monatsverwendungsnachweis!$K$5,Matrix,4,FALSE),"€"))</f>
        <v/>
      </c>
      <c r="H46" s="402" t="str">
        <f>IF(A46="","",Ermittlung_Pauschale!O46)</f>
        <v/>
      </c>
      <c r="I46" s="402" t="str">
        <f>IF(A46="","",Ermittlung_Pauschale!O46)</f>
        <v/>
      </c>
      <c r="J46" s="293" t="str">
        <f>IF(A46="","",IF(Monatsverwendungsnachweis!S57="","",Monatsverwendungsnachweis!S57))</f>
        <v/>
      </c>
      <c r="K46" s="293" t="str">
        <f t="shared" si="5"/>
        <v/>
      </c>
    </row>
    <row r="47" spans="1:11" x14ac:dyDescent="0.25">
      <c r="A47" s="292" t="str">
        <f>IF(Ermittlung_Pauschale!N47=0,"",IFERROR(VLOOKUP(Monatsverwendungsnachweis!B58,Positionen,2,FALSE),""))</f>
        <v/>
      </c>
      <c r="B47" s="293" t="str">
        <f t="shared" si="2"/>
        <v/>
      </c>
      <c r="C47" s="292" t="str">
        <f>IF(A47="","",CONCATENATE("MKP"," / ",Monatsverwendungsnachweis!$D$7," / ",RIGHT(Monatsverwendungsnachweis!$F$7,2)," / ",ROW()-1))</f>
        <v/>
      </c>
      <c r="D47" s="294" t="str">
        <f t="shared" si="3"/>
        <v/>
      </c>
      <c r="E47" s="294" t="str">
        <f t="shared" si="4"/>
        <v/>
      </c>
      <c r="F47" s="293" t="str">
        <f>IF(A47="","",VLOOKUP(Monatsverwendungsnachweis!B58,Positionen,3,FALSE))</f>
        <v/>
      </c>
      <c r="G47" s="292" t="str">
        <f>IF(A47="","",CONCATENATE(Monatsverwendungsnachweis!D58," / ", LEFT(Monatsverwendungsnachweis!E58,3)," / ",Ermittlung_Pauschale!N47,"  x  ",MKP_Matrix, " a ",VLOOKUP(Monatsverwendungsnachweis!$K$5,Matrix,4,FALSE),"€"))</f>
        <v/>
      </c>
      <c r="H47" s="402" t="str">
        <f>IF(A47="","",Ermittlung_Pauschale!O47)</f>
        <v/>
      </c>
      <c r="I47" s="402" t="str">
        <f>IF(A47="","",Ermittlung_Pauschale!O47)</f>
        <v/>
      </c>
      <c r="J47" s="293" t="str">
        <f>IF(A47="","",IF(Monatsverwendungsnachweis!S58="","",Monatsverwendungsnachweis!S58))</f>
        <v/>
      </c>
      <c r="K47" s="293" t="str">
        <f t="shared" si="5"/>
        <v/>
      </c>
    </row>
    <row r="48" spans="1:11" x14ac:dyDescent="0.25">
      <c r="A48" s="292" t="str">
        <f>IF(Ermittlung_Pauschale!N48=0,"",IFERROR(VLOOKUP(Monatsverwendungsnachweis!B59,Positionen,2,FALSE),""))</f>
        <v/>
      </c>
      <c r="B48" s="293" t="str">
        <f t="shared" si="2"/>
        <v/>
      </c>
      <c r="C48" s="292" t="str">
        <f>IF(A48="","",CONCATENATE("MKP"," / ",Monatsverwendungsnachweis!$D$7," / ",RIGHT(Monatsverwendungsnachweis!$F$7,2)," / ",ROW()-1))</f>
        <v/>
      </c>
      <c r="D48" s="294" t="str">
        <f t="shared" si="3"/>
        <v/>
      </c>
      <c r="E48" s="294" t="str">
        <f t="shared" si="4"/>
        <v/>
      </c>
      <c r="F48" s="293" t="str">
        <f>IF(A48="","",VLOOKUP(Monatsverwendungsnachweis!B59,Positionen,3,FALSE))</f>
        <v/>
      </c>
      <c r="G48" s="292" t="str">
        <f>IF(A48="","",CONCATENATE(Monatsverwendungsnachweis!D59," / ", LEFT(Monatsverwendungsnachweis!E59,3)," / ",Ermittlung_Pauschale!N48,"  x  ",MKP_Matrix, " a ",VLOOKUP(Monatsverwendungsnachweis!$K$5,Matrix,4,FALSE),"€"))</f>
        <v/>
      </c>
      <c r="H48" s="402" t="str">
        <f>IF(A48="","",Ermittlung_Pauschale!O48)</f>
        <v/>
      </c>
      <c r="I48" s="402" t="str">
        <f>IF(A48="","",Ermittlung_Pauschale!O48)</f>
        <v/>
      </c>
      <c r="J48" s="293" t="str">
        <f>IF(A48="","",IF(Monatsverwendungsnachweis!S59="","",Monatsverwendungsnachweis!S59))</f>
        <v/>
      </c>
      <c r="K48" s="293" t="str">
        <f t="shared" si="5"/>
        <v/>
      </c>
    </row>
    <row r="49" spans="1:11" x14ac:dyDescent="0.25">
      <c r="A49" s="292" t="str">
        <f>IF(Ermittlung_Pauschale!N49=0,"",IFERROR(VLOOKUP(Monatsverwendungsnachweis!B60,Positionen,2,FALSE),""))</f>
        <v/>
      </c>
      <c r="B49" s="293" t="str">
        <f t="shared" si="2"/>
        <v/>
      </c>
      <c r="C49" s="292" t="str">
        <f>IF(A49="","",CONCATENATE("MKP"," / ",Monatsverwendungsnachweis!$D$7," / ",RIGHT(Monatsverwendungsnachweis!$F$7,2)," / ",ROW()-1))</f>
        <v/>
      </c>
      <c r="D49" s="294" t="str">
        <f t="shared" si="3"/>
        <v/>
      </c>
      <c r="E49" s="294" t="str">
        <f t="shared" si="4"/>
        <v/>
      </c>
      <c r="F49" s="293" t="str">
        <f>IF(A49="","",VLOOKUP(Monatsverwendungsnachweis!B60,Positionen,3,FALSE))</f>
        <v/>
      </c>
      <c r="G49" s="292" t="str">
        <f>IF(A49="","",CONCATENATE(Monatsverwendungsnachweis!D60," / ", LEFT(Monatsverwendungsnachweis!E60,3)," / ",Ermittlung_Pauschale!N49,"  x  ",MKP_Matrix, " a ",VLOOKUP(Monatsverwendungsnachweis!$K$5,Matrix,4,FALSE),"€"))</f>
        <v/>
      </c>
      <c r="H49" s="402" t="str">
        <f>IF(A49="","",Ermittlung_Pauschale!O49)</f>
        <v/>
      </c>
      <c r="I49" s="402" t="str">
        <f>IF(A49="","",Ermittlung_Pauschale!O49)</f>
        <v/>
      </c>
      <c r="J49" s="293" t="str">
        <f>IF(A49="","",IF(Monatsverwendungsnachweis!S60="","",Monatsverwendungsnachweis!S60))</f>
        <v/>
      </c>
      <c r="K49" s="293" t="str">
        <f t="shared" si="5"/>
        <v/>
      </c>
    </row>
    <row r="50" spans="1:11" x14ac:dyDescent="0.25">
      <c r="A50" s="292" t="str">
        <f>IF(Ermittlung_Pauschale!N50=0,"",IFERROR(VLOOKUP(Monatsverwendungsnachweis!B61,Positionen,2,FALSE),""))</f>
        <v/>
      </c>
      <c r="B50" s="293" t="str">
        <f t="shared" si="2"/>
        <v/>
      </c>
      <c r="C50" s="292" t="str">
        <f>IF(A50="","",CONCATENATE("MKP"," / ",Monatsverwendungsnachweis!$D$7," / ",RIGHT(Monatsverwendungsnachweis!$F$7,2)," / ",ROW()-1))</f>
        <v/>
      </c>
      <c r="D50" s="294" t="str">
        <f t="shared" si="3"/>
        <v/>
      </c>
      <c r="E50" s="294" t="str">
        <f t="shared" si="4"/>
        <v/>
      </c>
      <c r="F50" s="293" t="str">
        <f>IF(A50="","",VLOOKUP(Monatsverwendungsnachweis!B61,Positionen,3,FALSE))</f>
        <v/>
      </c>
      <c r="G50" s="292" t="str">
        <f>IF(A50="","",CONCATENATE(Monatsverwendungsnachweis!D61," / ", LEFT(Monatsverwendungsnachweis!E61,3)," / ",Ermittlung_Pauschale!N50,"  x  ",MKP_Matrix, " a ",VLOOKUP(Monatsverwendungsnachweis!$K$5,Matrix,4,FALSE),"€"))</f>
        <v/>
      </c>
      <c r="H50" s="402" t="str">
        <f>IF(A50="","",Ermittlung_Pauschale!O50)</f>
        <v/>
      </c>
      <c r="I50" s="402" t="str">
        <f>IF(A50="","",Ermittlung_Pauschale!O50)</f>
        <v/>
      </c>
      <c r="J50" s="293" t="str">
        <f>IF(A50="","",IF(Monatsverwendungsnachweis!S61="","",Monatsverwendungsnachweis!S61))</f>
        <v/>
      </c>
      <c r="K50" s="293" t="str">
        <f t="shared" si="5"/>
        <v/>
      </c>
    </row>
    <row r="51" spans="1:11" x14ac:dyDescent="0.25">
      <c r="A51" s="292" t="str">
        <f>IF(Ermittlung_Pauschale!N51=0,"",IFERROR(VLOOKUP(Monatsverwendungsnachweis!B62,Positionen,2,FALSE),""))</f>
        <v/>
      </c>
      <c r="B51" s="293" t="str">
        <f t="shared" si="2"/>
        <v/>
      </c>
      <c r="C51" s="292" t="str">
        <f>IF(A51="","",CONCATENATE("MKP"," / ",Monatsverwendungsnachweis!$D$7," / ",RIGHT(Monatsverwendungsnachweis!$F$7,2)," / ",ROW()-1))</f>
        <v/>
      </c>
      <c r="D51" s="294" t="str">
        <f t="shared" si="3"/>
        <v/>
      </c>
      <c r="E51" s="294" t="str">
        <f t="shared" si="4"/>
        <v/>
      </c>
      <c r="F51" s="293" t="str">
        <f>IF(A51="","",VLOOKUP(Monatsverwendungsnachweis!B62,Positionen,3,FALSE))</f>
        <v/>
      </c>
      <c r="G51" s="292" t="str">
        <f>IF(A51="","",CONCATENATE(Monatsverwendungsnachweis!D62," / ", LEFT(Monatsverwendungsnachweis!E62,3)," / ",Ermittlung_Pauschale!N51,"  x  ",MKP_Matrix, " a ",VLOOKUP(Monatsverwendungsnachweis!$K$5,Matrix,4,FALSE),"€"))</f>
        <v/>
      </c>
      <c r="H51" s="402" t="str">
        <f>IF(A51="","",Ermittlung_Pauschale!O51)</f>
        <v/>
      </c>
      <c r="I51" s="402" t="str">
        <f>IF(A51="","",Ermittlung_Pauschale!O51)</f>
        <v/>
      </c>
      <c r="J51" s="293" t="str">
        <f>IF(A51="","",IF(Monatsverwendungsnachweis!S62="","",Monatsverwendungsnachweis!S62))</f>
        <v/>
      </c>
      <c r="K51" s="293" t="str">
        <f t="shared" si="5"/>
        <v/>
      </c>
    </row>
    <row r="52" spans="1:11" x14ac:dyDescent="0.25">
      <c r="A52" s="292" t="str">
        <f>IF(Ermittlung_Pauschale!N52=0,"",IFERROR(VLOOKUP(Monatsverwendungsnachweis!B63,Positionen,2,FALSE),""))</f>
        <v/>
      </c>
      <c r="B52" s="293" t="str">
        <f t="shared" si="2"/>
        <v/>
      </c>
      <c r="C52" s="292" t="str">
        <f>IF(A52="","",CONCATENATE("MKP"," / ",Monatsverwendungsnachweis!$D$7," / ",RIGHT(Monatsverwendungsnachweis!$F$7,2)," / ",ROW()-1))</f>
        <v/>
      </c>
      <c r="D52" s="294" t="str">
        <f t="shared" si="3"/>
        <v/>
      </c>
      <c r="E52" s="294" t="str">
        <f t="shared" si="4"/>
        <v/>
      </c>
      <c r="F52" s="293" t="str">
        <f>IF(A52="","",VLOOKUP(Monatsverwendungsnachweis!B63,Positionen,3,FALSE))</f>
        <v/>
      </c>
      <c r="G52" s="292" t="str">
        <f>IF(A52="","",CONCATENATE(Monatsverwendungsnachweis!D63," / ", LEFT(Monatsverwendungsnachweis!E63,3)," / ",Ermittlung_Pauschale!N52,"  x  ",MKP_Matrix, " a ",VLOOKUP(Monatsverwendungsnachweis!$K$5,Matrix,4,FALSE),"€"))</f>
        <v/>
      </c>
      <c r="H52" s="402" t="str">
        <f>IF(A52="","",Ermittlung_Pauschale!O52)</f>
        <v/>
      </c>
      <c r="I52" s="402" t="str">
        <f>IF(A52="","",Ermittlung_Pauschale!O52)</f>
        <v/>
      </c>
      <c r="J52" s="293" t="str">
        <f>IF(A52="","",IF(Monatsverwendungsnachweis!S63="","",Monatsverwendungsnachweis!S63))</f>
        <v/>
      </c>
      <c r="K52" s="293" t="str">
        <f t="shared" si="5"/>
        <v/>
      </c>
    </row>
    <row r="53" spans="1:11" x14ac:dyDescent="0.25">
      <c r="A53" s="292" t="str">
        <f>IF(Ermittlung_Pauschale!N53=0,"",IFERROR(VLOOKUP(Monatsverwendungsnachweis!B64,Positionen,2,FALSE),""))</f>
        <v/>
      </c>
      <c r="B53" s="293" t="str">
        <f t="shared" si="2"/>
        <v/>
      </c>
      <c r="C53" s="292" t="str">
        <f>IF(A53="","",CONCATENATE("MKP"," / ",Monatsverwendungsnachweis!$D$7," / ",RIGHT(Monatsverwendungsnachweis!$F$7,2)," / ",ROW()-1))</f>
        <v/>
      </c>
      <c r="D53" s="294" t="str">
        <f t="shared" si="3"/>
        <v/>
      </c>
      <c r="E53" s="294" t="str">
        <f t="shared" si="4"/>
        <v/>
      </c>
      <c r="F53" s="293" t="str">
        <f>IF(A53="","",VLOOKUP(Monatsverwendungsnachweis!B64,Positionen,3,FALSE))</f>
        <v/>
      </c>
      <c r="G53" s="292" t="str">
        <f>IF(A53="","",CONCATENATE(Monatsverwendungsnachweis!D64," / ", LEFT(Monatsverwendungsnachweis!E64,3)," / ",Ermittlung_Pauschale!N53,"  x  ",MKP_Matrix, " a ",VLOOKUP(Monatsverwendungsnachweis!$K$5,Matrix,4,FALSE),"€"))</f>
        <v/>
      </c>
      <c r="H53" s="402" t="str">
        <f>IF(A53="","",Ermittlung_Pauschale!O53)</f>
        <v/>
      </c>
      <c r="I53" s="402" t="str">
        <f>IF(A53="","",Ermittlung_Pauschale!O53)</f>
        <v/>
      </c>
      <c r="J53" s="293" t="str">
        <f>IF(A53="","",IF(Monatsverwendungsnachweis!S64="","",Monatsverwendungsnachweis!S64))</f>
        <v/>
      </c>
      <c r="K53" s="293" t="str">
        <f t="shared" si="5"/>
        <v/>
      </c>
    </row>
    <row r="54" spans="1:11" x14ac:dyDescent="0.25">
      <c r="A54" s="292" t="str">
        <f>IF(Ermittlung_Pauschale!N54=0,"",IFERROR(VLOOKUP(Monatsverwendungsnachweis!B65,Positionen,2,FALSE),""))</f>
        <v/>
      </c>
      <c r="B54" s="293" t="str">
        <f t="shared" si="2"/>
        <v/>
      </c>
      <c r="C54" s="292" t="str">
        <f>IF(A54="","",CONCATENATE("MKP"," / ",Monatsverwendungsnachweis!$D$7," / ",RIGHT(Monatsverwendungsnachweis!$F$7,2)," / ",ROW()-1))</f>
        <v/>
      </c>
      <c r="D54" s="294" t="str">
        <f t="shared" si="3"/>
        <v/>
      </c>
      <c r="E54" s="294" t="str">
        <f t="shared" si="4"/>
        <v/>
      </c>
      <c r="F54" s="293" t="str">
        <f>IF(A54="","",VLOOKUP(Monatsverwendungsnachweis!B65,Positionen,3,FALSE))</f>
        <v/>
      </c>
      <c r="G54" s="292" t="str">
        <f>IF(A54="","",CONCATENATE(Monatsverwendungsnachweis!D65," / ", LEFT(Monatsverwendungsnachweis!E65,3)," / ",Ermittlung_Pauschale!N54,"  x  ",MKP_Matrix, " a ",VLOOKUP(Monatsverwendungsnachweis!$K$5,Matrix,4,FALSE),"€"))</f>
        <v/>
      </c>
      <c r="H54" s="402" t="str">
        <f>IF(A54="","",Ermittlung_Pauschale!O54)</f>
        <v/>
      </c>
      <c r="I54" s="402" t="str">
        <f>IF(A54="","",Ermittlung_Pauschale!O54)</f>
        <v/>
      </c>
      <c r="J54" s="293" t="str">
        <f>IF(A54="","",IF(Monatsverwendungsnachweis!S65="","",Monatsverwendungsnachweis!S65))</f>
        <v/>
      </c>
      <c r="K54" s="293" t="str">
        <f t="shared" si="5"/>
        <v/>
      </c>
    </row>
    <row r="55" spans="1:11" x14ac:dyDescent="0.25">
      <c r="A55" s="292" t="str">
        <f>IF(Ermittlung_Pauschale!N55=0,"",IFERROR(VLOOKUP(Monatsverwendungsnachweis!B66,Positionen,2,FALSE),""))</f>
        <v/>
      </c>
      <c r="B55" s="293" t="str">
        <f t="shared" si="2"/>
        <v/>
      </c>
      <c r="C55" s="292" t="str">
        <f>IF(A55="","",CONCATENATE("MKP"," / ",Monatsverwendungsnachweis!$D$7," / ",RIGHT(Monatsverwendungsnachweis!$F$7,2)," / ",ROW()-1))</f>
        <v/>
      </c>
      <c r="D55" s="294" t="str">
        <f t="shared" si="3"/>
        <v/>
      </c>
      <c r="E55" s="294" t="str">
        <f t="shared" si="4"/>
        <v/>
      </c>
      <c r="F55" s="293" t="str">
        <f>IF(A55="","",VLOOKUP(Monatsverwendungsnachweis!B66,Positionen,3,FALSE))</f>
        <v/>
      </c>
      <c r="G55" s="292" t="str">
        <f>IF(A55="","",CONCATENATE(Monatsverwendungsnachweis!D66," / ", LEFT(Monatsverwendungsnachweis!E66,3)," / ",Ermittlung_Pauschale!N55,"  x  ",MKP_Matrix, " a ",VLOOKUP(Monatsverwendungsnachweis!$K$5,Matrix,4,FALSE),"€"))</f>
        <v/>
      </c>
      <c r="H55" s="402" t="str">
        <f>IF(A55="","",Ermittlung_Pauschale!O55)</f>
        <v/>
      </c>
      <c r="I55" s="402" t="str">
        <f>IF(A55="","",Ermittlung_Pauschale!O55)</f>
        <v/>
      </c>
      <c r="J55" s="293" t="str">
        <f>IF(A55="","",IF(Monatsverwendungsnachweis!S66="","",Monatsverwendungsnachweis!S66))</f>
        <v/>
      </c>
      <c r="K55" s="293" t="str">
        <f t="shared" si="5"/>
        <v/>
      </c>
    </row>
    <row r="56" spans="1:11" x14ac:dyDescent="0.25">
      <c r="A56" s="292" t="str">
        <f>IF(Ermittlung_Pauschale!N56=0,"",IFERROR(VLOOKUP(Monatsverwendungsnachweis!B67,Positionen,2,FALSE),""))</f>
        <v/>
      </c>
      <c r="B56" s="293" t="str">
        <f t="shared" si="2"/>
        <v/>
      </c>
      <c r="C56" s="292" t="str">
        <f>IF(A56="","",CONCATENATE("MKP"," / ",Monatsverwendungsnachweis!$D$7," / ",RIGHT(Monatsverwendungsnachweis!$F$7,2)," / ",ROW()-1))</f>
        <v/>
      </c>
      <c r="D56" s="294" t="str">
        <f t="shared" si="3"/>
        <v/>
      </c>
      <c r="E56" s="294" t="str">
        <f t="shared" si="4"/>
        <v/>
      </c>
      <c r="F56" s="293" t="str">
        <f>IF(A56="","",VLOOKUP(Monatsverwendungsnachweis!B67,Positionen,3,FALSE))</f>
        <v/>
      </c>
      <c r="G56" s="292" t="str">
        <f>IF(A56="","",CONCATENATE(Monatsverwendungsnachweis!D67," / ", LEFT(Monatsverwendungsnachweis!E67,3)," / ",Ermittlung_Pauschale!N56,"  x  ",MKP_Matrix, " a ",VLOOKUP(Monatsverwendungsnachweis!$K$5,Matrix,4,FALSE),"€"))</f>
        <v/>
      </c>
      <c r="H56" s="402" t="str">
        <f>IF(A56="","",Ermittlung_Pauschale!O56)</f>
        <v/>
      </c>
      <c r="I56" s="402" t="str">
        <f>IF(A56="","",Ermittlung_Pauschale!O56)</f>
        <v/>
      </c>
      <c r="J56" s="293" t="str">
        <f>IF(A56="","",IF(Monatsverwendungsnachweis!S67="","",Monatsverwendungsnachweis!S67))</f>
        <v/>
      </c>
      <c r="K56" s="293" t="str">
        <f t="shared" si="5"/>
        <v/>
      </c>
    </row>
    <row r="57" spans="1:11" x14ac:dyDescent="0.25">
      <c r="A57" s="292" t="str">
        <f>IF(Ermittlung_Pauschale!N57=0,"",IFERROR(VLOOKUP(Monatsverwendungsnachweis!B68,Positionen,2,FALSE),""))</f>
        <v/>
      </c>
      <c r="B57" s="293" t="str">
        <f t="shared" si="2"/>
        <v/>
      </c>
      <c r="C57" s="292" t="str">
        <f>IF(A57="","",CONCATENATE("MKP"," / ",Monatsverwendungsnachweis!$D$7," / ",RIGHT(Monatsverwendungsnachweis!$F$7,2)," / ",ROW()-1))</f>
        <v/>
      </c>
      <c r="D57" s="294" t="str">
        <f t="shared" si="3"/>
        <v/>
      </c>
      <c r="E57" s="294" t="str">
        <f t="shared" si="4"/>
        <v/>
      </c>
      <c r="F57" s="293" t="str">
        <f>IF(A57="","",VLOOKUP(Monatsverwendungsnachweis!B68,Positionen,3,FALSE))</f>
        <v/>
      </c>
      <c r="G57" s="292" t="str">
        <f>IF(A57="","",CONCATENATE(Monatsverwendungsnachweis!D68," / ", LEFT(Monatsverwendungsnachweis!E68,3)," / ",Ermittlung_Pauschale!N57,"  x  ",MKP_Matrix, " a ",VLOOKUP(Monatsverwendungsnachweis!$K$5,Matrix,4,FALSE),"€"))</f>
        <v/>
      </c>
      <c r="H57" s="402" t="str">
        <f>IF(A57="","",Ermittlung_Pauschale!O57)</f>
        <v/>
      </c>
      <c r="I57" s="402" t="str">
        <f>IF(A57="","",Ermittlung_Pauschale!O57)</f>
        <v/>
      </c>
      <c r="J57" s="293" t="str">
        <f>IF(A57="","",IF(Monatsverwendungsnachweis!S68="","",Monatsverwendungsnachweis!S68))</f>
        <v/>
      </c>
      <c r="K57" s="293" t="str">
        <f t="shared" si="5"/>
        <v/>
      </c>
    </row>
    <row r="58" spans="1:11" x14ac:dyDescent="0.25">
      <c r="A58" s="292" t="str">
        <f>IF(Ermittlung_Pauschale!N58=0,"",IFERROR(VLOOKUP(Monatsverwendungsnachweis!B69,Positionen,2,FALSE),""))</f>
        <v/>
      </c>
      <c r="B58" s="293" t="str">
        <f t="shared" si="2"/>
        <v/>
      </c>
      <c r="C58" s="292" t="str">
        <f>IF(A58="","",CONCATENATE("MKP"," / ",Monatsverwendungsnachweis!$D$7," / ",RIGHT(Monatsverwendungsnachweis!$F$7,2)," / ",ROW()-1))</f>
        <v/>
      </c>
      <c r="D58" s="294" t="str">
        <f t="shared" si="3"/>
        <v/>
      </c>
      <c r="E58" s="294" t="str">
        <f t="shared" si="4"/>
        <v/>
      </c>
      <c r="F58" s="293" t="str">
        <f>IF(A58="","",VLOOKUP(Monatsverwendungsnachweis!B69,Positionen,3,FALSE))</f>
        <v/>
      </c>
      <c r="G58" s="292" t="str">
        <f>IF(A58="","",CONCATENATE(Monatsverwendungsnachweis!D69," / ", LEFT(Monatsverwendungsnachweis!E69,3)," / ",Ermittlung_Pauschale!N58,"  x  ",MKP_Matrix, " a ",VLOOKUP(Monatsverwendungsnachweis!$K$5,Matrix,4,FALSE),"€"))</f>
        <v/>
      </c>
      <c r="H58" s="402" t="str">
        <f>IF(A58="","",Ermittlung_Pauschale!O58)</f>
        <v/>
      </c>
      <c r="I58" s="402" t="str">
        <f>IF(A58="","",Ermittlung_Pauschale!O58)</f>
        <v/>
      </c>
      <c r="J58" s="293" t="str">
        <f>IF(A58="","",IF(Monatsverwendungsnachweis!S69="","",Monatsverwendungsnachweis!S69))</f>
        <v/>
      </c>
      <c r="K58" s="293" t="str">
        <f t="shared" si="5"/>
        <v/>
      </c>
    </row>
    <row r="59" spans="1:11" x14ac:dyDescent="0.25">
      <c r="A59" s="292" t="str">
        <f>IF(Ermittlung_Pauschale!N59=0,"",IFERROR(VLOOKUP(Monatsverwendungsnachweis!B70,Positionen,2,FALSE),""))</f>
        <v/>
      </c>
      <c r="B59" s="293" t="str">
        <f t="shared" si="2"/>
        <v/>
      </c>
      <c r="C59" s="292" t="str">
        <f>IF(A59="","",CONCATENATE("MKP"," / ",Monatsverwendungsnachweis!$D$7," / ",RIGHT(Monatsverwendungsnachweis!$F$7,2)," / ",ROW()-1))</f>
        <v/>
      </c>
      <c r="D59" s="294" t="str">
        <f t="shared" si="3"/>
        <v/>
      </c>
      <c r="E59" s="294" t="str">
        <f t="shared" si="4"/>
        <v/>
      </c>
      <c r="F59" s="293" t="str">
        <f>IF(A59="","",VLOOKUP(Monatsverwendungsnachweis!B70,Positionen,3,FALSE))</f>
        <v/>
      </c>
      <c r="G59" s="292" t="str">
        <f>IF(A59="","",CONCATENATE(Monatsverwendungsnachweis!D70," / ", LEFT(Monatsverwendungsnachweis!E70,3)," / ",Ermittlung_Pauschale!N59,"  x  ",MKP_Matrix, " a ",VLOOKUP(Monatsverwendungsnachweis!$K$5,Matrix,4,FALSE),"€"))</f>
        <v/>
      </c>
      <c r="H59" s="402" t="str">
        <f>IF(A59="","",Ermittlung_Pauschale!O59)</f>
        <v/>
      </c>
      <c r="I59" s="402" t="str">
        <f>IF(A59="","",Ermittlung_Pauschale!O59)</f>
        <v/>
      </c>
      <c r="J59" s="293" t="str">
        <f>IF(A59="","",IF(Monatsverwendungsnachweis!S70="","",Monatsverwendungsnachweis!S70))</f>
        <v/>
      </c>
      <c r="K59" s="293" t="str">
        <f t="shared" si="5"/>
        <v/>
      </c>
    </row>
    <row r="60" spans="1:11" x14ac:dyDescent="0.25">
      <c r="A60" s="292" t="str">
        <f>IF(Ermittlung_Pauschale!N60=0,"",IFERROR(VLOOKUP(Monatsverwendungsnachweis!B71,Positionen,2,FALSE),""))</f>
        <v/>
      </c>
      <c r="B60" s="293" t="str">
        <f t="shared" si="2"/>
        <v/>
      </c>
      <c r="C60" s="292" t="str">
        <f>IF(A60="","",CONCATENATE("MKP"," / ",Monatsverwendungsnachweis!$D$7," / ",RIGHT(Monatsverwendungsnachweis!$F$7,2)," / ",ROW()-1))</f>
        <v/>
      </c>
      <c r="D60" s="294" t="str">
        <f t="shared" si="3"/>
        <v/>
      </c>
      <c r="E60" s="294" t="str">
        <f t="shared" si="4"/>
        <v/>
      </c>
      <c r="F60" s="293" t="str">
        <f>IF(A60="","",VLOOKUP(Monatsverwendungsnachweis!B71,Positionen,3,FALSE))</f>
        <v/>
      </c>
      <c r="G60" s="292" t="str">
        <f>IF(A60="","",CONCATENATE(Monatsverwendungsnachweis!D71," / ", LEFT(Monatsverwendungsnachweis!E71,3)," / ",Ermittlung_Pauschale!N60,"  x  ",MKP_Matrix, " a ",VLOOKUP(Monatsverwendungsnachweis!$K$5,Matrix,4,FALSE),"€"))</f>
        <v/>
      </c>
      <c r="H60" s="402" t="str">
        <f>IF(A60="","",Ermittlung_Pauschale!O60)</f>
        <v/>
      </c>
      <c r="I60" s="402" t="str">
        <f>IF(A60="","",Ermittlung_Pauschale!O60)</f>
        <v/>
      </c>
      <c r="J60" s="293" t="str">
        <f>IF(A60="","",IF(Monatsverwendungsnachweis!S71="","",Monatsverwendungsnachweis!S71))</f>
        <v/>
      </c>
      <c r="K60" s="293" t="str">
        <f t="shared" si="5"/>
        <v/>
      </c>
    </row>
    <row r="61" spans="1:11" x14ac:dyDescent="0.25">
      <c r="A61" s="292" t="str">
        <f>IF(Ermittlung_Pauschale!N61=0,"",IFERROR(VLOOKUP(Monatsverwendungsnachweis!B72,Positionen,2,FALSE),""))</f>
        <v/>
      </c>
      <c r="B61" s="293" t="str">
        <f t="shared" si="2"/>
        <v/>
      </c>
      <c r="C61" s="292" t="str">
        <f>IF(A61="","",CONCATENATE("MKP"," / ",Monatsverwendungsnachweis!$D$7," / ",RIGHT(Monatsverwendungsnachweis!$F$7,2)," / ",ROW()-1))</f>
        <v/>
      </c>
      <c r="D61" s="294" t="str">
        <f t="shared" si="3"/>
        <v/>
      </c>
      <c r="E61" s="294" t="str">
        <f t="shared" si="4"/>
        <v/>
      </c>
      <c r="F61" s="293" t="str">
        <f>IF(A61="","",VLOOKUP(Monatsverwendungsnachweis!B72,Positionen,3,FALSE))</f>
        <v/>
      </c>
      <c r="G61" s="292" t="str">
        <f>IF(A61="","",CONCATENATE(Monatsverwendungsnachweis!D72," / ", LEFT(Monatsverwendungsnachweis!E72,3)," / ",Ermittlung_Pauschale!N61,"  x  ",MKP_Matrix, " a ",VLOOKUP(Monatsverwendungsnachweis!$K$5,Matrix,4,FALSE),"€"))</f>
        <v/>
      </c>
      <c r="H61" s="402" t="str">
        <f>IF(A61="","",Ermittlung_Pauschale!O61)</f>
        <v/>
      </c>
      <c r="I61" s="402" t="str">
        <f>IF(A61="","",Ermittlung_Pauschale!O61)</f>
        <v/>
      </c>
      <c r="J61" s="293" t="str">
        <f>IF(A61="","",IF(Monatsverwendungsnachweis!S72="","",Monatsverwendungsnachweis!S72))</f>
        <v/>
      </c>
      <c r="K61" s="293" t="str">
        <f t="shared" si="5"/>
        <v/>
      </c>
    </row>
    <row r="62" spans="1:11" x14ac:dyDescent="0.25">
      <c r="A62" s="292" t="str">
        <f>IF(Ermittlung_Pauschale!N62=0,"",IFERROR(VLOOKUP(Monatsverwendungsnachweis!B73,Positionen,2,FALSE),""))</f>
        <v/>
      </c>
      <c r="B62" s="293" t="str">
        <f t="shared" si="2"/>
        <v/>
      </c>
      <c r="C62" s="292" t="str">
        <f>IF(A62="","",CONCATENATE("MKP"," / ",Monatsverwendungsnachweis!$D$7," / ",RIGHT(Monatsverwendungsnachweis!$F$7,2)," / ",ROW()-1))</f>
        <v/>
      </c>
      <c r="D62" s="294" t="str">
        <f t="shared" si="3"/>
        <v/>
      </c>
      <c r="E62" s="294" t="str">
        <f t="shared" si="4"/>
        <v/>
      </c>
      <c r="F62" s="293" t="str">
        <f>IF(A62="","",VLOOKUP(Monatsverwendungsnachweis!B73,Positionen,3,FALSE))</f>
        <v/>
      </c>
      <c r="G62" s="292" t="str">
        <f>IF(A62="","",CONCATENATE(Monatsverwendungsnachweis!D73," / ", LEFT(Monatsverwendungsnachweis!E73,3)," / ",Ermittlung_Pauschale!N62,"  x  ",MKP_Matrix, " a ",VLOOKUP(Monatsverwendungsnachweis!$K$5,Matrix,4,FALSE),"€"))</f>
        <v/>
      </c>
      <c r="H62" s="402" t="str">
        <f>IF(A62="","",Ermittlung_Pauschale!O62)</f>
        <v/>
      </c>
      <c r="I62" s="402" t="str">
        <f>IF(A62="","",Ermittlung_Pauschale!O62)</f>
        <v/>
      </c>
      <c r="J62" s="293" t="str">
        <f>IF(A62="","",IF(Monatsverwendungsnachweis!S73="","",Monatsverwendungsnachweis!S73))</f>
        <v/>
      </c>
      <c r="K62" s="293" t="str">
        <f t="shared" si="5"/>
        <v/>
      </c>
    </row>
    <row r="63" spans="1:11" x14ac:dyDescent="0.25">
      <c r="A63" s="292" t="str">
        <f>IF(Ermittlung_Pauschale!N63=0,"",IFERROR(VLOOKUP(Monatsverwendungsnachweis!B74,Positionen,2,FALSE),""))</f>
        <v/>
      </c>
      <c r="B63" s="293" t="str">
        <f t="shared" si="2"/>
        <v/>
      </c>
      <c r="C63" s="292" t="str">
        <f>IF(A63="","",CONCATENATE("MKP"," / ",Monatsverwendungsnachweis!$D$7," / ",RIGHT(Monatsverwendungsnachweis!$F$7,2)," / ",ROW()-1))</f>
        <v/>
      </c>
      <c r="D63" s="294" t="str">
        <f t="shared" si="3"/>
        <v/>
      </c>
      <c r="E63" s="294" t="str">
        <f t="shared" si="4"/>
        <v/>
      </c>
      <c r="F63" s="293" t="str">
        <f>IF(A63="","",VLOOKUP(Monatsverwendungsnachweis!B74,Positionen,3,FALSE))</f>
        <v/>
      </c>
      <c r="G63" s="292" t="str">
        <f>IF(A63="","",CONCATENATE(Monatsverwendungsnachweis!D74," / ", LEFT(Monatsverwendungsnachweis!E74,3)," / ",Ermittlung_Pauschale!N63,"  x  ",MKP_Matrix, " a ",VLOOKUP(Monatsverwendungsnachweis!$K$5,Matrix,4,FALSE),"€"))</f>
        <v/>
      </c>
      <c r="H63" s="402" t="str">
        <f>IF(A63="","",Ermittlung_Pauschale!O63)</f>
        <v/>
      </c>
      <c r="I63" s="402" t="str">
        <f>IF(A63="","",Ermittlung_Pauschale!O63)</f>
        <v/>
      </c>
      <c r="J63" s="293" t="str">
        <f>IF(A63="","",IF(Monatsverwendungsnachweis!S74="","",Monatsverwendungsnachweis!S74))</f>
        <v/>
      </c>
      <c r="K63" s="293" t="str">
        <f t="shared" si="5"/>
        <v/>
      </c>
    </row>
    <row r="64" spans="1:11" x14ac:dyDescent="0.25">
      <c r="A64" s="292" t="str">
        <f>IF(Ermittlung_Pauschale!N64=0,"",IFERROR(VLOOKUP(Monatsverwendungsnachweis!B75,Positionen,2,FALSE),""))</f>
        <v/>
      </c>
      <c r="B64" s="293" t="str">
        <f t="shared" si="2"/>
        <v/>
      </c>
      <c r="C64" s="292" t="str">
        <f>IF(A64="","",CONCATENATE("MKP"," / ",Monatsverwendungsnachweis!$D$7," / ",RIGHT(Monatsverwendungsnachweis!$F$7,2)," / ",ROW()-1))</f>
        <v/>
      </c>
      <c r="D64" s="294" t="str">
        <f t="shared" si="3"/>
        <v/>
      </c>
      <c r="E64" s="294" t="str">
        <f t="shared" si="4"/>
        <v/>
      </c>
      <c r="F64" s="293" t="str">
        <f>IF(A64="","",VLOOKUP(Monatsverwendungsnachweis!B75,Positionen,3,FALSE))</f>
        <v/>
      </c>
      <c r="G64" s="292" t="str">
        <f>IF(A64="","",CONCATENATE(Monatsverwendungsnachweis!D75," / ", LEFT(Monatsverwendungsnachweis!E75,3)," / ",Ermittlung_Pauschale!N64,"  x  ",MKP_Matrix, " a ",VLOOKUP(Monatsverwendungsnachweis!$K$5,Matrix,4,FALSE),"€"))</f>
        <v/>
      </c>
      <c r="H64" s="402" t="str">
        <f>IF(A64="","",Ermittlung_Pauschale!O64)</f>
        <v/>
      </c>
      <c r="I64" s="402" t="str">
        <f>IF(A64="","",Ermittlung_Pauschale!O64)</f>
        <v/>
      </c>
      <c r="J64" s="293" t="str">
        <f>IF(A64="","",IF(Monatsverwendungsnachweis!S75="","",Monatsverwendungsnachweis!S75))</f>
        <v/>
      </c>
      <c r="K64" s="293" t="str">
        <f t="shared" si="5"/>
        <v/>
      </c>
    </row>
    <row r="65" spans="1:11" x14ac:dyDescent="0.25">
      <c r="A65" s="292" t="str">
        <f>IF(Ermittlung_Pauschale!N65=0,"",IFERROR(VLOOKUP(Monatsverwendungsnachweis!B76,Positionen,2,FALSE),""))</f>
        <v/>
      </c>
      <c r="B65" s="293" t="str">
        <f t="shared" si="2"/>
        <v/>
      </c>
      <c r="C65" s="292" t="str">
        <f>IF(A65="","",CONCATENATE("MKP"," / ",Monatsverwendungsnachweis!$D$7," / ",RIGHT(Monatsverwendungsnachweis!$F$7,2)," / ",ROW()-1))</f>
        <v/>
      </c>
      <c r="D65" s="294" t="str">
        <f t="shared" si="3"/>
        <v/>
      </c>
      <c r="E65" s="294" t="str">
        <f t="shared" si="4"/>
        <v/>
      </c>
      <c r="F65" s="293" t="str">
        <f>IF(A65="","",VLOOKUP(Monatsverwendungsnachweis!B76,Positionen,3,FALSE))</f>
        <v/>
      </c>
      <c r="G65" s="292" t="str">
        <f>IF(A65="","",CONCATENATE(Monatsverwendungsnachweis!D76," / ", LEFT(Monatsverwendungsnachweis!E76,3)," / ",Ermittlung_Pauschale!N65,"  x  ",MKP_Matrix, " a ",VLOOKUP(Monatsverwendungsnachweis!$K$5,Matrix,4,FALSE),"€"))</f>
        <v/>
      </c>
      <c r="H65" s="402" t="str">
        <f>IF(A65="","",Ermittlung_Pauschale!O65)</f>
        <v/>
      </c>
      <c r="I65" s="402" t="str">
        <f>IF(A65="","",Ermittlung_Pauschale!O65)</f>
        <v/>
      </c>
      <c r="J65" s="293" t="str">
        <f>IF(A65="","",IF(Monatsverwendungsnachweis!S76="","",Monatsverwendungsnachweis!S76))</f>
        <v/>
      </c>
      <c r="K65" s="293" t="str">
        <f t="shared" si="5"/>
        <v/>
      </c>
    </row>
    <row r="66" spans="1:11" x14ac:dyDescent="0.25">
      <c r="A66" s="292" t="str">
        <f>IF(Ermittlung_Pauschale!N66=0,"",IFERROR(VLOOKUP(Monatsverwendungsnachweis!B77,Positionen,2,FALSE),""))</f>
        <v/>
      </c>
      <c r="B66" s="293" t="str">
        <f t="shared" si="2"/>
        <v/>
      </c>
      <c r="C66" s="292" t="str">
        <f>IF(A66="","",CONCATENATE("MKP"," / ",Monatsverwendungsnachweis!$D$7," / ",RIGHT(Monatsverwendungsnachweis!$F$7,2)," / ",ROW()-1))</f>
        <v/>
      </c>
      <c r="D66" s="294" t="str">
        <f t="shared" si="3"/>
        <v/>
      </c>
      <c r="E66" s="294" t="str">
        <f t="shared" si="4"/>
        <v/>
      </c>
      <c r="F66" s="293" t="str">
        <f>IF(A66="","",VLOOKUP(Monatsverwendungsnachweis!B77,Positionen,3,FALSE))</f>
        <v/>
      </c>
      <c r="G66" s="292" t="str">
        <f>IF(A66="","",CONCATENATE(Monatsverwendungsnachweis!D77," / ", LEFT(Monatsverwendungsnachweis!E77,3)," / ",Ermittlung_Pauschale!N66,"  x  ",MKP_Matrix, " a ",VLOOKUP(Monatsverwendungsnachweis!$K$5,Matrix,4,FALSE),"€"))</f>
        <v/>
      </c>
      <c r="H66" s="402" t="str">
        <f>IF(A66="","",Ermittlung_Pauschale!O66)</f>
        <v/>
      </c>
      <c r="I66" s="402" t="str">
        <f>IF(A66="","",Ermittlung_Pauschale!O66)</f>
        <v/>
      </c>
      <c r="J66" s="293" t="str">
        <f>IF(A66="","",IF(Monatsverwendungsnachweis!S77="","",Monatsverwendungsnachweis!S77))</f>
        <v/>
      </c>
      <c r="K66" s="293" t="str">
        <f t="shared" si="5"/>
        <v/>
      </c>
    </row>
    <row r="67" spans="1:11" x14ac:dyDescent="0.25">
      <c r="A67" s="292" t="str">
        <f>IF(Ermittlung_Pauschale!N67=0,"",IFERROR(VLOOKUP(Monatsverwendungsnachweis!B78,Positionen,2,FALSE),""))</f>
        <v/>
      </c>
      <c r="B67" s="293" t="str">
        <f t="shared" ref="B67:B130" si="6">IF(A67="","","ZE")</f>
        <v/>
      </c>
      <c r="C67" s="292" t="str">
        <f>IF(A67="","",CONCATENATE("MKP"," / ",Monatsverwendungsnachweis!$D$7," / ",RIGHT(Monatsverwendungsnachweis!$F$7,2)," / ",ROW()-1))</f>
        <v/>
      </c>
      <c r="D67" s="294" t="str">
        <f t="shared" ref="D67:D130" si="7">IF(A67="","",Monatsende)</f>
        <v/>
      </c>
      <c r="E67" s="294" t="str">
        <f t="shared" ref="E67:E130" si="8">IF(A67="","",Monatsende)</f>
        <v/>
      </c>
      <c r="F67" s="293" t="str">
        <f>IF(A67="","",VLOOKUP(Monatsverwendungsnachweis!B78,Positionen,3,FALSE))</f>
        <v/>
      </c>
      <c r="G67" s="292" t="str">
        <f>IF(A67="","",CONCATENATE(Monatsverwendungsnachweis!D78," / ", LEFT(Monatsverwendungsnachweis!E78,3)," / ",Ermittlung_Pauschale!N67,"  x  ",MKP_Matrix, " a ",VLOOKUP(Monatsverwendungsnachweis!$K$5,Matrix,4,FALSE),"€"))</f>
        <v/>
      </c>
      <c r="H67" s="402" t="str">
        <f>IF(A67="","",Ermittlung_Pauschale!O67)</f>
        <v/>
      </c>
      <c r="I67" s="402" t="str">
        <f>IF(A67="","",Ermittlung_Pauschale!O67)</f>
        <v/>
      </c>
      <c r="J67" s="293" t="str">
        <f>IF(A67="","",IF(Monatsverwendungsnachweis!S78="","",Monatsverwendungsnachweis!S78))</f>
        <v/>
      </c>
      <c r="K67" s="293" t="str">
        <f t="shared" ref="K67:K130" si="9">IF(A67="","","0")</f>
        <v/>
      </c>
    </row>
    <row r="68" spans="1:11" x14ac:dyDescent="0.25">
      <c r="A68" s="292" t="str">
        <f>IF(Ermittlung_Pauschale!N68=0,"",IFERROR(VLOOKUP(Monatsverwendungsnachweis!B79,Positionen,2,FALSE),""))</f>
        <v/>
      </c>
      <c r="B68" s="293" t="str">
        <f t="shared" si="6"/>
        <v/>
      </c>
      <c r="C68" s="292" t="str">
        <f>IF(A68="","",CONCATENATE("MKP"," / ",Monatsverwendungsnachweis!$D$7," / ",RIGHT(Monatsverwendungsnachweis!$F$7,2)," / ",ROW()-1))</f>
        <v/>
      </c>
      <c r="D68" s="294" t="str">
        <f t="shared" si="7"/>
        <v/>
      </c>
      <c r="E68" s="294" t="str">
        <f t="shared" si="8"/>
        <v/>
      </c>
      <c r="F68" s="293" t="str">
        <f>IF(A68="","",VLOOKUP(Monatsverwendungsnachweis!B79,Positionen,3,FALSE))</f>
        <v/>
      </c>
      <c r="G68" s="292" t="str">
        <f>IF(A68="","",CONCATENATE(Monatsverwendungsnachweis!D79," / ", LEFT(Monatsverwendungsnachweis!E79,3)," / ",Ermittlung_Pauschale!N68,"  x  ",MKP_Matrix, " a ",VLOOKUP(Monatsverwendungsnachweis!$K$5,Matrix,4,FALSE),"€"))</f>
        <v/>
      </c>
      <c r="H68" s="402" t="str">
        <f>IF(A68="","",Ermittlung_Pauschale!O68)</f>
        <v/>
      </c>
      <c r="I68" s="402" t="str">
        <f>IF(A68="","",Ermittlung_Pauschale!O68)</f>
        <v/>
      </c>
      <c r="J68" s="293" t="str">
        <f>IF(A68="","",IF(Monatsverwendungsnachweis!S79="","",Monatsverwendungsnachweis!S79))</f>
        <v/>
      </c>
      <c r="K68" s="293" t="str">
        <f t="shared" si="9"/>
        <v/>
      </c>
    </row>
    <row r="69" spans="1:11" x14ac:dyDescent="0.25">
      <c r="A69" s="292" t="str">
        <f>IF(Ermittlung_Pauschale!N69=0,"",IFERROR(VLOOKUP(Monatsverwendungsnachweis!B80,Positionen,2,FALSE),""))</f>
        <v/>
      </c>
      <c r="B69" s="293" t="str">
        <f t="shared" si="6"/>
        <v/>
      </c>
      <c r="C69" s="292" t="str">
        <f>IF(A69="","",CONCATENATE("MKP"," / ",Monatsverwendungsnachweis!$D$7," / ",RIGHT(Monatsverwendungsnachweis!$F$7,2)," / ",ROW()-1))</f>
        <v/>
      </c>
      <c r="D69" s="294" t="str">
        <f t="shared" si="7"/>
        <v/>
      </c>
      <c r="E69" s="294" t="str">
        <f t="shared" si="8"/>
        <v/>
      </c>
      <c r="F69" s="293" t="str">
        <f>IF(A69="","",VLOOKUP(Monatsverwendungsnachweis!B80,Positionen,3,FALSE))</f>
        <v/>
      </c>
      <c r="G69" s="292" t="str">
        <f>IF(A69="","",CONCATENATE(Monatsverwendungsnachweis!D80," / ", LEFT(Monatsverwendungsnachweis!E80,3)," / ",Ermittlung_Pauschale!N69,"  x  ",MKP_Matrix, " a ",VLOOKUP(Monatsverwendungsnachweis!$K$5,Matrix,4,FALSE),"€"))</f>
        <v/>
      </c>
      <c r="H69" s="402" t="str">
        <f>IF(A69="","",Ermittlung_Pauschale!O69)</f>
        <v/>
      </c>
      <c r="I69" s="402" t="str">
        <f>IF(A69="","",Ermittlung_Pauschale!O69)</f>
        <v/>
      </c>
      <c r="J69" s="293" t="str">
        <f>IF(A69="","",IF(Monatsverwendungsnachweis!S80="","",Monatsverwendungsnachweis!S80))</f>
        <v/>
      </c>
      <c r="K69" s="293" t="str">
        <f t="shared" si="9"/>
        <v/>
      </c>
    </row>
    <row r="70" spans="1:11" x14ac:dyDescent="0.25">
      <c r="A70" s="292" t="str">
        <f>IF(Ermittlung_Pauschale!N70=0,"",IFERROR(VLOOKUP(Monatsverwendungsnachweis!B81,Positionen,2,FALSE),""))</f>
        <v/>
      </c>
      <c r="B70" s="293" t="str">
        <f t="shared" si="6"/>
        <v/>
      </c>
      <c r="C70" s="292" t="str">
        <f>IF(A70="","",CONCATENATE("MKP"," / ",Monatsverwendungsnachweis!$D$7," / ",RIGHT(Monatsverwendungsnachweis!$F$7,2)," / ",ROW()-1))</f>
        <v/>
      </c>
      <c r="D70" s="294" t="str">
        <f t="shared" si="7"/>
        <v/>
      </c>
      <c r="E70" s="294" t="str">
        <f t="shared" si="8"/>
        <v/>
      </c>
      <c r="F70" s="293" t="str">
        <f>IF(A70="","",VLOOKUP(Monatsverwendungsnachweis!B81,Positionen,3,FALSE))</f>
        <v/>
      </c>
      <c r="G70" s="292" t="str">
        <f>IF(A70="","",CONCATENATE(Monatsverwendungsnachweis!D81," / ", LEFT(Monatsverwendungsnachweis!E81,3)," / ",Ermittlung_Pauschale!N70,"  x  ",MKP_Matrix, " a ",VLOOKUP(Monatsverwendungsnachweis!$K$5,Matrix,4,FALSE),"€"))</f>
        <v/>
      </c>
      <c r="H70" s="402" t="str">
        <f>IF(A70="","",Ermittlung_Pauschale!O70)</f>
        <v/>
      </c>
      <c r="I70" s="402" t="str">
        <f>IF(A70="","",Ermittlung_Pauschale!O70)</f>
        <v/>
      </c>
      <c r="J70" s="293" t="str">
        <f>IF(A70="","",IF(Monatsverwendungsnachweis!S81="","",Monatsverwendungsnachweis!S81))</f>
        <v/>
      </c>
      <c r="K70" s="293" t="str">
        <f t="shared" si="9"/>
        <v/>
      </c>
    </row>
    <row r="71" spans="1:11" x14ac:dyDescent="0.25">
      <c r="A71" s="292" t="str">
        <f>IF(Ermittlung_Pauschale!N71=0,"",IFERROR(VLOOKUP(Monatsverwendungsnachweis!B82,Positionen,2,FALSE),""))</f>
        <v/>
      </c>
      <c r="B71" s="293" t="str">
        <f t="shared" si="6"/>
        <v/>
      </c>
      <c r="C71" s="292" t="str">
        <f>IF(A71="","",CONCATENATE("MKP"," / ",Monatsverwendungsnachweis!$D$7," / ",RIGHT(Monatsverwendungsnachweis!$F$7,2)," / ",ROW()-1))</f>
        <v/>
      </c>
      <c r="D71" s="294" t="str">
        <f t="shared" si="7"/>
        <v/>
      </c>
      <c r="E71" s="294" t="str">
        <f t="shared" si="8"/>
        <v/>
      </c>
      <c r="F71" s="293" t="str">
        <f>IF(A71="","",VLOOKUP(Monatsverwendungsnachweis!B82,Positionen,3,FALSE))</f>
        <v/>
      </c>
      <c r="G71" s="292" t="str">
        <f>IF(A71="","",CONCATENATE(Monatsverwendungsnachweis!D82," / ", LEFT(Monatsverwendungsnachweis!E82,3)," / ",Ermittlung_Pauschale!N71,"  x  ",MKP_Matrix, " a ",VLOOKUP(Monatsverwendungsnachweis!$K$5,Matrix,4,FALSE),"€"))</f>
        <v/>
      </c>
      <c r="H71" s="402" t="str">
        <f>IF(A71="","",Ermittlung_Pauschale!O71)</f>
        <v/>
      </c>
      <c r="I71" s="402" t="str">
        <f>IF(A71="","",Ermittlung_Pauschale!O71)</f>
        <v/>
      </c>
      <c r="J71" s="293" t="str">
        <f>IF(A71="","",IF(Monatsverwendungsnachweis!S82="","",Monatsverwendungsnachweis!S82))</f>
        <v/>
      </c>
      <c r="K71" s="293" t="str">
        <f t="shared" si="9"/>
        <v/>
      </c>
    </row>
    <row r="72" spans="1:11" x14ac:dyDescent="0.25">
      <c r="A72" s="292" t="str">
        <f>IF(Ermittlung_Pauschale!N72=0,"",IFERROR(VLOOKUP(Monatsverwendungsnachweis!B83,Positionen,2,FALSE),""))</f>
        <v/>
      </c>
      <c r="B72" s="293" t="str">
        <f t="shared" si="6"/>
        <v/>
      </c>
      <c r="C72" s="292" t="str">
        <f>IF(A72="","",CONCATENATE("MKP"," / ",Monatsverwendungsnachweis!$D$7," / ",RIGHT(Monatsverwendungsnachweis!$F$7,2)," / ",ROW()-1))</f>
        <v/>
      </c>
      <c r="D72" s="294" t="str">
        <f t="shared" si="7"/>
        <v/>
      </c>
      <c r="E72" s="294" t="str">
        <f t="shared" si="8"/>
        <v/>
      </c>
      <c r="F72" s="293" t="str">
        <f>IF(A72="","",VLOOKUP(Monatsverwendungsnachweis!B83,Positionen,3,FALSE))</f>
        <v/>
      </c>
      <c r="G72" s="292" t="str">
        <f>IF(A72="","",CONCATENATE(Monatsverwendungsnachweis!D83," / ", LEFT(Monatsverwendungsnachweis!E83,3)," / ",Ermittlung_Pauschale!N72,"  x  ",MKP_Matrix, " a ",VLOOKUP(Monatsverwendungsnachweis!$K$5,Matrix,4,FALSE),"€"))</f>
        <v/>
      </c>
      <c r="H72" s="402" t="str">
        <f>IF(A72="","",Ermittlung_Pauschale!O72)</f>
        <v/>
      </c>
      <c r="I72" s="402" t="str">
        <f>IF(A72="","",Ermittlung_Pauschale!O72)</f>
        <v/>
      </c>
      <c r="J72" s="293" t="str">
        <f>IF(A72="","",IF(Monatsverwendungsnachweis!S83="","",Monatsverwendungsnachweis!S83))</f>
        <v/>
      </c>
      <c r="K72" s="293" t="str">
        <f t="shared" si="9"/>
        <v/>
      </c>
    </row>
    <row r="73" spans="1:11" x14ac:dyDescent="0.25">
      <c r="A73" s="292" t="str">
        <f>IF(Ermittlung_Pauschale!N73=0,"",IFERROR(VLOOKUP(Monatsverwendungsnachweis!B84,Positionen,2,FALSE),""))</f>
        <v/>
      </c>
      <c r="B73" s="293" t="str">
        <f t="shared" si="6"/>
        <v/>
      </c>
      <c r="C73" s="292" t="str">
        <f>IF(A73="","",CONCATENATE("MKP"," / ",Monatsverwendungsnachweis!$D$7," / ",RIGHT(Monatsverwendungsnachweis!$F$7,2)," / ",ROW()-1))</f>
        <v/>
      </c>
      <c r="D73" s="294" t="str">
        <f t="shared" si="7"/>
        <v/>
      </c>
      <c r="E73" s="294" t="str">
        <f t="shared" si="8"/>
        <v/>
      </c>
      <c r="F73" s="293" t="str">
        <f>IF(A73="","",VLOOKUP(Monatsverwendungsnachweis!B84,Positionen,3,FALSE))</f>
        <v/>
      </c>
      <c r="G73" s="292" t="str">
        <f>IF(A73="","",CONCATENATE(Monatsverwendungsnachweis!D84," / ", LEFT(Monatsverwendungsnachweis!E84,3)," / ",Ermittlung_Pauschale!N73,"  x  ",MKP_Matrix, " a ",VLOOKUP(Monatsverwendungsnachweis!$K$5,Matrix,4,FALSE),"€"))</f>
        <v/>
      </c>
      <c r="H73" s="402" t="str">
        <f>IF(A73="","",Ermittlung_Pauschale!O73)</f>
        <v/>
      </c>
      <c r="I73" s="402" t="str">
        <f>IF(A73="","",Ermittlung_Pauschale!O73)</f>
        <v/>
      </c>
      <c r="J73" s="293" t="str">
        <f>IF(A73="","",IF(Monatsverwendungsnachweis!S84="","",Monatsverwendungsnachweis!S84))</f>
        <v/>
      </c>
      <c r="K73" s="293" t="str">
        <f t="shared" si="9"/>
        <v/>
      </c>
    </row>
    <row r="74" spans="1:11" x14ac:dyDescent="0.25">
      <c r="A74" s="292" t="str">
        <f>IF(Ermittlung_Pauschale!N74=0,"",IFERROR(VLOOKUP(Monatsverwendungsnachweis!B85,Positionen,2,FALSE),""))</f>
        <v/>
      </c>
      <c r="B74" s="293" t="str">
        <f t="shared" si="6"/>
        <v/>
      </c>
      <c r="C74" s="292" t="str">
        <f>IF(A74="","",CONCATENATE("MKP"," / ",Monatsverwendungsnachweis!$D$7," / ",RIGHT(Monatsverwendungsnachweis!$F$7,2)," / ",ROW()-1))</f>
        <v/>
      </c>
      <c r="D74" s="294" t="str">
        <f t="shared" si="7"/>
        <v/>
      </c>
      <c r="E74" s="294" t="str">
        <f t="shared" si="8"/>
        <v/>
      </c>
      <c r="F74" s="293" t="str">
        <f>IF(A74="","",VLOOKUP(Monatsverwendungsnachweis!B85,Positionen,3,FALSE))</f>
        <v/>
      </c>
      <c r="G74" s="292" t="str">
        <f>IF(A74="","",CONCATENATE(Monatsverwendungsnachweis!D85," / ", LEFT(Monatsverwendungsnachweis!E85,3)," / ",Ermittlung_Pauschale!N74,"  x  ",MKP_Matrix, " a ",VLOOKUP(Monatsverwendungsnachweis!$K$5,Matrix,4,FALSE),"€"))</f>
        <v/>
      </c>
      <c r="H74" s="402" t="str">
        <f>IF(A74="","",Ermittlung_Pauschale!O74)</f>
        <v/>
      </c>
      <c r="I74" s="402" t="str">
        <f>IF(A74="","",Ermittlung_Pauschale!O74)</f>
        <v/>
      </c>
      <c r="J74" s="293" t="str">
        <f>IF(A74="","",IF(Monatsverwendungsnachweis!S85="","",Monatsverwendungsnachweis!S85))</f>
        <v/>
      </c>
      <c r="K74" s="293" t="str">
        <f t="shared" si="9"/>
        <v/>
      </c>
    </row>
    <row r="75" spans="1:11" x14ac:dyDescent="0.25">
      <c r="A75" s="292" t="str">
        <f>IF(Ermittlung_Pauschale!N75=0,"",IFERROR(VLOOKUP(Monatsverwendungsnachweis!B86,Positionen,2,FALSE),""))</f>
        <v/>
      </c>
      <c r="B75" s="293" t="str">
        <f t="shared" si="6"/>
        <v/>
      </c>
      <c r="C75" s="292" t="str">
        <f>IF(A75="","",CONCATENATE("MKP"," / ",Monatsverwendungsnachweis!$D$7," / ",RIGHT(Monatsverwendungsnachweis!$F$7,2)," / ",ROW()-1))</f>
        <v/>
      </c>
      <c r="D75" s="294" t="str">
        <f t="shared" si="7"/>
        <v/>
      </c>
      <c r="E75" s="294" t="str">
        <f t="shared" si="8"/>
        <v/>
      </c>
      <c r="F75" s="293" t="str">
        <f>IF(A75="","",VLOOKUP(Monatsverwendungsnachweis!B86,Positionen,3,FALSE))</f>
        <v/>
      </c>
      <c r="G75" s="292" t="str">
        <f>IF(A75="","",CONCATENATE(Monatsverwendungsnachweis!D86," / ", LEFT(Monatsverwendungsnachweis!E86,3)," / ",Ermittlung_Pauschale!N75,"  x  ",MKP_Matrix, " a ",VLOOKUP(Monatsverwendungsnachweis!$K$5,Matrix,4,FALSE),"€"))</f>
        <v/>
      </c>
      <c r="H75" s="402" t="str">
        <f>IF(A75="","",Ermittlung_Pauschale!O75)</f>
        <v/>
      </c>
      <c r="I75" s="402" t="str">
        <f>IF(A75="","",Ermittlung_Pauschale!O75)</f>
        <v/>
      </c>
      <c r="J75" s="293" t="str">
        <f>IF(A75="","",IF(Monatsverwendungsnachweis!S86="","",Monatsverwendungsnachweis!S86))</f>
        <v/>
      </c>
      <c r="K75" s="293" t="str">
        <f t="shared" si="9"/>
        <v/>
      </c>
    </row>
    <row r="76" spans="1:11" x14ac:dyDescent="0.25">
      <c r="A76" s="292" t="str">
        <f>IF(Ermittlung_Pauschale!N76=0,"",IFERROR(VLOOKUP(Monatsverwendungsnachweis!B87,Positionen,2,FALSE),""))</f>
        <v/>
      </c>
      <c r="B76" s="293" t="str">
        <f t="shared" si="6"/>
        <v/>
      </c>
      <c r="C76" s="292" t="str">
        <f>IF(A76="","",CONCATENATE("MKP"," / ",Monatsverwendungsnachweis!$D$7," / ",RIGHT(Monatsverwendungsnachweis!$F$7,2)," / ",ROW()-1))</f>
        <v/>
      </c>
      <c r="D76" s="294" t="str">
        <f t="shared" si="7"/>
        <v/>
      </c>
      <c r="E76" s="294" t="str">
        <f t="shared" si="8"/>
        <v/>
      </c>
      <c r="F76" s="293" t="str">
        <f>IF(A76="","",VLOOKUP(Monatsverwendungsnachweis!B87,Positionen,3,FALSE))</f>
        <v/>
      </c>
      <c r="G76" s="292" t="str">
        <f>IF(A76="","",CONCATENATE(Monatsverwendungsnachweis!D87," / ", LEFT(Monatsverwendungsnachweis!E87,3)," / ",Ermittlung_Pauschale!N76,"  x  ",MKP_Matrix, " a ",VLOOKUP(Monatsverwendungsnachweis!$K$5,Matrix,4,FALSE),"€"))</f>
        <v/>
      </c>
      <c r="H76" s="402" t="str">
        <f>IF(A76="","",Ermittlung_Pauschale!O76)</f>
        <v/>
      </c>
      <c r="I76" s="402" t="str">
        <f>IF(A76="","",Ermittlung_Pauschale!O76)</f>
        <v/>
      </c>
      <c r="J76" s="293" t="str">
        <f>IF(A76="","",IF(Monatsverwendungsnachweis!S87="","",Monatsverwendungsnachweis!S87))</f>
        <v/>
      </c>
      <c r="K76" s="293" t="str">
        <f t="shared" si="9"/>
        <v/>
      </c>
    </row>
    <row r="77" spans="1:11" x14ac:dyDescent="0.25">
      <c r="A77" s="292" t="str">
        <f>IF(Ermittlung_Pauschale!N77=0,"",IFERROR(VLOOKUP(Monatsverwendungsnachweis!B88,Positionen,2,FALSE),""))</f>
        <v/>
      </c>
      <c r="B77" s="293" t="str">
        <f t="shared" si="6"/>
        <v/>
      </c>
      <c r="C77" s="292" t="str">
        <f>IF(A77="","",CONCATENATE("MKP"," / ",Monatsverwendungsnachweis!$D$7," / ",RIGHT(Monatsverwendungsnachweis!$F$7,2)," / ",ROW()-1))</f>
        <v/>
      </c>
      <c r="D77" s="294" t="str">
        <f t="shared" si="7"/>
        <v/>
      </c>
      <c r="E77" s="294" t="str">
        <f t="shared" si="8"/>
        <v/>
      </c>
      <c r="F77" s="293" t="str">
        <f>IF(A77="","",VLOOKUP(Monatsverwendungsnachweis!B88,Positionen,3,FALSE))</f>
        <v/>
      </c>
      <c r="G77" s="292" t="str">
        <f>IF(A77="","",CONCATENATE(Monatsverwendungsnachweis!D88," / ", LEFT(Monatsverwendungsnachweis!E88,3)," / ",Ermittlung_Pauschale!N77,"  x  ",MKP_Matrix, " a ",VLOOKUP(Monatsverwendungsnachweis!$K$5,Matrix,4,FALSE),"€"))</f>
        <v/>
      </c>
      <c r="H77" s="402" t="str">
        <f>IF(A77="","",Ermittlung_Pauschale!O77)</f>
        <v/>
      </c>
      <c r="I77" s="402" t="str">
        <f>IF(A77="","",Ermittlung_Pauschale!O77)</f>
        <v/>
      </c>
      <c r="J77" s="293" t="str">
        <f>IF(A77="","",IF(Monatsverwendungsnachweis!S88="","",Monatsverwendungsnachweis!S88))</f>
        <v/>
      </c>
      <c r="K77" s="293" t="str">
        <f t="shared" si="9"/>
        <v/>
      </c>
    </row>
    <row r="78" spans="1:11" x14ac:dyDescent="0.25">
      <c r="A78" s="292" t="str">
        <f>IF(Ermittlung_Pauschale!N78=0,"",IFERROR(VLOOKUP(Monatsverwendungsnachweis!B89,Positionen,2,FALSE),""))</f>
        <v/>
      </c>
      <c r="B78" s="293" t="str">
        <f t="shared" si="6"/>
        <v/>
      </c>
      <c r="C78" s="292" t="str">
        <f>IF(A78="","",CONCATENATE("MKP"," / ",Monatsverwendungsnachweis!$D$7," / ",RIGHT(Monatsverwendungsnachweis!$F$7,2)," / ",ROW()-1))</f>
        <v/>
      </c>
      <c r="D78" s="294" t="str">
        <f t="shared" si="7"/>
        <v/>
      </c>
      <c r="E78" s="294" t="str">
        <f t="shared" si="8"/>
        <v/>
      </c>
      <c r="F78" s="293" t="str">
        <f>IF(A78="","",VLOOKUP(Monatsverwendungsnachweis!B89,Positionen,3,FALSE))</f>
        <v/>
      </c>
      <c r="G78" s="292" t="str">
        <f>IF(A78="","",CONCATENATE(Monatsverwendungsnachweis!D89," / ", LEFT(Monatsverwendungsnachweis!E89,3)," / ",Ermittlung_Pauschale!N78,"  x  ",MKP_Matrix, " a ",VLOOKUP(Monatsverwendungsnachweis!$K$5,Matrix,4,FALSE),"€"))</f>
        <v/>
      </c>
      <c r="H78" s="402" t="str">
        <f>IF(A78="","",Ermittlung_Pauschale!O78)</f>
        <v/>
      </c>
      <c r="I78" s="402" t="str">
        <f>IF(A78="","",Ermittlung_Pauschale!O78)</f>
        <v/>
      </c>
      <c r="J78" s="293" t="str">
        <f>IF(A78="","",IF(Monatsverwendungsnachweis!S89="","",Monatsverwendungsnachweis!S89))</f>
        <v/>
      </c>
      <c r="K78" s="293" t="str">
        <f t="shared" si="9"/>
        <v/>
      </c>
    </row>
    <row r="79" spans="1:11" x14ac:dyDescent="0.25">
      <c r="A79" s="292" t="str">
        <f>IF(Ermittlung_Pauschale!N79=0,"",IFERROR(VLOOKUP(Monatsverwendungsnachweis!B90,Positionen,2,FALSE),""))</f>
        <v/>
      </c>
      <c r="B79" s="293" t="str">
        <f t="shared" si="6"/>
        <v/>
      </c>
      <c r="C79" s="292" t="str">
        <f>IF(A79="","",CONCATENATE("MKP"," / ",Monatsverwendungsnachweis!$D$7," / ",RIGHT(Monatsverwendungsnachweis!$F$7,2)," / ",ROW()-1))</f>
        <v/>
      </c>
      <c r="D79" s="294" t="str">
        <f t="shared" si="7"/>
        <v/>
      </c>
      <c r="E79" s="294" t="str">
        <f t="shared" si="8"/>
        <v/>
      </c>
      <c r="F79" s="293" t="str">
        <f>IF(A79="","",VLOOKUP(Monatsverwendungsnachweis!B90,Positionen,3,FALSE))</f>
        <v/>
      </c>
      <c r="G79" s="292" t="str">
        <f>IF(A79="","",CONCATENATE(Monatsverwendungsnachweis!D90," / ", LEFT(Monatsverwendungsnachweis!E90,3)," / ",Ermittlung_Pauschale!N79,"  x  ",MKP_Matrix, " a ",VLOOKUP(Monatsverwendungsnachweis!$K$5,Matrix,4,FALSE),"€"))</f>
        <v/>
      </c>
      <c r="H79" s="402" t="str">
        <f>IF(A79="","",Ermittlung_Pauschale!O79)</f>
        <v/>
      </c>
      <c r="I79" s="402" t="str">
        <f>IF(A79="","",Ermittlung_Pauschale!O79)</f>
        <v/>
      </c>
      <c r="J79" s="293" t="str">
        <f>IF(A79="","",IF(Monatsverwendungsnachweis!S90="","",Monatsverwendungsnachweis!S90))</f>
        <v/>
      </c>
      <c r="K79" s="293" t="str">
        <f t="shared" si="9"/>
        <v/>
      </c>
    </row>
    <row r="80" spans="1:11" x14ac:dyDescent="0.25">
      <c r="A80" s="292" t="str">
        <f>IF(Ermittlung_Pauschale!N80=0,"",IFERROR(VLOOKUP(Monatsverwendungsnachweis!B91,Positionen,2,FALSE),""))</f>
        <v/>
      </c>
      <c r="B80" s="293" t="str">
        <f t="shared" si="6"/>
        <v/>
      </c>
      <c r="C80" s="292" t="str">
        <f>IF(A80="","",CONCATENATE("MKP"," / ",Monatsverwendungsnachweis!$D$7," / ",RIGHT(Monatsverwendungsnachweis!$F$7,2)," / ",ROW()-1))</f>
        <v/>
      </c>
      <c r="D80" s="294" t="str">
        <f t="shared" si="7"/>
        <v/>
      </c>
      <c r="E80" s="294" t="str">
        <f t="shared" si="8"/>
        <v/>
      </c>
      <c r="F80" s="293" t="str">
        <f>IF(A80="","",VLOOKUP(Monatsverwendungsnachweis!B91,Positionen,3,FALSE))</f>
        <v/>
      </c>
      <c r="G80" s="292" t="str">
        <f>IF(A80="","",CONCATENATE(Monatsverwendungsnachweis!D91," / ", LEFT(Monatsverwendungsnachweis!E91,3)," / ",Ermittlung_Pauschale!N80,"  x  ",MKP_Matrix, " a ",VLOOKUP(Monatsverwendungsnachweis!$K$5,Matrix,4,FALSE),"€"))</f>
        <v/>
      </c>
      <c r="H80" s="402" t="str">
        <f>IF(A80="","",Ermittlung_Pauschale!O80)</f>
        <v/>
      </c>
      <c r="I80" s="402" t="str">
        <f>IF(A80="","",Ermittlung_Pauschale!O80)</f>
        <v/>
      </c>
      <c r="J80" s="293" t="str">
        <f>IF(A80="","",IF(Monatsverwendungsnachweis!S91="","",Monatsverwendungsnachweis!S91))</f>
        <v/>
      </c>
      <c r="K80" s="293" t="str">
        <f t="shared" si="9"/>
        <v/>
      </c>
    </row>
    <row r="81" spans="1:11" x14ac:dyDescent="0.25">
      <c r="A81" s="292" t="str">
        <f>IF(Ermittlung_Pauschale!N81=0,"",IFERROR(VLOOKUP(Monatsverwendungsnachweis!B92,Positionen,2,FALSE),""))</f>
        <v/>
      </c>
      <c r="B81" s="293" t="str">
        <f t="shared" si="6"/>
        <v/>
      </c>
      <c r="C81" s="292" t="str">
        <f>IF(A81="","",CONCATENATE("MKP"," / ",Monatsverwendungsnachweis!$D$7," / ",RIGHT(Monatsverwendungsnachweis!$F$7,2)," / ",ROW()-1))</f>
        <v/>
      </c>
      <c r="D81" s="294" t="str">
        <f t="shared" si="7"/>
        <v/>
      </c>
      <c r="E81" s="294" t="str">
        <f t="shared" si="8"/>
        <v/>
      </c>
      <c r="F81" s="293" t="str">
        <f>IF(A81="","",VLOOKUP(Monatsverwendungsnachweis!B92,Positionen,3,FALSE))</f>
        <v/>
      </c>
      <c r="G81" s="292" t="str">
        <f>IF(A81="","",CONCATENATE(Monatsverwendungsnachweis!D92," / ", LEFT(Monatsverwendungsnachweis!E92,3)," / ",Ermittlung_Pauschale!N81,"  x  ",MKP_Matrix, " a ",VLOOKUP(Monatsverwendungsnachweis!$K$5,Matrix,4,FALSE),"€"))</f>
        <v/>
      </c>
      <c r="H81" s="402" t="str">
        <f>IF(A81="","",Ermittlung_Pauschale!O81)</f>
        <v/>
      </c>
      <c r="I81" s="402" t="str">
        <f>IF(A81="","",Ermittlung_Pauschale!O81)</f>
        <v/>
      </c>
      <c r="J81" s="293" t="str">
        <f>IF(A81="","",IF(Monatsverwendungsnachweis!S92="","",Monatsverwendungsnachweis!S92))</f>
        <v/>
      </c>
      <c r="K81" s="293" t="str">
        <f t="shared" si="9"/>
        <v/>
      </c>
    </row>
    <row r="82" spans="1:11" x14ac:dyDescent="0.25">
      <c r="A82" s="292" t="str">
        <f>IF(Ermittlung_Pauschale!N82=0,"",IFERROR(VLOOKUP(Monatsverwendungsnachweis!B93,Positionen,2,FALSE),""))</f>
        <v/>
      </c>
      <c r="B82" s="293" t="str">
        <f t="shared" si="6"/>
        <v/>
      </c>
      <c r="C82" s="292" t="str">
        <f>IF(A82="","",CONCATENATE("MKP"," / ",Monatsverwendungsnachweis!$D$7," / ",RIGHT(Monatsverwendungsnachweis!$F$7,2)," / ",ROW()-1))</f>
        <v/>
      </c>
      <c r="D82" s="294" t="str">
        <f t="shared" si="7"/>
        <v/>
      </c>
      <c r="E82" s="294" t="str">
        <f t="shared" si="8"/>
        <v/>
      </c>
      <c r="F82" s="293" t="str">
        <f>IF(A82="","",VLOOKUP(Monatsverwendungsnachweis!B93,Positionen,3,FALSE))</f>
        <v/>
      </c>
      <c r="G82" s="292" t="str">
        <f>IF(A82="","",CONCATENATE(Monatsverwendungsnachweis!D93," / ", LEFT(Monatsverwendungsnachweis!E93,3)," / ",Ermittlung_Pauschale!N82,"  x  ",MKP_Matrix, " a ",VLOOKUP(Monatsverwendungsnachweis!$K$5,Matrix,4,FALSE),"€"))</f>
        <v/>
      </c>
      <c r="H82" s="402" t="str">
        <f>IF(A82="","",Ermittlung_Pauschale!O82)</f>
        <v/>
      </c>
      <c r="I82" s="402" t="str">
        <f>IF(A82="","",Ermittlung_Pauschale!O82)</f>
        <v/>
      </c>
      <c r="J82" s="293" t="str">
        <f>IF(A82="","",IF(Monatsverwendungsnachweis!S93="","",Monatsverwendungsnachweis!S93))</f>
        <v/>
      </c>
      <c r="K82" s="293" t="str">
        <f t="shared" si="9"/>
        <v/>
      </c>
    </row>
    <row r="83" spans="1:11" x14ac:dyDescent="0.25">
      <c r="A83" s="292" t="str">
        <f>IF(Ermittlung_Pauschale!N83=0,"",IFERROR(VLOOKUP(Monatsverwendungsnachweis!B94,Positionen,2,FALSE),""))</f>
        <v/>
      </c>
      <c r="B83" s="293" t="str">
        <f t="shared" si="6"/>
        <v/>
      </c>
      <c r="C83" s="292" t="str">
        <f>IF(A83="","",CONCATENATE("MKP"," / ",Monatsverwendungsnachweis!$D$7," / ",RIGHT(Monatsverwendungsnachweis!$F$7,2)," / ",ROW()-1))</f>
        <v/>
      </c>
      <c r="D83" s="294" t="str">
        <f t="shared" si="7"/>
        <v/>
      </c>
      <c r="E83" s="294" t="str">
        <f t="shared" si="8"/>
        <v/>
      </c>
      <c r="F83" s="293" t="str">
        <f>IF(A83="","",VLOOKUP(Monatsverwendungsnachweis!B94,Positionen,3,FALSE))</f>
        <v/>
      </c>
      <c r="G83" s="292" t="str">
        <f>IF(A83="","",CONCATENATE(Monatsverwendungsnachweis!D94," / ", LEFT(Monatsverwendungsnachweis!E94,3)," / ",Ermittlung_Pauschale!N83,"  x  ",MKP_Matrix, " a ",VLOOKUP(Monatsverwendungsnachweis!$K$5,Matrix,4,FALSE),"€"))</f>
        <v/>
      </c>
      <c r="H83" s="402" t="str">
        <f>IF(A83="","",Ermittlung_Pauschale!O83)</f>
        <v/>
      </c>
      <c r="I83" s="402" t="str">
        <f>IF(A83="","",Ermittlung_Pauschale!O83)</f>
        <v/>
      </c>
      <c r="J83" s="293" t="str">
        <f>IF(A83="","",IF(Monatsverwendungsnachweis!S94="","",Monatsverwendungsnachweis!S94))</f>
        <v/>
      </c>
      <c r="K83" s="293" t="str">
        <f t="shared" si="9"/>
        <v/>
      </c>
    </row>
    <row r="84" spans="1:11" x14ac:dyDescent="0.25">
      <c r="A84" s="292" t="str">
        <f>IF(Ermittlung_Pauschale!N84=0,"",IFERROR(VLOOKUP(Monatsverwendungsnachweis!B95,Positionen,2,FALSE),""))</f>
        <v/>
      </c>
      <c r="B84" s="293" t="str">
        <f t="shared" si="6"/>
        <v/>
      </c>
      <c r="C84" s="292" t="str">
        <f>IF(A84="","",CONCATENATE("MKP"," / ",Monatsverwendungsnachweis!$D$7," / ",RIGHT(Monatsverwendungsnachweis!$F$7,2)," / ",ROW()-1))</f>
        <v/>
      </c>
      <c r="D84" s="294" t="str">
        <f t="shared" si="7"/>
        <v/>
      </c>
      <c r="E84" s="294" t="str">
        <f t="shared" si="8"/>
        <v/>
      </c>
      <c r="F84" s="293" t="str">
        <f>IF(A84="","",VLOOKUP(Monatsverwendungsnachweis!B95,Positionen,3,FALSE))</f>
        <v/>
      </c>
      <c r="G84" s="292" t="str">
        <f>IF(A84="","",CONCATENATE(Monatsverwendungsnachweis!D95," / ", LEFT(Monatsverwendungsnachweis!E95,3)," / ",Ermittlung_Pauschale!N84,"  x  ",MKP_Matrix, " a ",VLOOKUP(Monatsverwendungsnachweis!$K$5,Matrix,4,FALSE),"€"))</f>
        <v/>
      </c>
      <c r="H84" s="402" t="str">
        <f>IF(A84="","",Ermittlung_Pauschale!O84)</f>
        <v/>
      </c>
      <c r="I84" s="402" t="str">
        <f>IF(A84="","",Ermittlung_Pauschale!O84)</f>
        <v/>
      </c>
      <c r="J84" s="293" t="str">
        <f>IF(A84="","",IF(Monatsverwendungsnachweis!S95="","",Monatsverwendungsnachweis!S95))</f>
        <v/>
      </c>
      <c r="K84" s="293" t="str">
        <f t="shared" si="9"/>
        <v/>
      </c>
    </row>
    <row r="85" spans="1:11" x14ac:dyDescent="0.25">
      <c r="A85" s="292" t="str">
        <f>IF(Ermittlung_Pauschale!N85=0,"",IFERROR(VLOOKUP(Monatsverwendungsnachweis!B96,Positionen,2,FALSE),""))</f>
        <v/>
      </c>
      <c r="B85" s="293" t="str">
        <f t="shared" si="6"/>
        <v/>
      </c>
      <c r="C85" s="292" t="str">
        <f>IF(A85="","",CONCATENATE("MKP"," / ",Monatsverwendungsnachweis!$D$7," / ",RIGHT(Monatsverwendungsnachweis!$F$7,2)," / ",ROW()-1))</f>
        <v/>
      </c>
      <c r="D85" s="294" t="str">
        <f t="shared" si="7"/>
        <v/>
      </c>
      <c r="E85" s="294" t="str">
        <f t="shared" si="8"/>
        <v/>
      </c>
      <c r="F85" s="293" t="str">
        <f>IF(A85="","",VLOOKUP(Monatsverwendungsnachweis!B96,Positionen,3,FALSE))</f>
        <v/>
      </c>
      <c r="G85" s="292" t="str">
        <f>IF(A85="","",CONCATENATE(Monatsverwendungsnachweis!D96," / ", LEFT(Monatsverwendungsnachweis!E96,3)," / ",Ermittlung_Pauschale!N85,"  x  ",MKP_Matrix, " a ",VLOOKUP(Monatsverwendungsnachweis!$K$5,Matrix,4,FALSE),"€"))</f>
        <v/>
      </c>
      <c r="H85" s="402" t="str">
        <f>IF(A85="","",Ermittlung_Pauschale!O85)</f>
        <v/>
      </c>
      <c r="I85" s="402" t="str">
        <f>IF(A85="","",Ermittlung_Pauschale!O85)</f>
        <v/>
      </c>
      <c r="J85" s="293" t="str">
        <f>IF(A85="","",IF(Monatsverwendungsnachweis!S96="","",Monatsverwendungsnachweis!S96))</f>
        <v/>
      </c>
      <c r="K85" s="293" t="str">
        <f t="shared" si="9"/>
        <v/>
      </c>
    </row>
    <row r="86" spans="1:11" x14ac:dyDescent="0.25">
      <c r="A86" s="292" t="str">
        <f>IF(Ermittlung_Pauschale!N86=0,"",IFERROR(VLOOKUP(Monatsverwendungsnachweis!B97,Positionen,2,FALSE),""))</f>
        <v/>
      </c>
      <c r="B86" s="293" t="str">
        <f t="shared" si="6"/>
        <v/>
      </c>
      <c r="C86" s="292" t="str">
        <f>IF(A86="","",CONCATENATE("MKP"," / ",Monatsverwendungsnachweis!$D$7," / ",RIGHT(Monatsverwendungsnachweis!$F$7,2)," / ",ROW()-1))</f>
        <v/>
      </c>
      <c r="D86" s="294" t="str">
        <f t="shared" si="7"/>
        <v/>
      </c>
      <c r="E86" s="294" t="str">
        <f t="shared" si="8"/>
        <v/>
      </c>
      <c r="F86" s="293" t="str">
        <f>IF(A86="","",VLOOKUP(Monatsverwendungsnachweis!B97,Positionen,3,FALSE))</f>
        <v/>
      </c>
      <c r="G86" s="292" t="str">
        <f>IF(A86="","",CONCATENATE(Monatsverwendungsnachweis!D97," / ", LEFT(Monatsverwendungsnachweis!E97,3)," / ",Ermittlung_Pauschale!N86,"  x  ",MKP_Matrix, " a ",VLOOKUP(Monatsverwendungsnachweis!$K$5,Matrix,4,FALSE),"€"))</f>
        <v/>
      </c>
      <c r="H86" s="402" t="str">
        <f>IF(A86="","",Ermittlung_Pauschale!O86)</f>
        <v/>
      </c>
      <c r="I86" s="402" t="str">
        <f>IF(A86="","",Ermittlung_Pauschale!O86)</f>
        <v/>
      </c>
      <c r="J86" s="293" t="str">
        <f>IF(A86="","",IF(Monatsverwendungsnachweis!S97="","",Monatsverwendungsnachweis!S97))</f>
        <v/>
      </c>
      <c r="K86" s="293" t="str">
        <f t="shared" si="9"/>
        <v/>
      </c>
    </row>
    <row r="87" spans="1:11" x14ac:dyDescent="0.25">
      <c r="A87" s="292" t="str">
        <f>IF(Ermittlung_Pauschale!N87=0,"",IFERROR(VLOOKUP(Monatsverwendungsnachweis!B98,Positionen,2,FALSE),""))</f>
        <v/>
      </c>
      <c r="B87" s="293" t="str">
        <f t="shared" si="6"/>
        <v/>
      </c>
      <c r="C87" s="292" t="str">
        <f>IF(A87="","",CONCATENATE("MKP"," / ",Monatsverwendungsnachweis!$D$7," / ",RIGHT(Monatsverwendungsnachweis!$F$7,2)," / ",ROW()-1))</f>
        <v/>
      </c>
      <c r="D87" s="294" t="str">
        <f t="shared" si="7"/>
        <v/>
      </c>
      <c r="E87" s="294" t="str">
        <f t="shared" si="8"/>
        <v/>
      </c>
      <c r="F87" s="293" t="str">
        <f>IF(A87="","",VLOOKUP(Monatsverwendungsnachweis!B98,Positionen,3,FALSE))</f>
        <v/>
      </c>
      <c r="G87" s="292" t="str">
        <f>IF(A87="","",CONCATENATE(Monatsverwendungsnachweis!D98," / ", LEFT(Monatsverwendungsnachweis!E98,3)," / ",Ermittlung_Pauschale!N87,"  x  ",MKP_Matrix, " a ",VLOOKUP(Monatsverwendungsnachweis!$K$5,Matrix,4,FALSE),"€"))</f>
        <v/>
      </c>
      <c r="H87" s="402" t="str">
        <f>IF(A87="","",Ermittlung_Pauschale!O87)</f>
        <v/>
      </c>
      <c r="I87" s="402" t="str">
        <f>IF(A87="","",Ermittlung_Pauschale!O87)</f>
        <v/>
      </c>
      <c r="J87" s="293" t="str">
        <f>IF(A87="","",IF(Monatsverwendungsnachweis!S98="","",Monatsverwendungsnachweis!S98))</f>
        <v/>
      </c>
      <c r="K87" s="293" t="str">
        <f t="shared" si="9"/>
        <v/>
      </c>
    </row>
    <row r="88" spans="1:11" x14ac:dyDescent="0.25">
      <c r="A88" s="292" t="str">
        <f>IF(Ermittlung_Pauschale!N88=0,"",IFERROR(VLOOKUP(Monatsverwendungsnachweis!B99,Positionen,2,FALSE),""))</f>
        <v/>
      </c>
      <c r="B88" s="293" t="str">
        <f t="shared" si="6"/>
        <v/>
      </c>
      <c r="C88" s="292" t="str">
        <f>IF(A88="","",CONCATENATE("MKP"," / ",Monatsverwendungsnachweis!$D$7," / ",RIGHT(Monatsverwendungsnachweis!$F$7,2)," / ",ROW()-1))</f>
        <v/>
      </c>
      <c r="D88" s="294" t="str">
        <f t="shared" si="7"/>
        <v/>
      </c>
      <c r="E88" s="294" t="str">
        <f t="shared" si="8"/>
        <v/>
      </c>
      <c r="F88" s="293" t="str">
        <f>IF(A88="","",VLOOKUP(Monatsverwendungsnachweis!B99,Positionen,3,FALSE))</f>
        <v/>
      </c>
      <c r="G88" s="292" t="str">
        <f>IF(A88="","",CONCATENATE(Monatsverwendungsnachweis!D99," / ", LEFT(Monatsverwendungsnachweis!E99,3)," / ",Ermittlung_Pauschale!N88,"  x  ",MKP_Matrix, " a ",VLOOKUP(Monatsverwendungsnachweis!$K$5,Matrix,4,FALSE),"€"))</f>
        <v/>
      </c>
      <c r="H88" s="402" t="str">
        <f>IF(A88="","",Ermittlung_Pauschale!O88)</f>
        <v/>
      </c>
      <c r="I88" s="402" t="str">
        <f>IF(A88="","",Ermittlung_Pauschale!O88)</f>
        <v/>
      </c>
      <c r="J88" s="293" t="str">
        <f>IF(A88="","",IF(Monatsverwendungsnachweis!S99="","",Monatsverwendungsnachweis!S99))</f>
        <v/>
      </c>
      <c r="K88" s="293" t="str">
        <f t="shared" si="9"/>
        <v/>
      </c>
    </row>
    <row r="89" spans="1:11" x14ac:dyDescent="0.25">
      <c r="A89" s="292" t="str">
        <f>IF(Ermittlung_Pauschale!N89=0,"",IFERROR(VLOOKUP(Monatsverwendungsnachweis!B100,Positionen,2,FALSE),""))</f>
        <v/>
      </c>
      <c r="B89" s="293" t="str">
        <f t="shared" si="6"/>
        <v/>
      </c>
      <c r="C89" s="292" t="str">
        <f>IF(A89="","",CONCATENATE("MKP"," / ",Monatsverwendungsnachweis!$D$7," / ",RIGHT(Monatsverwendungsnachweis!$F$7,2)," / ",ROW()-1))</f>
        <v/>
      </c>
      <c r="D89" s="294" t="str">
        <f t="shared" si="7"/>
        <v/>
      </c>
      <c r="E89" s="294" t="str">
        <f t="shared" si="8"/>
        <v/>
      </c>
      <c r="F89" s="293" t="str">
        <f>IF(A89="","",VLOOKUP(Monatsverwendungsnachweis!B100,Positionen,3,FALSE))</f>
        <v/>
      </c>
      <c r="G89" s="292" t="str">
        <f>IF(A89="","",CONCATENATE(Monatsverwendungsnachweis!D100," / ", LEFT(Monatsverwendungsnachweis!E100,3)," / ",Ermittlung_Pauschale!N89,"  x  ",MKP_Matrix, " a ",VLOOKUP(Monatsverwendungsnachweis!$K$5,Matrix,4,FALSE),"€"))</f>
        <v/>
      </c>
      <c r="H89" s="402" t="str">
        <f>IF(A89="","",Ermittlung_Pauschale!O89)</f>
        <v/>
      </c>
      <c r="I89" s="402" t="str">
        <f>IF(A89="","",Ermittlung_Pauschale!O89)</f>
        <v/>
      </c>
      <c r="J89" s="293" t="str">
        <f>IF(A89="","",IF(Monatsverwendungsnachweis!S100="","",Monatsverwendungsnachweis!S100))</f>
        <v/>
      </c>
      <c r="K89" s="293" t="str">
        <f t="shared" si="9"/>
        <v/>
      </c>
    </row>
    <row r="90" spans="1:11" x14ac:dyDescent="0.25">
      <c r="A90" s="292" t="str">
        <f>IF(Ermittlung_Pauschale!N90=0,"",IFERROR(VLOOKUP(Monatsverwendungsnachweis!B101,Positionen,2,FALSE),""))</f>
        <v/>
      </c>
      <c r="B90" s="293" t="str">
        <f t="shared" si="6"/>
        <v/>
      </c>
      <c r="C90" s="292" t="str">
        <f>IF(A90="","",CONCATENATE("MKP"," / ",Monatsverwendungsnachweis!$D$7," / ",RIGHT(Monatsverwendungsnachweis!$F$7,2)," / ",ROW()-1))</f>
        <v/>
      </c>
      <c r="D90" s="294" t="str">
        <f t="shared" si="7"/>
        <v/>
      </c>
      <c r="E90" s="294" t="str">
        <f t="shared" si="8"/>
        <v/>
      </c>
      <c r="F90" s="293" t="str">
        <f>IF(A90="","",VLOOKUP(Monatsverwendungsnachweis!B101,Positionen,3,FALSE))</f>
        <v/>
      </c>
      <c r="G90" s="292" t="str">
        <f>IF(A90="","",CONCATENATE(Monatsverwendungsnachweis!D101," / ", LEFT(Monatsverwendungsnachweis!E101,3)," / ",Ermittlung_Pauschale!N90,"  x  ",MKP_Matrix, " a ",VLOOKUP(Monatsverwendungsnachweis!$K$5,Matrix,4,FALSE),"€"))</f>
        <v/>
      </c>
      <c r="H90" s="402" t="str">
        <f>IF(A90="","",Ermittlung_Pauschale!O90)</f>
        <v/>
      </c>
      <c r="I90" s="402" t="str">
        <f>IF(A90="","",Ermittlung_Pauschale!O90)</f>
        <v/>
      </c>
      <c r="J90" s="293" t="str">
        <f>IF(A90="","",IF(Monatsverwendungsnachweis!S101="","",Monatsverwendungsnachweis!S101))</f>
        <v/>
      </c>
      <c r="K90" s="293" t="str">
        <f t="shared" si="9"/>
        <v/>
      </c>
    </row>
    <row r="91" spans="1:11" x14ac:dyDescent="0.25">
      <c r="A91" s="292" t="str">
        <f>IF(Ermittlung_Pauschale!N91=0,"",IFERROR(VLOOKUP(Monatsverwendungsnachweis!B102,Positionen,2,FALSE),""))</f>
        <v/>
      </c>
      <c r="B91" s="293" t="str">
        <f t="shared" si="6"/>
        <v/>
      </c>
      <c r="C91" s="292" t="str">
        <f>IF(A91="","",CONCATENATE("MKP"," / ",Monatsverwendungsnachweis!$D$7," / ",RIGHT(Monatsverwendungsnachweis!$F$7,2)," / ",ROW()-1))</f>
        <v/>
      </c>
      <c r="D91" s="294" t="str">
        <f t="shared" si="7"/>
        <v/>
      </c>
      <c r="E91" s="294" t="str">
        <f t="shared" si="8"/>
        <v/>
      </c>
      <c r="F91" s="293" t="str">
        <f>IF(A91="","",VLOOKUP(Monatsverwendungsnachweis!B102,Positionen,3,FALSE))</f>
        <v/>
      </c>
      <c r="G91" s="292" t="str">
        <f>IF(A91="","",CONCATENATE(Monatsverwendungsnachweis!D102," / ", LEFT(Monatsverwendungsnachweis!E102,3)," / ",Ermittlung_Pauschale!N91,"  x  ",MKP_Matrix, " a ",VLOOKUP(Monatsverwendungsnachweis!$K$5,Matrix,4,FALSE),"€"))</f>
        <v/>
      </c>
      <c r="H91" s="402" t="str">
        <f>IF(A91="","",Ermittlung_Pauschale!O91)</f>
        <v/>
      </c>
      <c r="I91" s="402" t="str">
        <f>IF(A91="","",Ermittlung_Pauschale!O91)</f>
        <v/>
      </c>
      <c r="J91" s="293" t="str">
        <f>IF(A91="","",IF(Monatsverwendungsnachweis!S102="","",Monatsverwendungsnachweis!S102))</f>
        <v/>
      </c>
      <c r="K91" s="293" t="str">
        <f t="shared" si="9"/>
        <v/>
      </c>
    </row>
    <row r="92" spans="1:11" x14ac:dyDescent="0.25">
      <c r="A92" s="292" t="str">
        <f>IF(Ermittlung_Pauschale!N92=0,"",IFERROR(VLOOKUP(Monatsverwendungsnachweis!B103,Positionen,2,FALSE),""))</f>
        <v/>
      </c>
      <c r="B92" s="293" t="str">
        <f t="shared" si="6"/>
        <v/>
      </c>
      <c r="C92" s="292" t="str">
        <f>IF(A92="","",CONCATENATE("MKP"," / ",Monatsverwendungsnachweis!$D$7," / ",RIGHT(Monatsverwendungsnachweis!$F$7,2)," / ",ROW()-1))</f>
        <v/>
      </c>
      <c r="D92" s="294" t="str">
        <f t="shared" si="7"/>
        <v/>
      </c>
      <c r="E92" s="294" t="str">
        <f t="shared" si="8"/>
        <v/>
      </c>
      <c r="F92" s="293" t="str">
        <f>IF(A92="","",VLOOKUP(Monatsverwendungsnachweis!B103,Positionen,3,FALSE))</f>
        <v/>
      </c>
      <c r="G92" s="292" t="str">
        <f>IF(A92="","",CONCATENATE(Monatsverwendungsnachweis!D103," / ", LEFT(Monatsverwendungsnachweis!E103,3)," / ",Ermittlung_Pauschale!N92,"  x  ",MKP_Matrix, " a ",VLOOKUP(Monatsverwendungsnachweis!$K$5,Matrix,4,FALSE),"€"))</f>
        <v/>
      </c>
      <c r="H92" s="402" t="str">
        <f>IF(A92="","",Ermittlung_Pauschale!O92)</f>
        <v/>
      </c>
      <c r="I92" s="402" t="str">
        <f>IF(A92="","",Ermittlung_Pauschale!O92)</f>
        <v/>
      </c>
      <c r="J92" s="293" t="str">
        <f>IF(A92="","",IF(Monatsverwendungsnachweis!S103="","",Monatsverwendungsnachweis!S103))</f>
        <v/>
      </c>
      <c r="K92" s="293" t="str">
        <f t="shared" si="9"/>
        <v/>
      </c>
    </row>
    <row r="93" spans="1:11" x14ac:dyDescent="0.25">
      <c r="A93" s="292" t="str">
        <f>IF(Ermittlung_Pauschale!N93=0,"",IFERROR(VLOOKUP(Monatsverwendungsnachweis!B104,Positionen,2,FALSE),""))</f>
        <v/>
      </c>
      <c r="B93" s="293" t="str">
        <f t="shared" si="6"/>
        <v/>
      </c>
      <c r="C93" s="292" t="str">
        <f>IF(A93="","",CONCATENATE("MKP"," / ",Monatsverwendungsnachweis!$D$7," / ",RIGHT(Monatsverwendungsnachweis!$F$7,2)," / ",ROW()-1))</f>
        <v/>
      </c>
      <c r="D93" s="294" t="str">
        <f t="shared" si="7"/>
        <v/>
      </c>
      <c r="E93" s="294" t="str">
        <f t="shared" si="8"/>
        <v/>
      </c>
      <c r="F93" s="293" t="str">
        <f>IF(A93="","",VLOOKUP(Monatsverwendungsnachweis!B104,Positionen,3,FALSE))</f>
        <v/>
      </c>
      <c r="G93" s="292" t="str">
        <f>IF(A93="","",CONCATENATE(Monatsverwendungsnachweis!D104," / ", LEFT(Monatsverwendungsnachweis!E104,3)," / ",Ermittlung_Pauschale!N93,"  x  ",MKP_Matrix, " a ",VLOOKUP(Monatsverwendungsnachweis!$K$5,Matrix,4,FALSE),"€"))</f>
        <v/>
      </c>
      <c r="H93" s="402" t="str">
        <f>IF(A93="","",Ermittlung_Pauschale!O93)</f>
        <v/>
      </c>
      <c r="I93" s="402" t="str">
        <f>IF(A93="","",Ermittlung_Pauschale!O93)</f>
        <v/>
      </c>
      <c r="J93" s="293" t="str">
        <f>IF(A93="","",IF(Monatsverwendungsnachweis!S104="","",Monatsverwendungsnachweis!S104))</f>
        <v/>
      </c>
      <c r="K93" s="293" t="str">
        <f t="shared" si="9"/>
        <v/>
      </c>
    </row>
    <row r="94" spans="1:11" x14ac:dyDescent="0.25">
      <c r="A94" s="292" t="str">
        <f>IF(Ermittlung_Pauschale!N94=0,"",IFERROR(VLOOKUP(Monatsverwendungsnachweis!B105,Positionen,2,FALSE),""))</f>
        <v/>
      </c>
      <c r="B94" s="293" t="str">
        <f t="shared" si="6"/>
        <v/>
      </c>
      <c r="C94" s="292" t="str">
        <f>IF(A94="","",CONCATENATE("MKP"," / ",Monatsverwendungsnachweis!$D$7," / ",RIGHT(Monatsverwendungsnachweis!$F$7,2)," / ",ROW()-1))</f>
        <v/>
      </c>
      <c r="D94" s="294" t="str">
        <f t="shared" si="7"/>
        <v/>
      </c>
      <c r="E94" s="294" t="str">
        <f t="shared" si="8"/>
        <v/>
      </c>
      <c r="F94" s="293" t="str">
        <f>IF(A94="","",VLOOKUP(Monatsverwendungsnachweis!B105,Positionen,3,FALSE))</f>
        <v/>
      </c>
      <c r="G94" s="292" t="str">
        <f>IF(A94="","",CONCATENATE(Monatsverwendungsnachweis!D105," / ", LEFT(Monatsverwendungsnachweis!E105,3)," / ",Ermittlung_Pauschale!N94,"  x  ",MKP_Matrix, " a ",VLOOKUP(Monatsverwendungsnachweis!$K$5,Matrix,4,FALSE),"€"))</f>
        <v/>
      </c>
      <c r="H94" s="402" t="str">
        <f>IF(A94="","",Ermittlung_Pauschale!O94)</f>
        <v/>
      </c>
      <c r="I94" s="402" t="str">
        <f>IF(A94="","",Ermittlung_Pauschale!O94)</f>
        <v/>
      </c>
      <c r="J94" s="293" t="str">
        <f>IF(A94="","",IF(Monatsverwendungsnachweis!S105="","",Monatsverwendungsnachweis!S105))</f>
        <v/>
      </c>
      <c r="K94" s="293" t="str">
        <f t="shared" si="9"/>
        <v/>
      </c>
    </row>
    <row r="95" spans="1:11" x14ac:dyDescent="0.25">
      <c r="A95" s="292" t="str">
        <f>IF(Ermittlung_Pauschale!N95=0,"",IFERROR(VLOOKUP(Monatsverwendungsnachweis!B106,Positionen,2,FALSE),""))</f>
        <v/>
      </c>
      <c r="B95" s="293" t="str">
        <f t="shared" si="6"/>
        <v/>
      </c>
      <c r="C95" s="292" t="str">
        <f>IF(A95="","",CONCATENATE("MKP"," / ",Monatsverwendungsnachweis!$D$7," / ",RIGHT(Monatsverwendungsnachweis!$F$7,2)," / ",ROW()-1))</f>
        <v/>
      </c>
      <c r="D95" s="294" t="str">
        <f t="shared" si="7"/>
        <v/>
      </c>
      <c r="E95" s="294" t="str">
        <f t="shared" si="8"/>
        <v/>
      </c>
      <c r="F95" s="293" t="str">
        <f>IF(A95="","",VLOOKUP(Monatsverwendungsnachweis!B106,Positionen,3,FALSE))</f>
        <v/>
      </c>
      <c r="G95" s="292" t="str">
        <f>IF(A95="","",CONCATENATE(Monatsverwendungsnachweis!D106," / ", LEFT(Monatsverwendungsnachweis!E106,3)," / ",Ermittlung_Pauschale!N95,"  x  ",MKP_Matrix, " a ",VLOOKUP(Monatsverwendungsnachweis!$K$5,Matrix,4,FALSE),"€"))</f>
        <v/>
      </c>
      <c r="H95" s="402" t="str">
        <f>IF(A95="","",Ermittlung_Pauschale!O95)</f>
        <v/>
      </c>
      <c r="I95" s="402" t="str">
        <f>IF(A95="","",Ermittlung_Pauschale!O95)</f>
        <v/>
      </c>
      <c r="J95" s="293" t="str">
        <f>IF(A95="","",IF(Monatsverwendungsnachweis!S106="","",Monatsverwendungsnachweis!S106))</f>
        <v/>
      </c>
      <c r="K95" s="293" t="str">
        <f t="shared" si="9"/>
        <v/>
      </c>
    </row>
    <row r="96" spans="1:11" x14ac:dyDescent="0.25">
      <c r="A96" s="292" t="str">
        <f>IF(Ermittlung_Pauschale!N96=0,"",IFERROR(VLOOKUP(Monatsverwendungsnachweis!B107,Positionen,2,FALSE),""))</f>
        <v/>
      </c>
      <c r="B96" s="293" t="str">
        <f t="shared" si="6"/>
        <v/>
      </c>
      <c r="C96" s="292" t="str">
        <f>IF(A96="","",CONCATENATE("MKP"," / ",Monatsverwendungsnachweis!$D$7," / ",RIGHT(Monatsverwendungsnachweis!$F$7,2)," / ",ROW()-1))</f>
        <v/>
      </c>
      <c r="D96" s="294" t="str">
        <f t="shared" si="7"/>
        <v/>
      </c>
      <c r="E96" s="294" t="str">
        <f t="shared" si="8"/>
        <v/>
      </c>
      <c r="F96" s="293" t="str">
        <f>IF(A96="","",VLOOKUP(Monatsverwendungsnachweis!B107,Positionen,3,FALSE))</f>
        <v/>
      </c>
      <c r="G96" s="292" t="str">
        <f>IF(A96="","",CONCATENATE(Monatsverwendungsnachweis!D107," / ", LEFT(Monatsverwendungsnachweis!E107,3)," / ",Ermittlung_Pauschale!N96,"  x  ",MKP_Matrix, " a ",VLOOKUP(Monatsverwendungsnachweis!$K$5,Matrix,4,FALSE),"€"))</f>
        <v/>
      </c>
      <c r="H96" s="402" t="str">
        <f>IF(A96="","",Ermittlung_Pauschale!O96)</f>
        <v/>
      </c>
      <c r="I96" s="402" t="str">
        <f>IF(A96="","",Ermittlung_Pauschale!O96)</f>
        <v/>
      </c>
      <c r="J96" s="293" t="str">
        <f>IF(A96="","",IF(Monatsverwendungsnachweis!S107="","",Monatsverwendungsnachweis!S107))</f>
        <v/>
      </c>
      <c r="K96" s="293" t="str">
        <f t="shared" si="9"/>
        <v/>
      </c>
    </row>
    <row r="97" spans="1:11" x14ac:dyDescent="0.25">
      <c r="A97" s="292" t="str">
        <f>IF(Ermittlung_Pauschale!N97=0,"",IFERROR(VLOOKUP(Monatsverwendungsnachweis!B108,Positionen,2,FALSE),""))</f>
        <v/>
      </c>
      <c r="B97" s="293" t="str">
        <f t="shared" si="6"/>
        <v/>
      </c>
      <c r="C97" s="292" t="str">
        <f>IF(A97="","",CONCATENATE("MKP"," / ",Monatsverwendungsnachweis!$D$7," / ",RIGHT(Monatsverwendungsnachweis!$F$7,2)," / ",ROW()-1))</f>
        <v/>
      </c>
      <c r="D97" s="294" t="str">
        <f t="shared" si="7"/>
        <v/>
      </c>
      <c r="E97" s="294" t="str">
        <f t="shared" si="8"/>
        <v/>
      </c>
      <c r="F97" s="293" t="str">
        <f>IF(A97="","",VLOOKUP(Monatsverwendungsnachweis!B108,Positionen,3,FALSE))</f>
        <v/>
      </c>
      <c r="G97" s="292" t="str">
        <f>IF(A97="","",CONCATENATE(Monatsverwendungsnachweis!D108," / ", LEFT(Monatsverwendungsnachweis!E108,3)," / ",Ermittlung_Pauschale!N97,"  x  ",MKP_Matrix, " a ",VLOOKUP(Monatsverwendungsnachweis!$K$5,Matrix,4,FALSE),"€"))</f>
        <v/>
      </c>
      <c r="H97" s="402" t="str">
        <f>IF(A97="","",Ermittlung_Pauschale!O97)</f>
        <v/>
      </c>
      <c r="I97" s="402" t="str">
        <f>IF(A97="","",Ermittlung_Pauschale!O97)</f>
        <v/>
      </c>
      <c r="J97" s="293" t="str">
        <f>IF(A97="","",IF(Monatsverwendungsnachweis!S108="","",Monatsverwendungsnachweis!S108))</f>
        <v/>
      </c>
      <c r="K97" s="293" t="str">
        <f t="shared" si="9"/>
        <v/>
      </c>
    </row>
    <row r="98" spans="1:11" x14ac:dyDescent="0.25">
      <c r="A98" s="292" t="str">
        <f>IF(Ermittlung_Pauschale!N98=0,"",IFERROR(VLOOKUP(Monatsverwendungsnachweis!B109,Positionen,2,FALSE),""))</f>
        <v/>
      </c>
      <c r="B98" s="293" t="str">
        <f t="shared" si="6"/>
        <v/>
      </c>
      <c r="C98" s="292" t="str">
        <f>IF(A98="","",CONCATENATE("MKP"," / ",Monatsverwendungsnachweis!$D$7," / ",RIGHT(Monatsverwendungsnachweis!$F$7,2)," / ",ROW()-1))</f>
        <v/>
      </c>
      <c r="D98" s="294" t="str">
        <f t="shared" si="7"/>
        <v/>
      </c>
      <c r="E98" s="294" t="str">
        <f t="shared" si="8"/>
        <v/>
      </c>
      <c r="F98" s="293" t="str">
        <f>IF(A98="","",VLOOKUP(Monatsverwendungsnachweis!B109,Positionen,3,FALSE))</f>
        <v/>
      </c>
      <c r="G98" s="292" t="str">
        <f>IF(A98="","",CONCATENATE(Monatsverwendungsnachweis!D109," / ", LEFT(Monatsverwendungsnachweis!E109,3)," / ",Ermittlung_Pauschale!N98,"  x  ",MKP_Matrix, " a ",VLOOKUP(Monatsverwendungsnachweis!$K$5,Matrix,4,FALSE),"€"))</f>
        <v/>
      </c>
      <c r="H98" s="402" t="str">
        <f>IF(A98="","",Ermittlung_Pauschale!O98)</f>
        <v/>
      </c>
      <c r="I98" s="402" t="str">
        <f>IF(A98="","",Ermittlung_Pauschale!O98)</f>
        <v/>
      </c>
      <c r="J98" s="293" t="str">
        <f>IF(A98="","",IF(Monatsverwendungsnachweis!S109="","",Monatsverwendungsnachweis!S109))</f>
        <v/>
      </c>
      <c r="K98" s="293" t="str">
        <f t="shared" si="9"/>
        <v/>
      </c>
    </row>
    <row r="99" spans="1:11" x14ac:dyDescent="0.25">
      <c r="A99" s="292" t="str">
        <f>IF(Ermittlung_Pauschale!N99=0,"",IFERROR(VLOOKUP(Monatsverwendungsnachweis!B110,Positionen,2,FALSE),""))</f>
        <v/>
      </c>
      <c r="B99" s="293" t="str">
        <f t="shared" si="6"/>
        <v/>
      </c>
      <c r="C99" s="292" t="str">
        <f>IF(A99="","",CONCATENATE("MKP"," / ",Monatsverwendungsnachweis!$D$7," / ",RIGHT(Monatsverwendungsnachweis!$F$7,2)," / ",ROW()-1))</f>
        <v/>
      </c>
      <c r="D99" s="294" t="str">
        <f t="shared" si="7"/>
        <v/>
      </c>
      <c r="E99" s="294" t="str">
        <f t="shared" si="8"/>
        <v/>
      </c>
      <c r="F99" s="293" t="str">
        <f>IF(A99="","",VLOOKUP(Monatsverwendungsnachweis!B110,Positionen,3,FALSE))</f>
        <v/>
      </c>
      <c r="G99" s="292" t="str">
        <f>IF(A99="","",CONCATENATE(Monatsverwendungsnachweis!D110," / ", LEFT(Monatsverwendungsnachweis!E110,3)," / ",Ermittlung_Pauschale!N99,"  x  ",MKP_Matrix, " a ",VLOOKUP(Monatsverwendungsnachweis!$K$5,Matrix,4,FALSE),"€"))</f>
        <v/>
      </c>
      <c r="H99" s="402" t="str">
        <f>IF(A99="","",Ermittlung_Pauschale!O99)</f>
        <v/>
      </c>
      <c r="I99" s="402" t="str">
        <f>IF(A99="","",Ermittlung_Pauschale!O99)</f>
        <v/>
      </c>
      <c r="J99" s="293" t="str">
        <f>IF(A99="","",IF(Monatsverwendungsnachweis!S110="","",Monatsverwendungsnachweis!S110))</f>
        <v/>
      </c>
      <c r="K99" s="293" t="str">
        <f t="shared" si="9"/>
        <v/>
      </c>
    </row>
    <row r="100" spans="1:11" x14ac:dyDescent="0.25">
      <c r="A100" s="292" t="str">
        <f>IF(Ermittlung_Pauschale!N100=0,"",IFERROR(VLOOKUP(Monatsverwendungsnachweis!B111,Positionen,2,FALSE),""))</f>
        <v/>
      </c>
      <c r="B100" s="293" t="str">
        <f t="shared" si="6"/>
        <v/>
      </c>
      <c r="C100" s="292" t="str">
        <f>IF(A100="","",CONCATENATE("MKP"," / ",Monatsverwendungsnachweis!$D$7," / ",RIGHT(Monatsverwendungsnachweis!$F$7,2)," / ",ROW()-1))</f>
        <v/>
      </c>
      <c r="D100" s="294" t="str">
        <f t="shared" si="7"/>
        <v/>
      </c>
      <c r="E100" s="294" t="str">
        <f t="shared" si="8"/>
        <v/>
      </c>
      <c r="F100" s="293" t="str">
        <f>IF(A100="","",VLOOKUP(Monatsverwendungsnachweis!B111,Positionen,3,FALSE))</f>
        <v/>
      </c>
      <c r="G100" s="292" t="str">
        <f>IF(A100="","",CONCATENATE(Monatsverwendungsnachweis!D111," / ", LEFT(Monatsverwendungsnachweis!E111,3)," / ",Ermittlung_Pauschale!N100,"  x  ",MKP_Matrix, " a ",VLOOKUP(Monatsverwendungsnachweis!$K$5,Matrix,4,FALSE),"€"))</f>
        <v/>
      </c>
      <c r="H100" s="402" t="str">
        <f>IF(A100="","",Ermittlung_Pauschale!O100)</f>
        <v/>
      </c>
      <c r="I100" s="402" t="str">
        <f>IF(A100="","",Ermittlung_Pauschale!O100)</f>
        <v/>
      </c>
      <c r="J100" s="293" t="str">
        <f>IF(A100="","",IF(Monatsverwendungsnachweis!S111="","",Monatsverwendungsnachweis!S111))</f>
        <v/>
      </c>
      <c r="K100" s="293" t="str">
        <f t="shared" si="9"/>
        <v/>
      </c>
    </row>
    <row r="101" spans="1:11" x14ac:dyDescent="0.25">
      <c r="A101" s="292" t="str">
        <f>IF(Ermittlung_Pauschale!N101=0,"",IFERROR(VLOOKUP(Monatsverwendungsnachweis!B112,Positionen,2,FALSE),""))</f>
        <v/>
      </c>
      <c r="B101" s="293" t="str">
        <f t="shared" si="6"/>
        <v/>
      </c>
      <c r="C101" s="292" t="str">
        <f>IF(A101="","",CONCATENATE("MKP"," / ",Monatsverwendungsnachweis!$D$7," / ",RIGHT(Monatsverwendungsnachweis!$F$7,2)," / ",ROW()-1))</f>
        <v/>
      </c>
      <c r="D101" s="294" t="str">
        <f t="shared" si="7"/>
        <v/>
      </c>
      <c r="E101" s="294" t="str">
        <f t="shared" si="8"/>
        <v/>
      </c>
      <c r="F101" s="293" t="str">
        <f>IF(A101="","",VLOOKUP(Monatsverwendungsnachweis!B112,Positionen,3,FALSE))</f>
        <v/>
      </c>
      <c r="G101" s="292" t="str">
        <f>IF(A101="","",CONCATENATE(Monatsverwendungsnachweis!D112," / ", LEFT(Monatsverwendungsnachweis!E112,3)," / ",Ermittlung_Pauschale!N101,"  x  ",MKP_Matrix, " a ",VLOOKUP(Monatsverwendungsnachweis!$K$5,Matrix,4,FALSE),"€"))</f>
        <v/>
      </c>
      <c r="H101" s="402" t="str">
        <f>IF(A101="","",Ermittlung_Pauschale!O101)</f>
        <v/>
      </c>
      <c r="I101" s="402" t="str">
        <f>IF(A101="","",Ermittlung_Pauschale!O101)</f>
        <v/>
      </c>
      <c r="J101" s="293" t="str">
        <f>IF(A101="","",IF(Monatsverwendungsnachweis!S112="","",Monatsverwendungsnachweis!S112))</f>
        <v/>
      </c>
      <c r="K101" s="293" t="str">
        <f t="shared" si="9"/>
        <v/>
      </c>
    </row>
    <row r="102" spans="1:11" x14ac:dyDescent="0.25">
      <c r="A102" s="292" t="str">
        <f>IF(Ermittlung_Pauschale!N102=0,"",IFERROR(VLOOKUP(Monatsverwendungsnachweis!B113,Positionen,2,FALSE),""))</f>
        <v/>
      </c>
      <c r="B102" s="293" t="str">
        <f t="shared" si="6"/>
        <v/>
      </c>
      <c r="C102" s="292" t="str">
        <f>IF(A102="","",CONCATENATE("MKP"," / ",Monatsverwendungsnachweis!$D$7," / ",RIGHT(Monatsverwendungsnachweis!$F$7,2)," / ",ROW()-1))</f>
        <v/>
      </c>
      <c r="D102" s="294" t="str">
        <f t="shared" si="7"/>
        <v/>
      </c>
      <c r="E102" s="294" t="str">
        <f t="shared" si="8"/>
        <v/>
      </c>
      <c r="F102" s="293" t="str">
        <f>IF(A102="","",VLOOKUP(Monatsverwendungsnachweis!B113,Positionen,3,FALSE))</f>
        <v/>
      </c>
      <c r="G102" s="292" t="str">
        <f>IF(A102="","",CONCATENATE(Monatsverwendungsnachweis!D113," / ", LEFT(Monatsverwendungsnachweis!E113,3)," / ",Ermittlung_Pauschale!N102,"  x  ",MKP_Matrix, " a ",VLOOKUP(Monatsverwendungsnachweis!$K$5,Matrix,4,FALSE),"€"))</f>
        <v/>
      </c>
      <c r="H102" s="402" t="str">
        <f>IF(A102="","",Ermittlung_Pauschale!O102)</f>
        <v/>
      </c>
      <c r="I102" s="402" t="str">
        <f>IF(A102="","",Ermittlung_Pauschale!O102)</f>
        <v/>
      </c>
      <c r="J102" s="293" t="str">
        <f>IF(A102="","",IF(Monatsverwendungsnachweis!S113="","",Monatsverwendungsnachweis!S113))</f>
        <v/>
      </c>
      <c r="K102" s="293" t="str">
        <f t="shared" si="9"/>
        <v/>
      </c>
    </row>
    <row r="103" spans="1:11" x14ac:dyDescent="0.25">
      <c r="A103" s="292" t="str">
        <f>IF(Ermittlung_Pauschale!N103=0,"",IFERROR(VLOOKUP(Monatsverwendungsnachweis!B114,Positionen,2,FALSE),""))</f>
        <v/>
      </c>
      <c r="B103" s="293" t="str">
        <f t="shared" si="6"/>
        <v/>
      </c>
      <c r="C103" s="292" t="str">
        <f>IF(A103="","",CONCATENATE("MKP"," / ",Monatsverwendungsnachweis!$D$7," / ",RIGHT(Monatsverwendungsnachweis!$F$7,2)," / ",ROW()-1))</f>
        <v/>
      </c>
      <c r="D103" s="294" t="str">
        <f t="shared" si="7"/>
        <v/>
      </c>
      <c r="E103" s="294" t="str">
        <f t="shared" si="8"/>
        <v/>
      </c>
      <c r="F103" s="293" t="str">
        <f>IF(A103="","",VLOOKUP(Monatsverwendungsnachweis!B114,Positionen,3,FALSE))</f>
        <v/>
      </c>
      <c r="G103" s="292" t="str">
        <f>IF(A103="","",CONCATENATE(Monatsverwendungsnachweis!D114," / ", LEFT(Monatsverwendungsnachweis!E114,3)," / ",Ermittlung_Pauschale!N103,"  x  ",MKP_Matrix, " a ",VLOOKUP(Monatsverwendungsnachweis!$K$5,Matrix,4,FALSE),"€"))</f>
        <v/>
      </c>
      <c r="H103" s="402" t="str">
        <f>IF(A103="","",Ermittlung_Pauschale!O103)</f>
        <v/>
      </c>
      <c r="I103" s="402" t="str">
        <f>IF(A103="","",Ermittlung_Pauschale!O103)</f>
        <v/>
      </c>
      <c r="J103" s="293" t="str">
        <f>IF(A103="","",IF(Monatsverwendungsnachweis!S114="","",Monatsverwendungsnachweis!S114))</f>
        <v/>
      </c>
      <c r="K103" s="293" t="str">
        <f t="shared" si="9"/>
        <v/>
      </c>
    </row>
    <row r="104" spans="1:11" x14ac:dyDescent="0.25">
      <c r="A104" s="292" t="str">
        <f>IF(Ermittlung_Pauschale!N104=0,"",IFERROR(VLOOKUP(Monatsverwendungsnachweis!B115,Positionen,2,FALSE),""))</f>
        <v/>
      </c>
      <c r="B104" s="293" t="str">
        <f t="shared" si="6"/>
        <v/>
      </c>
      <c r="C104" s="292" t="str">
        <f>IF(A104="","",CONCATENATE("MKP"," / ",Monatsverwendungsnachweis!$D$7," / ",RIGHT(Monatsverwendungsnachweis!$F$7,2)," / ",ROW()-1))</f>
        <v/>
      </c>
      <c r="D104" s="294" t="str">
        <f t="shared" si="7"/>
        <v/>
      </c>
      <c r="E104" s="294" t="str">
        <f t="shared" si="8"/>
        <v/>
      </c>
      <c r="F104" s="293" t="str">
        <f>IF(A104="","",VLOOKUP(Monatsverwendungsnachweis!B115,Positionen,3,FALSE))</f>
        <v/>
      </c>
      <c r="G104" s="292" t="str">
        <f>IF(A104="","",CONCATENATE(Monatsverwendungsnachweis!D115," / ", LEFT(Monatsverwendungsnachweis!E115,3)," / ",Ermittlung_Pauschale!N104,"  x  ",MKP_Matrix, " a ",VLOOKUP(Monatsverwendungsnachweis!$K$5,Matrix,4,FALSE),"€"))</f>
        <v/>
      </c>
      <c r="H104" s="402" t="str">
        <f>IF(A104="","",Ermittlung_Pauschale!O104)</f>
        <v/>
      </c>
      <c r="I104" s="402" t="str">
        <f>IF(A104="","",Ermittlung_Pauschale!O104)</f>
        <v/>
      </c>
      <c r="J104" s="293" t="str">
        <f>IF(A104="","",IF(Monatsverwendungsnachweis!S115="","",Monatsverwendungsnachweis!S115))</f>
        <v/>
      </c>
      <c r="K104" s="293" t="str">
        <f t="shared" si="9"/>
        <v/>
      </c>
    </row>
    <row r="105" spans="1:11" x14ac:dyDescent="0.25">
      <c r="A105" s="292" t="str">
        <f>IF(Ermittlung_Pauschale!N105=0,"",IFERROR(VLOOKUP(Monatsverwendungsnachweis!B116,Positionen,2,FALSE),""))</f>
        <v/>
      </c>
      <c r="B105" s="293" t="str">
        <f t="shared" si="6"/>
        <v/>
      </c>
      <c r="C105" s="292" t="str">
        <f>IF(A105="","",CONCATENATE("MKP"," / ",Monatsverwendungsnachweis!$D$7," / ",RIGHT(Monatsverwendungsnachweis!$F$7,2)," / ",ROW()-1))</f>
        <v/>
      </c>
      <c r="D105" s="294" t="str">
        <f t="shared" si="7"/>
        <v/>
      </c>
      <c r="E105" s="294" t="str">
        <f t="shared" si="8"/>
        <v/>
      </c>
      <c r="F105" s="293" t="str">
        <f>IF(A105="","",VLOOKUP(Monatsverwendungsnachweis!B116,Positionen,3,FALSE))</f>
        <v/>
      </c>
      <c r="G105" s="292" t="str">
        <f>IF(A105="","",CONCATENATE(Monatsverwendungsnachweis!D116," / ", LEFT(Monatsverwendungsnachweis!E116,3)," / ",Ermittlung_Pauschale!N105,"  x  ",MKP_Matrix, " a ",VLOOKUP(Monatsverwendungsnachweis!$K$5,Matrix,4,FALSE),"€"))</f>
        <v/>
      </c>
      <c r="H105" s="402" t="str">
        <f>IF(A105="","",Ermittlung_Pauschale!O105)</f>
        <v/>
      </c>
      <c r="I105" s="402" t="str">
        <f>IF(A105="","",Ermittlung_Pauschale!O105)</f>
        <v/>
      </c>
      <c r="J105" s="293" t="str">
        <f>IF(A105="","",IF(Monatsverwendungsnachweis!S116="","",Monatsverwendungsnachweis!S116))</f>
        <v/>
      </c>
      <c r="K105" s="293" t="str">
        <f t="shared" si="9"/>
        <v/>
      </c>
    </row>
    <row r="106" spans="1:11" x14ac:dyDescent="0.25">
      <c r="A106" s="292" t="str">
        <f>IF(Ermittlung_Pauschale!N106=0,"",IFERROR(VLOOKUP(Monatsverwendungsnachweis!B117,Positionen,2,FALSE),""))</f>
        <v/>
      </c>
      <c r="B106" s="293" t="str">
        <f t="shared" si="6"/>
        <v/>
      </c>
      <c r="C106" s="292" t="str">
        <f>IF(A106="","",CONCATENATE("MKP"," / ",Monatsverwendungsnachweis!$D$7," / ",RIGHT(Monatsverwendungsnachweis!$F$7,2)," / ",ROW()-1))</f>
        <v/>
      </c>
      <c r="D106" s="294" t="str">
        <f t="shared" si="7"/>
        <v/>
      </c>
      <c r="E106" s="294" t="str">
        <f t="shared" si="8"/>
        <v/>
      </c>
      <c r="F106" s="293" t="str">
        <f>IF(A106="","",VLOOKUP(Monatsverwendungsnachweis!B117,Positionen,3,FALSE))</f>
        <v/>
      </c>
      <c r="G106" s="292" t="str">
        <f>IF(A106="","",CONCATENATE(Monatsverwendungsnachweis!D117," / ", LEFT(Monatsverwendungsnachweis!E117,3)," / ",Ermittlung_Pauschale!N106,"  x  ",MKP_Matrix, " a ",VLOOKUP(Monatsverwendungsnachweis!$K$5,Matrix,4,FALSE),"€"))</f>
        <v/>
      </c>
      <c r="H106" s="402" t="str">
        <f>IF(A106="","",Ermittlung_Pauschale!O106)</f>
        <v/>
      </c>
      <c r="I106" s="402" t="str">
        <f>IF(A106="","",Ermittlung_Pauschale!O106)</f>
        <v/>
      </c>
      <c r="J106" s="293" t="str">
        <f>IF(A106="","",IF(Monatsverwendungsnachweis!S117="","",Monatsverwendungsnachweis!S117))</f>
        <v/>
      </c>
      <c r="K106" s="293" t="str">
        <f t="shared" si="9"/>
        <v/>
      </c>
    </row>
    <row r="107" spans="1:11" x14ac:dyDescent="0.25">
      <c r="A107" s="292" t="str">
        <f>IF(Ermittlung_Pauschale!N107=0,"",IFERROR(VLOOKUP(Monatsverwendungsnachweis!B118,Positionen,2,FALSE),""))</f>
        <v/>
      </c>
      <c r="B107" s="293" t="str">
        <f t="shared" si="6"/>
        <v/>
      </c>
      <c r="C107" s="292" t="str">
        <f>IF(A107="","",CONCATENATE("MKP"," / ",Monatsverwendungsnachweis!$D$7," / ",RIGHT(Monatsverwendungsnachweis!$F$7,2)," / ",ROW()-1))</f>
        <v/>
      </c>
      <c r="D107" s="294" t="str">
        <f t="shared" si="7"/>
        <v/>
      </c>
      <c r="E107" s="294" t="str">
        <f t="shared" si="8"/>
        <v/>
      </c>
      <c r="F107" s="293" t="str">
        <f>IF(A107="","",VLOOKUP(Monatsverwendungsnachweis!B118,Positionen,3,FALSE))</f>
        <v/>
      </c>
      <c r="G107" s="292" t="str">
        <f>IF(A107="","",CONCATENATE(Monatsverwendungsnachweis!D118," / ", LEFT(Monatsverwendungsnachweis!E118,3)," / ",Ermittlung_Pauschale!N107,"  x  ",MKP_Matrix, " a ",VLOOKUP(Monatsverwendungsnachweis!$K$5,Matrix,4,FALSE),"€"))</f>
        <v/>
      </c>
      <c r="H107" s="402" t="str">
        <f>IF(A107="","",Ermittlung_Pauschale!O107)</f>
        <v/>
      </c>
      <c r="I107" s="402" t="str">
        <f>IF(A107="","",Ermittlung_Pauschale!O107)</f>
        <v/>
      </c>
      <c r="J107" s="293" t="str">
        <f>IF(A107="","",IF(Monatsverwendungsnachweis!S118="","",Monatsverwendungsnachweis!S118))</f>
        <v/>
      </c>
      <c r="K107" s="293" t="str">
        <f t="shared" si="9"/>
        <v/>
      </c>
    </row>
    <row r="108" spans="1:11" x14ac:dyDescent="0.25">
      <c r="A108" s="292" t="str">
        <f>IF(Ermittlung_Pauschale!N108=0,"",IFERROR(VLOOKUP(Monatsverwendungsnachweis!B119,Positionen,2,FALSE),""))</f>
        <v/>
      </c>
      <c r="B108" s="293" t="str">
        <f t="shared" si="6"/>
        <v/>
      </c>
      <c r="C108" s="292" t="str">
        <f>IF(A108="","",CONCATENATE("MKP"," / ",Monatsverwendungsnachweis!$D$7," / ",RIGHT(Monatsverwendungsnachweis!$F$7,2)," / ",ROW()-1))</f>
        <v/>
      </c>
      <c r="D108" s="294" t="str">
        <f t="shared" si="7"/>
        <v/>
      </c>
      <c r="E108" s="294" t="str">
        <f t="shared" si="8"/>
        <v/>
      </c>
      <c r="F108" s="293" t="str">
        <f>IF(A108="","",VLOOKUP(Monatsverwendungsnachweis!B119,Positionen,3,FALSE))</f>
        <v/>
      </c>
      <c r="G108" s="292" t="str">
        <f>IF(A108="","",CONCATENATE(Monatsverwendungsnachweis!D119," / ", LEFT(Monatsverwendungsnachweis!E119,3)," / ",Ermittlung_Pauschale!N108,"  x  ",MKP_Matrix, " a ",VLOOKUP(Monatsverwendungsnachweis!$K$5,Matrix,4,FALSE),"€"))</f>
        <v/>
      </c>
      <c r="H108" s="402" t="str">
        <f>IF(A108="","",Ermittlung_Pauschale!O108)</f>
        <v/>
      </c>
      <c r="I108" s="402" t="str">
        <f>IF(A108="","",Ermittlung_Pauschale!O108)</f>
        <v/>
      </c>
      <c r="J108" s="293" t="str">
        <f>IF(A108="","",IF(Monatsverwendungsnachweis!S119="","",Monatsverwendungsnachweis!S119))</f>
        <v/>
      </c>
      <c r="K108" s="293" t="str">
        <f t="shared" si="9"/>
        <v/>
      </c>
    </row>
    <row r="109" spans="1:11" x14ac:dyDescent="0.25">
      <c r="A109" s="292" t="str">
        <f>IF(Ermittlung_Pauschale!N109=0,"",IFERROR(VLOOKUP(Monatsverwendungsnachweis!B120,Positionen,2,FALSE),""))</f>
        <v/>
      </c>
      <c r="B109" s="293" t="str">
        <f t="shared" si="6"/>
        <v/>
      </c>
      <c r="C109" s="292" t="str">
        <f>IF(A109="","",CONCATENATE("MKP"," / ",Monatsverwendungsnachweis!$D$7," / ",RIGHT(Monatsverwendungsnachweis!$F$7,2)," / ",ROW()-1))</f>
        <v/>
      </c>
      <c r="D109" s="294" t="str">
        <f t="shared" si="7"/>
        <v/>
      </c>
      <c r="E109" s="294" t="str">
        <f t="shared" si="8"/>
        <v/>
      </c>
      <c r="F109" s="293" t="str">
        <f>IF(A109="","",VLOOKUP(Monatsverwendungsnachweis!B120,Positionen,3,FALSE))</f>
        <v/>
      </c>
      <c r="G109" s="292" t="str">
        <f>IF(A109="","",CONCATENATE(Monatsverwendungsnachweis!D120," / ", LEFT(Monatsverwendungsnachweis!E120,3)," / ",Ermittlung_Pauschale!N109,"  x  ",MKP_Matrix, " a ",VLOOKUP(Monatsverwendungsnachweis!$K$5,Matrix,4,FALSE),"€"))</f>
        <v/>
      </c>
      <c r="H109" s="402" t="str">
        <f>IF(A109="","",Ermittlung_Pauschale!O109)</f>
        <v/>
      </c>
      <c r="I109" s="402" t="str">
        <f>IF(A109="","",Ermittlung_Pauschale!O109)</f>
        <v/>
      </c>
      <c r="J109" s="293" t="str">
        <f>IF(A109="","",IF(Monatsverwendungsnachweis!S120="","",Monatsverwendungsnachweis!S120))</f>
        <v/>
      </c>
      <c r="K109" s="293" t="str">
        <f t="shared" si="9"/>
        <v/>
      </c>
    </row>
    <row r="110" spans="1:11" x14ac:dyDescent="0.25">
      <c r="A110" s="292" t="str">
        <f>IF(Ermittlung_Pauschale!N110=0,"",IFERROR(VLOOKUP(Monatsverwendungsnachweis!B121,Positionen,2,FALSE),""))</f>
        <v/>
      </c>
      <c r="B110" s="293" t="str">
        <f t="shared" si="6"/>
        <v/>
      </c>
      <c r="C110" s="292" t="str">
        <f>IF(A110="","",CONCATENATE("MKP"," / ",Monatsverwendungsnachweis!$D$7," / ",RIGHT(Monatsverwendungsnachweis!$F$7,2)," / ",ROW()-1))</f>
        <v/>
      </c>
      <c r="D110" s="294" t="str">
        <f t="shared" si="7"/>
        <v/>
      </c>
      <c r="E110" s="294" t="str">
        <f t="shared" si="8"/>
        <v/>
      </c>
      <c r="F110" s="293" t="str">
        <f>IF(A110="","",VLOOKUP(Monatsverwendungsnachweis!B121,Positionen,3,FALSE))</f>
        <v/>
      </c>
      <c r="G110" s="292" t="str">
        <f>IF(A110="","",CONCATENATE(Monatsverwendungsnachweis!D121," / ", LEFT(Monatsverwendungsnachweis!E121,3)," / ",Ermittlung_Pauschale!N110,"  x  ",MKP_Matrix, " a ",VLOOKUP(Monatsverwendungsnachweis!$K$5,Matrix,4,FALSE),"€"))</f>
        <v/>
      </c>
      <c r="H110" s="402" t="str">
        <f>IF(A110="","",Ermittlung_Pauschale!O110)</f>
        <v/>
      </c>
      <c r="I110" s="402" t="str">
        <f>IF(A110="","",Ermittlung_Pauschale!O110)</f>
        <v/>
      </c>
      <c r="J110" s="293" t="str">
        <f>IF(A110="","",IF(Monatsverwendungsnachweis!S121="","",Monatsverwendungsnachweis!S121))</f>
        <v/>
      </c>
      <c r="K110" s="293" t="str">
        <f t="shared" si="9"/>
        <v/>
      </c>
    </row>
    <row r="111" spans="1:11" x14ac:dyDescent="0.25">
      <c r="A111" s="292" t="str">
        <f>IF(Ermittlung_Pauschale!N111=0,"",IFERROR(VLOOKUP(Monatsverwendungsnachweis!B122,Positionen,2,FALSE),""))</f>
        <v/>
      </c>
      <c r="B111" s="293" t="str">
        <f t="shared" si="6"/>
        <v/>
      </c>
      <c r="C111" s="292" t="str">
        <f>IF(A111="","",CONCATENATE("MKP"," / ",Monatsverwendungsnachweis!$D$7," / ",RIGHT(Monatsverwendungsnachweis!$F$7,2)," / ",ROW()-1))</f>
        <v/>
      </c>
      <c r="D111" s="294" t="str">
        <f t="shared" si="7"/>
        <v/>
      </c>
      <c r="E111" s="294" t="str">
        <f t="shared" si="8"/>
        <v/>
      </c>
      <c r="F111" s="293" t="str">
        <f>IF(A111="","",VLOOKUP(Monatsverwendungsnachweis!B122,Positionen,3,FALSE))</f>
        <v/>
      </c>
      <c r="G111" s="292" t="str">
        <f>IF(A111="","",CONCATENATE(Monatsverwendungsnachweis!D122," / ", LEFT(Monatsverwendungsnachweis!E122,3)," / ",Ermittlung_Pauschale!N111,"  x  ",MKP_Matrix, " a ",VLOOKUP(Monatsverwendungsnachweis!$K$5,Matrix,4,FALSE),"€"))</f>
        <v/>
      </c>
      <c r="H111" s="402" t="str">
        <f>IF(A111="","",Ermittlung_Pauschale!O111)</f>
        <v/>
      </c>
      <c r="I111" s="402" t="str">
        <f>IF(A111="","",Ermittlung_Pauschale!O111)</f>
        <v/>
      </c>
      <c r="J111" s="293" t="str">
        <f>IF(A111="","",IF(Monatsverwendungsnachweis!S122="","",Monatsverwendungsnachweis!S122))</f>
        <v/>
      </c>
      <c r="K111" s="293" t="str">
        <f t="shared" si="9"/>
        <v/>
      </c>
    </row>
    <row r="112" spans="1:11" x14ac:dyDescent="0.25">
      <c r="A112" s="292" t="str">
        <f>IF(Ermittlung_Pauschale!N112=0,"",IFERROR(VLOOKUP(Monatsverwendungsnachweis!B123,Positionen,2,FALSE),""))</f>
        <v/>
      </c>
      <c r="B112" s="293" t="str">
        <f t="shared" si="6"/>
        <v/>
      </c>
      <c r="C112" s="292" t="str">
        <f>IF(A112="","",CONCATENATE("MKP"," / ",Monatsverwendungsnachweis!$D$7," / ",RIGHT(Monatsverwendungsnachweis!$F$7,2)," / ",ROW()-1))</f>
        <v/>
      </c>
      <c r="D112" s="294" t="str">
        <f t="shared" si="7"/>
        <v/>
      </c>
      <c r="E112" s="294" t="str">
        <f t="shared" si="8"/>
        <v/>
      </c>
      <c r="F112" s="293" t="str">
        <f>IF(A112="","",VLOOKUP(Monatsverwendungsnachweis!B123,Positionen,3,FALSE))</f>
        <v/>
      </c>
      <c r="G112" s="292" t="str">
        <f>IF(A112="","",CONCATENATE(Monatsverwendungsnachweis!D123," / ", LEFT(Monatsverwendungsnachweis!E123,3)," / ",Ermittlung_Pauschale!N112,"  x  ",MKP_Matrix, " a ",VLOOKUP(Monatsverwendungsnachweis!$K$5,Matrix,4,FALSE),"€"))</f>
        <v/>
      </c>
      <c r="H112" s="402" t="str">
        <f>IF(A112="","",Ermittlung_Pauschale!O112)</f>
        <v/>
      </c>
      <c r="I112" s="402" t="str">
        <f>IF(A112="","",Ermittlung_Pauschale!O112)</f>
        <v/>
      </c>
      <c r="J112" s="293" t="str">
        <f>IF(A112="","",IF(Monatsverwendungsnachweis!S123="","",Monatsverwendungsnachweis!S123))</f>
        <v/>
      </c>
      <c r="K112" s="293" t="str">
        <f t="shared" si="9"/>
        <v/>
      </c>
    </row>
    <row r="113" spans="1:11" x14ac:dyDescent="0.25">
      <c r="A113" s="292" t="str">
        <f>IF(Ermittlung_Pauschale!N113=0,"",IFERROR(VLOOKUP(Monatsverwendungsnachweis!B124,Positionen,2,FALSE),""))</f>
        <v/>
      </c>
      <c r="B113" s="293" t="str">
        <f t="shared" si="6"/>
        <v/>
      </c>
      <c r="C113" s="292" t="str">
        <f>IF(A113="","",CONCATENATE("MKP"," / ",Monatsverwendungsnachweis!$D$7," / ",RIGHT(Monatsverwendungsnachweis!$F$7,2)," / ",ROW()-1))</f>
        <v/>
      </c>
      <c r="D113" s="294" t="str">
        <f t="shared" si="7"/>
        <v/>
      </c>
      <c r="E113" s="294" t="str">
        <f t="shared" si="8"/>
        <v/>
      </c>
      <c r="F113" s="293" t="str">
        <f>IF(A113="","",VLOOKUP(Monatsverwendungsnachweis!B124,Positionen,3,FALSE))</f>
        <v/>
      </c>
      <c r="G113" s="292" t="str">
        <f>IF(A113="","",CONCATENATE(Monatsverwendungsnachweis!D124," / ", LEFT(Monatsverwendungsnachweis!E124,3)," / ",Ermittlung_Pauschale!N113,"  x  ",MKP_Matrix, " a ",VLOOKUP(Monatsverwendungsnachweis!$K$5,Matrix,4,FALSE),"€"))</f>
        <v/>
      </c>
      <c r="H113" s="402" t="str">
        <f>IF(A113="","",Ermittlung_Pauschale!O113)</f>
        <v/>
      </c>
      <c r="I113" s="402" t="str">
        <f>IF(A113="","",Ermittlung_Pauschale!O113)</f>
        <v/>
      </c>
      <c r="J113" s="293" t="str">
        <f>IF(A113="","",IF(Monatsverwendungsnachweis!S124="","",Monatsverwendungsnachweis!S124))</f>
        <v/>
      </c>
      <c r="K113" s="293" t="str">
        <f t="shared" si="9"/>
        <v/>
      </c>
    </row>
    <row r="114" spans="1:11" x14ac:dyDescent="0.25">
      <c r="A114" s="292" t="str">
        <f>IF(Ermittlung_Pauschale!N114=0,"",IFERROR(VLOOKUP(Monatsverwendungsnachweis!B125,Positionen,2,FALSE),""))</f>
        <v/>
      </c>
      <c r="B114" s="293" t="str">
        <f t="shared" si="6"/>
        <v/>
      </c>
      <c r="C114" s="292" t="str">
        <f>IF(A114="","",CONCATENATE("MKP"," / ",Monatsverwendungsnachweis!$D$7," / ",RIGHT(Monatsverwendungsnachweis!$F$7,2)," / ",ROW()-1))</f>
        <v/>
      </c>
      <c r="D114" s="294" t="str">
        <f t="shared" si="7"/>
        <v/>
      </c>
      <c r="E114" s="294" t="str">
        <f t="shared" si="8"/>
        <v/>
      </c>
      <c r="F114" s="293" t="str">
        <f>IF(A114="","",VLOOKUP(Monatsverwendungsnachweis!B125,Positionen,3,FALSE))</f>
        <v/>
      </c>
      <c r="G114" s="292" t="str">
        <f>IF(A114="","",CONCATENATE(Monatsverwendungsnachweis!D125," / ", LEFT(Monatsverwendungsnachweis!E125,3)," / ",Ermittlung_Pauschale!N114,"  x  ",MKP_Matrix, " a ",VLOOKUP(Monatsverwendungsnachweis!$K$5,Matrix,4,FALSE),"€"))</f>
        <v/>
      </c>
      <c r="H114" s="402" t="str">
        <f>IF(A114="","",Ermittlung_Pauschale!O114)</f>
        <v/>
      </c>
      <c r="I114" s="402" t="str">
        <f>IF(A114="","",Ermittlung_Pauschale!O114)</f>
        <v/>
      </c>
      <c r="J114" s="293" t="str">
        <f>IF(A114="","",IF(Monatsverwendungsnachweis!S125="","",Monatsverwendungsnachweis!S125))</f>
        <v/>
      </c>
      <c r="K114" s="293" t="str">
        <f t="shared" si="9"/>
        <v/>
      </c>
    </row>
    <row r="115" spans="1:11" x14ac:dyDescent="0.25">
      <c r="A115" s="292" t="str">
        <f>IF(Ermittlung_Pauschale!N115=0,"",IFERROR(VLOOKUP(Monatsverwendungsnachweis!B126,Positionen,2,FALSE),""))</f>
        <v/>
      </c>
      <c r="B115" s="293" t="str">
        <f t="shared" si="6"/>
        <v/>
      </c>
      <c r="C115" s="292" t="str">
        <f>IF(A115="","",CONCATENATE("MKP"," / ",Monatsverwendungsnachweis!$D$7," / ",RIGHT(Monatsverwendungsnachweis!$F$7,2)," / ",ROW()-1))</f>
        <v/>
      </c>
      <c r="D115" s="294" t="str">
        <f t="shared" si="7"/>
        <v/>
      </c>
      <c r="E115" s="294" t="str">
        <f t="shared" si="8"/>
        <v/>
      </c>
      <c r="F115" s="293" t="str">
        <f>IF(A115="","",VLOOKUP(Monatsverwendungsnachweis!B126,Positionen,3,FALSE))</f>
        <v/>
      </c>
      <c r="G115" s="292" t="str">
        <f>IF(A115="","",CONCATENATE(Monatsverwendungsnachweis!D126," / ", LEFT(Monatsverwendungsnachweis!E126,3)," / ",Ermittlung_Pauschale!N115,"  x  ",MKP_Matrix, " a ",VLOOKUP(Monatsverwendungsnachweis!$K$5,Matrix,4,FALSE),"€"))</f>
        <v/>
      </c>
      <c r="H115" s="402" t="str">
        <f>IF(A115="","",Ermittlung_Pauschale!O115)</f>
        <v/>
      </c>
      <c r="I115" s="402" t="str">
        <f>IF(A115="","",Ermittlung_Pauschale!O115)</f>
        <v/>
      </c>
      <c r="J115" s="293" t="str">
        <f>IF(A115="","",IF(Monatsverwendungsnachweis!S126="","",Monatsverwendungsnachweis!S126))</f>
        <v/>
      </c>
      <c r="K115" s="293" t="str">
        <f t="shared" si="9"/>
        <v/>
      </c>
    </row>
    <row r="116" spans="1:11" x14ac:dyDescent="0.25">
      <c r="A116" s="292" t="str">
        <f>IF(Ermittlung_Pauschale!N116=0,"",IFERROR(VLOOKUP(Monatsverwendungsnachweis!B127,Positionen,2,FALSE),""))</f>
        <v/>
      </c>
      <c r="B116" s="293" t="str">
        <f t="shared" si="6"/>
        <v/>
      </c>
      <c r="C116" s="292" t="str">
        <f>IF(A116="","",CONCATENATE("MKP"," / ",Monatsverwendungsnachweis!$D$7," / ",RIGHT(Monatsverwendungsnachweis!$F$7,2)," / ",ROW()-1))</f>
        <v/>
      </c>
      <c r="D116" s="294" t="str">
        <f t="shared" si="7"/>
        <v/>
      </c>
      <c r="E116" s="294" t="str">
        <f t="shared" si="8"/>
        <v/>
      </c>
      <c r="F116" s="293" t="str">
        <f>IF(A116="","",VLOOKUP(Monatsverwendungsnachweis!B127,Positionen,3,FALSE))</f>
        <v/>
      </c>
      <c r="G116" s="292" t="str">
        <f>IF(A116="","",CONCATENATE(Monatsverwendungsnachweis!D127," / ", LEFT(Monatsverwendungsnachweis!E127,3)," / ",Ermittlung_Pauschale!N116,"  x  ",MKP_Matrix, " a ",VLOOKUP(Monatsverwendungsnachweis!$K$5,Matrix,4,FALSE),"€"))</f>
        <v/>
      </c>
      <c r="H116" s="402" t="str">
        <f>IF(A116="","",Ermittlung_Pauschale!O116)</f>
        <v/>
      </c>
      <c r="I116" s="402" t="str">
        <f>IF(A116="","",Ermittlung_Pauschale!O116)</f>
        <v/>
      </c>
      <c r="J116" s="293" t="str">
        <f>IF(A116="","",IF(Monatsverwendungsnachweis!S127="","",Monatsverwendungsnachweis!S127))</f>
        <v/>
      </c>
      <c r="K116" s="293" t="str">
        <f t="shared" si="9"/>
        <v/>
      </c>
    </row>
    <row r="117" spans="1:11" x14ac:dyDescent="0.25">
      <c r="A117" s="292" t="str">
        <f>IF(Ermittlung_Pauschale!N117=0,"",IFERROR(VLOOKUP(Monatsverwendungsnachweis!B128,Positionen,2,FALSE),""))</f>
        <v/>
      </c>
      <c r="B117" s="293" t="str">
        <f t="shared" si="6"/>
        <v/>
      </c>
      <c r="C117" s="292" t="str">
        <f>IF(A117="","",CONCATENATE("MKP"," / ",Monatsverwendungsnachweis!$D$7," / ",RIGHT(Monatsverwendungsnachweis!$F$7,2)," / ",ROW()-1))</f>
        <v/>
      </c>
      <c r="D117" s="294" t="str">
        <f t="shared" si="7"/>
        <v/>
      </c>
      <c r="E117" s="294" t="str">
        <f t="shared" si="8"/>
        <v/>
      </c>
      <c r="F117" s="293" t="str">
        <f>IF(A117="","",VLOOKUP(Monatsverwendungsnachweis!B128,Positionen,3,FALSE))</f>
        <v/>
      </c>
      <c r="G117" s="292" t="str">
        <f>IF(A117="","",CONCATENATE(Monatsverwendungsnachweis!D128," / ", LEFT(Monatsverwendungsnachweis!E128,3)," / ",Ermittlung_Pauschale!N117,"  x  ",MKP_Matrix, " a ",VLOOKUP(Monatsverwendungsnachweis!$K$5,Matrix,4,FALSE),"€"))</f>
        <v/>
      </c>
      <c r="H117" s="402" t="str">
        <f>IF(A117="","",Ermittlung_Pauschale!O117)</f>
        <v/>
      </c>
      <c r="I117" s="402" t="str">
        <f>IF(A117="","",Ermittlung_Pauschale!O117)</f>
        <v/>
      </c>
      <c r="J117" s="293" t="str">
        <f>IF(A117="","",IF(Monatsverwendungsnachweis!S128="","",Monatsverwendungsnachweis!S128))</f>
        <v/>
      </c>
      <c r="K117" s="293" t="str">
        <f t="shared" si="9"/>
        <v/>
      </c>
    </row>
    <row r="118" spans="1:11" x14ac:dyDescent="0.25">
      <c r="A118" s="292" t="str">
        <f>IF(Ermittlung_Pauschale!N118=0,"",IFERROR(VLOOKUP(Monatsverwendungsnachweis!B129,Positionen,2,FALSE),""))</f>
        <v/>
      </c>
      <c r="B118" s="293" t="str">
        <f t="shared" si="6"/>
        <v/>
      </c>
      <c r="C118" s="292" t="str">
        <f>IF(A118="","",CONCATENATE("MKP"," / ",Monatsverwendungsnachweis!$D$7," / ",RIGHT(Monatsverwendungsnachweis!$F$7,2)," / ",ROW()-1))</f>
        <v/>
      </c>
      <c r="D118" s="294" t="str">
        <f t="shared" si="7"/>
        <v/>
      </c>
      <c r="E118" s="294" t="str">
        <f t="shared" si="8"/>
        <v/>
      </c>
      <c r="F118" s="293" t="str">
        <f>IF(A118="","",VLOOKUP(Monatsverwendungsnachweis!B129,Positionen,3,FALSE))</f>
        <v/>
      </c>
      <c r="G118" s="292" t="str">
        <f>IF(A118="","",CONCATENATE(Monatsverwendungsnachweis!D129," / ", LEFT(Monatsverwendungsnachweis!E129,3)," / ",Ermittlung_Pauschale!N118,"  x  ",MKP_Matrix, " a ",VLOOKUP(Monatsverwendungsnachweis!$K$5,Matrix,4,FALSE),"€"))</f>
        <v/>
      </c>
      <c r="H118" s="402" t="str">
        <f>IF(A118="","",Ermittlung_Pauschale!O118)</f>
        <v/>
      </c>
      <c r="I118" s="402" t="str">
        <f>IF(A118="","",Ermittlung_Pauschale!O118)</f>
        <v/>
      </c>
      <c r="J118" s="293" t="str">
        <f>IF(A118="","",IF(Monatsverwendungsnachweis!S129="","",Monatsverwendungsnachweis!S129))</f>
        <v/>
      </c>
      <c r="K118" s="293" t="str">
        <f t="shared" si="9"/>
        <v/>
      </c>
    </row>
    <row r="119" spans="1:11" x14ac:dyDescent="0.25">
      <c r="A119" s="292" t="str">
        <f>IF(Ermittlung_Pauschale!N119=0,"",IFERROR(VLOOKUP(Monatsverwendungsnachweis!B130,Positionen,2,FALSE),""))</f>
        <v/>
      </c>
      <c r="B119" s="293" t="str">
        <f t="shared" si="6"/>
        <v/>
      </c>
      <c r="C119" s="292" t="str">
        <f>IF(A119="","",CONCATENATE("MKP"," / ",Monatsverwendungsnachweis!$D$7," / ",RIGHT(Monatsverwendungsnachweis!$F$7,2)," / ",ROW()-1))</f>
        <v/>
      </c>
      <c r="D119" s="294" t="str">
        <f t="shared" si="7"/>
        <v/>
      </c>
      <c r="E119" s="294" t="str">
        <f t="shared" si="8"/>
        <v/>
      </c>
      <c r="F119" s="293" t="str">
        <f>IF(A119="","",VLOOKUP(Monatsverwendungsnachweis!B130,Positionen,3,FALSE))</f>
        <v/>
      </c>
      <c r="G119" s="292" t="str">
        <f>IF(A119="","",CONCATENATE(Monatsverwendungsnachweis!D130," / ", LEFT(Monatsverwendungsnachweis!E130,3)," / ",Ermittlung_Pauschale!N119,"  x  ",MKP_Matrix, " a ",VLOOKUP(Monatsverwendungsnachweis!$K$5,Matrix,4,FALSE),"€"))</f>
        <v/>
      </c>
      <c r="H119" s="402" t="str">
        <f>IF(A119="","",Ermittlung_Pauschale!O119)</f>
        <v/>
      </c>
      <c r="I119" s="402" t="str">
        <f>IF(A119="","",Ermittlung_Pauschale!O119)</f>
        <v/>
      </c>
      <c r="J119" s="293" t="str">
        <f>IF(A119="","",IF(Monatsverwendungsnachweis!S130="","",Monatsverwendungsnachweis!S130))</f>
        <v/>
      </c>
      <c r="K119" s="293" t="str">
        <f t="shared" si="9"/>
        <v/>
      </c>
    </row>
    <row r="120" spans="1:11" x14ac:dyDescent="0.25">
      <c r="A120" s="292" t="str">
        <f>IF(Ermittlung_Pauschale!N120=0,"",IFERROR(VLOOKUP(Monatsverwendungsnachweis!B131,Positionen,2,FALSE),""))</f>
        <v/>
      </c>
      <c r="B120" s="293" t="str">
        <f t="shared" si="6"/>
        <v/>
      </c>
      <c r="C120" s="292" t="str">
        <f>IF(A120="","",CONCATENATE("MKP"," / ",Monatsverwendungsnachweis!$D$7," / ",RIGHT(Monatsverwendungsnachweis!$F$7,2)," / ",ROW()-1))</f>
        <v/>
      </c>
      <c r="D120" s="294" t="str">
        <f t="shared" si="7"/>
        <v/>
      </c>
      <c r="E120" s="294" t="str">
        <f t="shared" si="8"/>
        <v/>
      </c>
      <c r="F120" s="293" t="str">
        <f>IF(A120="","",VLOOKUP(Monatsverwendungsnachweis!B131,Positionen,3,FALSE))</f>
        <v/>
      </c>
      <c r="G120" s="292" t="str">
        <f>IF(A120="","",CONCATENATE(Monatsverwendungsnachweis!D131," / ", LEFT(Monatsverwendungsnachweis!E131,3)," / ",Ermittlung_Pauschale!N120,"  x  ",MKP_Matrix, " a ",VLOOKUP(Monatsverwendungsnachweis!$K$5,Matrix,4,FALSE),"€"))</f>
        <v/>
      </c>
      <c r="H120" s="402" t="str">
        <f>IF(A120="","",Ermittlung_Pauschale!O120)</f>
        <v/>
      </c>
      <c r="I120" s="402" t="str">
        <f>IF(A120="","",Ermittlung_Pauschale!O120)</f>
        <v/>
      </c>
      <c r="J120" s="293" t="str">
        <f>IF(A120="","",IF(Monatsverwendungsnachweis!S131="","",Monatsverwendungsnachweis!S131))</f>
        <v/>
      </c>
      <c r="K120" s="293" t="str">
        <f t="shared" si="9"/>
        <v/>
      </c>
    </row>
    <row r="121" spans="1:11" x14ac:dyDescent="0.25">
      <c r="A121" s="292" t="str">
        <f>IF(Ermittlung_Pauschale!N121=0,"",IFERROR(VLOOKUP(Monatsverwendungsnachweis!B132,Positionen,2,FALSE),""))</f>
        <v/>
      </c>
      <c r="B121" s="293" t="str">
        <f t="shared" si="6"/>
        <v/>
      </c>
      <c r="C121" s="292" t="str">
        <f>IF(A121="","",CONCATENATE("MKP"," / ",Monatsverwendungsnachweis!$D$7," / ",RIGHT(Monatsverwendungsnachweis!$F$7,2)," / ",ROW()-1))</f>
        <v/>
      </c>
      <c r="D121" s="294" t="str">
        <f t="shared" si="7"/>
        <v/>
      </c>
      <c r="E121" s="294" t="str">
        <f t="shared" si="8"/>
        <v/>
      </c>
      <c r="F121" s="293" t="str">
        <f>IF(A121="","",VLOOKUP(Monatsverwendungsnachweis!B132,Positionen,3,FALSE))</f>
        <v/>
      </c>
      <c r="G121" s="292" t="str">
        <f>IF(A121="","",CONCATENATE(Monatsverwendungsnachweis!D132," / ", LEFT(Monatsverwendungsnachweis!E132,3)," / ",Ermittlung_Pauschale!N121,"  x  ",MKP_Matrix, " a ",VLOOKUP(Monatsverwendungsnachweis!$K$5,Matrix,4,FALSE),"€"))</f>
        <v/>
      </c>
      <c r="H121" s="402" t="str">
        <f>IF(A121="","",Ermittlung_Pauschale!O121)</f>
        <v/>
      </c>
      <c r="I121" s="402" t="str">
        <f>IF(A121="","",Ermittlung_Pauschale!O121)</f>
        <v/>
      </c>
      <c r="J121" s="293" t="str">
        <f>IF(A121="","",IF(Monatsverwendungsnachweis!S132="","",Monatsverwendungsnachweis!S132))</f>
        <v/>
      </c>
      <c r="K121" s="293" t="str">
        <f t="shared" si="9"/>
        <v/>
      </c>
    </row>
    <row r="122" spans="1:11" x14ac:dyDescent="0.25">
      <c r="A122" s="292" t="str">
        <f>IF(Ermittlung_Pauschale!N122=0,"",IFERROR(VLOOKUP(Monatsverwendungsnachweis!B133,Positionen,2,FALSE),""))</f>
        <v/>
      </c>
      <c r="B122" s="293" t="str">
        <f t="shared" si="6"/>
        <v/>
      </c>
      <c r="C122" s="292" t="str">
        <f>IF(A122="","",CONCATENATE("MKP"," / ",Monatsverwendungsnachweis!$D$7," / ",RIGHT(Monatsverwendungsnachweis!$F$7,2)," / ",ROW()-1))</f>
        <v/>
      </c>
      <c r="D122" s="294" t="str">
        <f t="shared" si="7"/>
        <v/>
      </c>
      <c r="E122" s="294" t="str">
        <f t="shared" si="8"/>
        <v/>
      </c>
      <c r="F122" s="293" t="str">
        <f>IF(A122="","",VLOOKUP(Monatsverwendungsnachweis!B133,Positionen,3,FALSE))</f>
        <v/>
      </c>
      <c r="G122" s="292" t="str">
        <f>IF(A122="","",CONCATENATE(Monatsverwendungsnachweis!D133," / ", LEFT(Monatsverwendungsnachweis!E133,3)," / ",Ermittlung_Pauschale!N122,"  x  ",MKP_Matrix, " a ",VLOOKUP(Monatsverwendungsnachweis!$K$5,Matrix,4,FALSE),"€"))</f>
        <v/>
      </c>
      <c r="H122" s="402" t="str">
        <f>IF(A122="","",Ermittlung_Pauschale!O122)</f>
        <v/>
      </c>
      <c r="I122" s="402" t="str">
        <f>IF(A122="","",Ermittlung_Pauschale!O122)</f>
        <v/>
      </c>
      <c r="J122" s="293" t="str">
        <f>IF(A122="","",IF(Monatsverwendungsnachweis!S133="","",Monatsverwendungsnachweis!S133))</f>
        <v/>
      </c>
      <c r="K122" s="293" t="str">
        <f t="shared" si="9"/>
        <v/>
      </c>
    </row>
    <row r="123" spans="1:11" x14ac:dyDescent="0.25">
      <c r="A123" s="292" t="str">
        <f>IF(Ermittlung_Pauschale!N123=0,"",IFERROR(VLOOKUP(Monatsverwendungsnachweis!B134,Positionen,2,FALSE),""))</f>
        <v/>
      </c>
      <c r="B123" s="293" t="str">
        <f t="shared" si="6"/>
        <v/>
      </c>
      <c r="C123" s="292" t="str">
        <f>IF(A123="","",CONCATENATE("MKP"," / ",Monatsverwendungsnachweis!$D$7," / ",RIGHT(Monatsverwendungsnachweis!$F$7,2)," / ",ROW()-1))</f>
        <v/>
      </c>
      <c r="D123" s="294" t="str">
        <f t="shared" si="7"/>
        <v/>
      </c>
      <c r="E123" s="294" t="str">
        <f t="shared" si="8"/>
        <v/>
      </c>
      <c r="F123" s="293" t="str">
        <f>IF(A123="","",VLOOKUP(Monatsverwendungsnachweis!B134,Positionen,3,FALSE))</f>
        <v/>
      </c>
      <c r="G123" s="292" t="str">
        <f>IF(A123="","",CONCATENATE(Monatsverwendungsnachweis!D134," / ", LEFT(Monatsverwendungsnachweis!E134,3)," / ",Ermittlung_Pauschale!N123,"  x  ",MKP_Matrix, " a ",VLOOKUP(Monatsverwendungsnachweis!$K$5,Matrix,4,FALSE),"€"))</f>
        <v/>
      </c>
      <c r="H123" s="402" t="str">
        <f>IF(A123="","",Ermittlung_Pauschale!O123)</f>
        <v/>
      </c>
      <c r="I123" s="402" t="str">
        <f>IF(A123="","",Ermittlung_Pauschale!O123)</f>
        <v/>
      </c>
      <c r="J123" s="293" t="str">
        <f>IF(A123="","",IF(Monatsverwendungsnachweis!S134="","",Monatsverwendungsnachweis!S134))</f>
        <v/>
      </c>
      <c r="K123" s="293" t="str">
        <f t="shared" si="9"/>
        <v/>
      </c>
    </row>
    <row r="124" spans="1:11" x14ac:dyDescent="0.25">
      <c r="A124" s="292" t="str">
        <f>IF(Ermittlung_Pauschale!N124=0,"",IFERROR(VLOOKUP(Monatsverwendungsnachweis!B135,Positionen,2,FALSE),""))</f>
        <v/>
      </c>
      <c r="B124" s="293" t="str">
        <f t="shared" si="6"/>
        <v/>
      </c>
      <c r="C124" s="292" t="str">
        <f>IF(A124="","",CONCATENATE("MKP"," / ",Monatsverwendungsnachweis!$D$7," / ",RIGHT(Monatsverwendungsnachweis!$F$7,2)," / ",ROW()-1))</f>
        <v/>
      </c>
      <c r="D124" s="294" t="str">
        <f t="shared" si="7"/>
        <v/>
      </c>
      <c r="E124" s="294" t="str">
        <f t="shared" si="8"/>
        <v/>
      </c>
      <c r="F124" s="293" t="str">
        <f>IF(A124="","",VLOOKUP(Monatsverwendungsnachweis!B135,Positionen,3,FALSE))</f>
        <v/>
      </c>
      <c r="G124" s="292" t="str">
        <f>IF(A124="","",CONCATENATE(Monatsverwendungsnachweis!D135," / ", LEFT(Monatsverwendungsnachweis!E135,3)," / ",Ermittlung_Pauschale!N124,"  x  ",MKP_Matrix, " a ",VLOOKUP(Monatsverwendungsnachweis!$K$5,Matrix,4,FALSE),"€"))</f>
        <v/>
      </c>
      <c r="H124" s="402" t="str">
        <f>IF(A124="","",Ermittlung_Pauschale!O124)</f>
        <v/>
      </c>
      <c r="I124" s="402" t="str">
        <f>IF(A124="","",Ermittlung_Pauschale!O124)</f>
        <v/>
      </c>
      <c r="J124" s="293" t="str">
        <f>IF(A124="","",IF(Monatsverwendungsnachweis!S135="","",Monatsverwendungsnachweis!S135))</f>
        <v/>
      </c>
      <c r="K124" s="293" t="str">
        <f t="shared" si="9"/>
        <v/>
      </c>
    </row>
    <row r="125" spans="1:11" x14ac:dyDescent="0.25">
      <c r="A125" s="292" t="str">
        <f>IF(Ermittlung_Pauschale!N125=0,"",IFERROR(VLOOKUP(Monatsverwendungsnachweis!B136,Positionen,2,FALSE),""))</f>
        <v/>
      </c>
      <c r="B125" s="293" t="str">
        <f t="shared" si="6"/>
        <v/>
      </c>
      <c r="C125" s="292" t="str">
        <f>IF(A125="","",CONCATENATE("MKP"," / ",Monatsverwendungsnachweis!$D$7," / ",RIGHT(Monatsverwendungsnachweis!$F$7,2)," / ",ROW()-1))</f>
        <v/>
      </c>
      <c r="D125" s="294" t="str">
        <f t="shared" si="7"/>
        <v/>
      </c>
      <c r="E125" s="294" t="str">
        <f t="shared" si="8"/>
        <v/>
      </c>
      <c r="F125" s="293" t="str">
        <f>IF(A125="","",VLOOKUP(Monatsverwendungsnachweis!B136,Positionen,3,FALSE))</f>
        <v/>
      </c>
      <c r="G125" s="292" t="str">
        <f>IF(A125="","",CONCATENATE(Monatsverwendungsnachweis!D136," / ", LEFT(Monatsverwendungsnachweis!E136,3)," / ",Ermittlung_Pauschale!N125,"  x  ",MKP_Matrix, " a ",VLOOKUP(Monatsverwendungsnachweis!$K$5,Matrix,4,FALSE),"€"))</f>
        <v/>
      </c>
      <c r="H125" s="402" t="str">
        <f>IF(A125="","",Ermittlung_Pauschale!O125)</f>
        <v/>
      </c>
      <c r="I125" s="402" t="str">
        <f>IF(A125="","",Ermittlung_Pauschale!O125)</f>
        <v/>
      </c>
      <c r="J125" s="293" t="str">
        <f>IF(A125="","",IF(Monatsverwendungsnachweis!S136="","",Monatsverwendungsnachweis!S136))</f>
        <v/>
      </c>
      <c r="K125" s="293" t="str">
        <f t="shared" si="9"/>
        <v/>
      </c>
    </row>
    <row r="126" spans="1:11" x14ac:dyDescent="0.25">
      <c r="A126" s="292" t="str">
        <f>IF(Ermittlung_Pauschale!N126=0,"",IFERROR(VLOOKUP(Monatsverwendungsnachweis!B137,Positionen,2,FALSE),""))</f>
        <v/>
      </c>
      <c r="B126" s="293" t="str">
        <f t="shared" si="6"/>
        <v/>
      </c>
      <c r="C126" s="292" t="str">
        <f>IF(A126="","",CONCATENATE("MKP"," / ",Monatsverwendungsnachweis!$D$7," / ",RIGHT(Monatsverwendungsnachweis!$F$7,2)," / ",ROW()-1))</f>
        <v/>
      </c>
      <c r="D126" s="294" t="str">
        <f t="shared" si="7"/>
        <v/>
      </c>
      <c r="E126" s="294" t="str">
        <f t="shared" si="8"/>
        <v/>
      </c>
      <c r="F126" s="293" t="str">
        <f>IF(A126="","",VLOOKUP(Monatsverwendungsnachweis!B137,Positionen,3,FALSE))</f>
        <v/>
      </c>
      <c r="G126" s="292" t="str">
        <f>IF(A126="","",CONCATENATE(Monatsverwendungsnachweis!D137," / ", LEFT(Monatsverwendungsnachweis!E137,3)," / ",Ermittlung_Pauschale!N126,"  x  ",MKP_Matrix, " a ",VLOOKUP(Monatsverwendungsnachweis!$K$5,Matrix,4,FALSE),"€"))</f>
        <v/>
      </c>
      <c r="H126" s="402" t="str">
        <f>IF(A126="","",Ermittlung_Pauschale!O126)</f>
        <v/>
      </c>
      <c r="I126" s="402" t="str">
        <f>IF(A126="","",Ermittlung_Pauschale!O126)</f>
        <v/>
      </c>
      <c r="J126" s="293" t="str">
        <f>IF(A126="","",IF(Monatsverwendungsnachweis!S137="","",Monatsverwendungsnachweis!S137))</f>
        <v/>
      </c>
      <c r="K126" s="293" t="str">
        <f t="shared" si="9"/>
        <v/>
      </c>
    </row>
    <row r="127" spans="1:11" x14ac:dyDescent="0.25">
      <c r="A127" s="292" t="str">
        <f>IF(Ermittlung_Pauschale!N127=0,"",IFERROR(VLOOKUP(Monatsverwendungsnachweis!B138,Positionen,2,FALSE),""))</f>
        <v/>
      </c>
      <c r="B127" s="293" t="str">
        <f t="shared" si="6"/>
        <v/>
      </c>
      <c r="C127" s="292" t="str">
        <f>IF(A127="","",CONCATENATE("MKP"," / ",Monatsverwendungsnachweis!$D$7," / ",RIGHT(Monatsverwendungsnachweis!$F$7,2)," / ",ROW()-1))</f>
        <v/>
      </c>
      <c r="D127" s="294" t="str">
        <f t="shared" si="7"/>
        <v/>
      </c>
      <c r="E127" s="294" t="str">
        <f t="shared" si="8"/>
        <v/>
      </c>
      <c r="F127" s="293" t="str">
        <f>IF(A127="","",VLOOKUP(Monatsverwendungsnachweis!B138,Positionen,3,FALSE))</f>
        <v/>
      </c>
      <c r="G127" s="292" t="str">
        <f>IF(A127="","",CONCATENATE(Monatsverwendungsnachweis!D138," / ", LEFT(Monatsverwendungsnachweis!E138,3)," / ",Ermittlung_Pauschale!N127,"  x  ",MKP_Matrix, " a ",VLOOKUP(Monatsverwendungsnachweis!$K$5,Matrix,4,FALSE),"€"))</f>
        <v/>
      </c>
      <c r="H127" s="402" t="str">
        <f>IF(A127="","",Ermittlung_Pauschale!O127)</f>
        <v/>
      </c>
      <c r="I127" s="402" t="str">
        <f>IF(A127="","",Ermittlung_Pauschale!O127)</f>
        <v/>
      </c>
      <c r="J127" s="293" t="str">
        <f>IF(A127="","",IF(Monatsverwendungsnachweis!S138="","",Monatsverwendungsnachweis!S138))</f>
        <v/>
      </c>
      <c r="K127" s="293" t="str">
        <f t="shared" si="9"/>
        <v/>
      </c>
    </row>
    <row r="128" spans="1:11" x14ac:dyDescent="0.25">
      <c r="A128" s="292" t="str">
        <f>IF(Ermittlung_Pauschale!N128=0,"",IFERROR(VLOOKUP(Monatsverwendungsnachweis!B139,Positionen,2,FALSE),""))</f>
        <v/>
      </c>
      <c r="B128" s="293" t="str">
        <f t="shared" si="6"/>
        <v/>
      </c>
      <c r="C128" s="292" t="str">
        <f>IF(A128="","",CONCATENATE("MKP"," / ",Monatsverwendungsnachweis!$D$7," / ",RIGHT(Monatsverwendungsnachweis!$F$7,2)," / ",ROW()-1))</f>
        <v/>
      </c>
      <c r="D128" s="294" t="str">
        <f t="shared" si="7"/>
        <v/>
      </c>
      <c r="E128" s="294" t="str">
        <f t="shared" si="8"/>
        <v/>
      </c>
      <c r="F128" s="293" t="str">
        <f>IF(A128="","",VLOOKUP(Monatsverwendungsnachweis!B139,Positionen,3,FALSE))</f>
        <v/>
      </c>
      <c r="G128" s="292" t="str">
        <f>IF(A128="","",CONCATENATE(Monatsverwendungsnachweis!D139," / ", LEFT(Monatsverwendungsnachweis!E139,3)," / ",Ermittlung_Pauschale!N128,"  x  ",MKP_Matrix, " a ",VLOOKUP(Monatsverwendungsnachweis!$K$5,Matrix,4,FALSE),"€"))</f>
        <v/>
      </c>
      <c r="H128" s="402" t="str">
        <f>IF(A128="","",Ermittlung_Pauschale!O128)</f>
        <v/>
      </c>
      <c r="I128" s="402" t="str">
        <f>IF(A128="","",Ermittlung_Pauschale!O128)</f>
        <v/>
      </c>
      <c r="J128" s="293" t="str">
        <f>IF(A128="","",IF(Monatsverwendungsnachweis!S139="","",Monatsverwendungsnachweis!S139))</f>
        <v/>
      </c>
      <c r="K128" s="293" t="str">
        <f t="shared" si="9"/>
        <v/>
      </c>
    </row>
    <row r="129" spans="1:11" x14ac:dyDescent="0.25">
      <c r="A129" s="292" t="str">
        <f>IF(Ermittlung_Pauschale!N129=0,"",IFERROR(VLOOKUP(Monatsverwendungsnachweis!B140,Positionen,2,FALSE),""))</f>
        <v/>
      </c>
      <c r="B129" s="293" t="str">
        <f t="shared" si="6"/>
        <v/>
      </c>
      <c r="C129" s="292" t="str">
        <f>IF(A129="","",CONCATENATE("MKP"," / ",Monatsverwendungsnachweis!$D$7," / ",RIGHT(Monatsverwendungsnachweis!$F$7,2)," / ",ROW()-1))</f>
        <v/>
      </c>
      <c r="D129" s="294" t="str">
        <f t="shared" si="7"/>
        <v/>
      </c>
      <c r="E129" s="294" t="str">
        <f t="shared" si="8"/>
        <v/>
      </c>
      <c r="F129" s="293" t="str">
        <f>IF(A129="","",VLOOKUP(Monatsverwendungsnachweis!B140,Positionen,3,FALSE))</f>
        <v/>
      </c>
      <c r="G129" s="292" t="str">
        <f>IF(A129="","",CONCATENATE(Monatsverwendungsnachweis!D140," / ", LEFT(Monatsverwendungsnachweis!E140,3)," / ",Ermittlung_Pauschale!N129,"  x  ",MKP_Matrix, " a ",VLOOKUP(Monatsverwendungsnachweis!$K$5,Matrix,4,FALSE),"€"))</f>
        <v/>
      </c>
      <c r="H129" s="402" t="str">
        <f>IF(A129="","",Ermittlung_Pauschale!O129)</f>
        <v/>
      </c>
      <c r="I129" s="402" t="str">
        <f>IF(A129="","",Ermittlung_Pauschale!O129)</f>
        <v/>
      </c>
      <c r="J129" s="293" t="str">
        <f>IF(A129="","",IF(Monatsverwendungsnachweis!S140="","",Monatsverwendungsnachweis!S140))</f>
        <v/>
      </c>
      <c r="K129" s="293" t="str">
        <f t="shared" si="9"/>
        <v/>
      </c>
    </row>
    <row r="130" spans="1:11" x14ac:dyDescent="0.25">
      <c r="A130" s="292" t="str">
        <f>IF(Ermittlung_Pauschale!N130=0,"",IFERROR(VLOOKUP(Monatsverwendungsnachweis!B141,Positionen,2,FALSE),""))</f>
        <v/>
      </c>
      <c r="B130" s="293" t="str">
        <f t="shared" si="6"/>
        <v/>
      </c>
      <c r="C130" s="292" t="str">
        <f>IF(A130="","",CONCATENATE("MKP"," / ",Monatsverwendungsnachweis!$D$7," / ",RIGHT(Monatsverwendungsnachweis!$F$7,2)," / ",ROW()-1))</f>
        <v/>
      </c>
      <c r="D130" s="294" t="str">
        <f t="shared" si="7"/>
        <v/>
      </c>
      <c r="E130" s="294" t="str">
        <f t="shared" si="8"/>
        <v/>
      </c>
      <c r="F130" s="293" t="str">
        <f>IF(A130="","",VLOOKUP(Monatsverwendungsnachweis!B141,Positionen,3,FALSE))</f>
        <v/>
      </c>
      <c r="G130" s="292" t="str">
        <f>IF(A130="","",CONCATENATE(Monatsverwendungsnachweis!D141," / ", LEFT(Monatsverwendungsnachweis!E141,3)," / ",Ermittlung_Pauschale!N130,"  x  ",MKP_Matrix, " a ",VLOOKUP(Monatsverwendungsnachweis!$K$5,Matrix,4,FALSE),"€"))</f>
        <v/>
      </c>
      <c r="H130" s="402" t="str">
        <f>IF(A130="","",Ermittlung_Pauschale!O130)</f>
        <v/>
      </c>
      <c r="I130" s="402" t="str">
        <f>IF(A130="","",Ermittlung_Pauschale!O130)</f>
        <v/>
      </c>
      <c r="J130" s="293" t="str">
        <f>IF(A130="","",IF(Monatsverwendungsnachweis!S141="","",Monatsverwendungsnachweis!S141))</f>
        <v/>
      </c>
      <c r="K130" s="293" t="str">
        <f t="shared" si="9"/>
        <v/>
      </c>
    </row>
    <row r="131" spans="1:11" x14ac:dyDescent="0.25">
      <c r="A131" s="292" t="str">
        <f>IF(Ermittlung_Pauschale!N131=0,"",IFERROR(VLOOKUP(Monatsverwendungsnachweis!B142,Positionen,2,FALSE),""))</f>
        <v/>
      </c>
      <c r="B131" s="293" t="str">
        <f t="shared" ref="B131:B194" si="10">IF(A131="","","ZE")</f>
        <v/>
      </c>
      <c r="C131" s="292" t="str">
        <f>IF(A131="","",CONCATENATE("MKP"," / ",Monatsverwendungsnachweis!$D$7," / ",RIGHT(Monatsverwendungsnachweis!$F$7,2)," / ",ROW()-1))</f>
        <v/>
      </c>
      <c r="D131" s="294" t="str">
        <f t="shared" ref="D131:D194" si="11">IF(A131="","",Monatsende)</f>
        <v/>
      </c>
      <c r="E131" s="294" t="str">
        <f t="shared" ref="E131:E194" si="12">IF(A131="","",Monatsende)</f>
        <v/>
      </c>
      <c r="F131" s="293" t="str">
        <f>IF(A131="","",VLOOKUP(Monatsverwendungsnachweis!B142,Positionen,3,FALSE))</f>
        <v/>
      </c>
      <c r="G131" s="292" t="str">
        <f>IF(A131="","",CONCATENATE(Monatsverwendungsnachweis!D142," / ", LEFT(Monatsverwendungsnachweis!E142,3)," / ",Ermittlung_Pauschale!N131,"  x  ",MKP_Matrix, " a ",VLOOKUP(Monatsverwendungsnachweis!$K$5,Matrix,4,FALSE),"€"))</f>
        <v/>
      </c>
      <c r="H131" s="402" t="str">
        <f>IF(A131="","",Ermittlung_Pauschale!O131)</f>
        <v/>
      </c>
      <c r="I131" s="402" t="str">
        <f>IF(A131="","",Ermittlung_Pauschale!O131)</f>
        <v/>
      </c>
      <c r="J131" s="293" t="str">
        <f>IF(A131="","",IF(Monatsverwendungsnachweis!S142="","",Monatsverwendungsnachweis!S142))</f>
        <v/>
      </c>
      <c r="K131" s="293" t="str">
        <f t="shared" ref="K131:K194" si="13">IF(A131="","","0")</f>
        <v/>
      </c>
    </row>
    <row r="132" spans="1:11" x14ac:dyDescent="0.25">
      <c r="A132" s="292" t="str">
        <f>IF(Ermittlung_Pauschale!N132=0,"",IFERROR(VLOOKUP(Monatsverwendungsnachweis!B143,Positionen,2,FALSE),""))</f>
        <v/>
      </c>
      <c r="B132" s="293" t="str">
        <f t="shared" si="10"/>
        <v/>
      </c>
      <c r="C132" s="292" t="str">
        <f>IF(A132="","",CONCATENATE("MKP"," / ",Monatsverwendungsnachweis!$D$7," / ",RIGHT(Monatsverwendungsnachweis!$F$7,2)," / ",ROW()-1))</f>
        <v/>
      </c>
      <c r="D132" s="294" t="str">
        <f t="shared" si="11"/>
        <v/>
      </c>
      <c r="E132" s="294" t="str">
        <f t="shared" si="12"/>
        <v/>
      </c>
      <c r="F132" s="293" t="str">
        <f>IF(A132="","",VLOOKUP(Monatsverwendungsnachweis!B143,Positionen,3,FALSE))</f>
        <v/>
      </c>
      <c r="G132" s="292" t="str">
        <f>IF(A132="","",CONCATENATE(Monatsverwendungsnachweis!D143," / ", LEFT(Monatsverwendungsnachweis!E143,3)," / ",Ermittlung_Pauschale!N132,"  x  ",MKP_Matrix, " a ",VLOOKUP(Monatsverwendungsnachweis!$K$5,Matrix,4,FALSE),"€"))</f>
        <v/>
      </c>
      <c r="H132" s="402" t="str">
        <f>IF(A132="","",Ermittlung_Pauschale!O132)</f>
        <v/>
      </c>
      <c r="I132" s="402" t="str">
        <f>IF(A132="","",Ermittlung_Pauschale!O132)</f>
        <v/>
      </c>
      <c r="J132" s="293" t="str">
        <f>IF(A132="","",IF(Monatsverwendungsnachweis!S143="","",Monatsverwendungsnachweis!S143))</f>
        <v/>
      </c>
      <c r="K132" s="293" t="str">
        <f t="shared" si="13"/>
        <v/>
      </c>
    </row>
    <row r="133" spans="1:11" x14ac:dyDescent="0.25">
      <c r="A133" s="292" t="str">
        <f>IF(Ermittlung_Pauschale!N133=0,"",IFERROR(VLOOKUP(Monatsverwendungsnachweis!B144,Positionen,2,FALSE),""))</f>
        <v/>
      </c>
      <c r="B133" s="293" t="str">
        <f t="shared" si="10"/>
        <v/>
      </c>
      <c r="C133" s="292" t="str">
        <f>IF(A133="","",CONCATENATE("MKP"," / ",Monatsverwendungsnachweis!$D$7," / ",RIGHT(Monatsverwendungsnachweis!$F$7,2)," / ",ROW()-1))</f>
        <v/>
      </c>
      <c r="D133" s="294" t="str">
        <f t="shared" si="11"/>
        <v/>
      </c>
      <c r="E133" s="294" t="str">
        <f t="shared" si="12"/>
        <v/>
      </c>
      <c r="F133" s="293" t="str">
        <f>IF(A133="","",VLOOKUP(Monatsverwendungsnachweis!B144,Positionen,3,FALSE))</f>
        <v/>
      </c>
      <c r="G133" s="292" t="str">
        <f>IF(A133="","",CONCATENATE(Monatsverwendungsnachweis!D144," / ", LEFT(Monatsverwendungsnachweis!E144,3)," / ",Ermittlung_Pauschale!N133,"  x  ",MKP_Matrix, " a ",VLOOKUP(Monatsverwendungsnachweis!$K$5,Matrix,4,FALSE),"€"))</f>
        <v/>
      </c>
      <c r="H133" s="402" t="str">
        <f>IF(A133="","",Ermittlung_Pauschale!O133)</f>
        <v/>
      </c>
      <c r="I133" s="402" t="str">
        <f>IF(A133="","",Ermittlung_Pauschale!O133)</f>
        <v/>
      </c>
      <c r="J133" s="293" t="str">
        <f>IF(A133="","",IF(Monatsverwendungsnachweis!S144="","",Monatsverwendungsnachweis!S144))</f>
        <v/>
      </c>
      <c r="K133" s="293" t="str">
        <f t="shared" si="13"/>
        <v/>
      </c>
    </row>
    <row r="134" spans="1:11" x14ac:dyDescent="0.25">
      <c r="A134" s="292" t="str">
        <f>IF(Ermittlung_Pauschale!N134=0,"",IFERROR(VLOOKUP(Monatsverwendungsnachweis!B145,Positionen,2,FALSE),""))</f>
        <v/>
      </c>
      <c r="B134" s="293" t="str">
        <f t="shared" si="10"/>
        <v/>
      </c>
      <c r="C134" s="292" t="str">
        <f>IF(A134="","",CONCATENATE("MKP"," / ",Monatsverwendungsnachweis!$D$7," / ",RIGHT(Monatsverwendungsnachweis!$F$7,2)," / ",ROW()-1))</f>
        <v/>
      </c>
      <c r="D134" s="294" t="str">
        <f t="shared" si="11"/>
        <v/>
      </c>
      <c r="E134" s="294" t="str">
        <f t="shared" si="12"/>
        <v/>
      </c>
      <c r="F134" s="293" t="str">
        <f>IF(A134="","",VLOOKUP(Monatsverwendungsnachweis!B145,Positionen,3,FALSE))</f>
        <v/>
      </c>
      <c r="G134" s="292" t="str">
        <f>IF(A134="","",CONCATENATE(Monatsverwendungsnachweis!D145," / ", LEFT(Monatsverwendungsnachweis!E145,3)," / ",Ermittlung_Pauschale!N134,"  x  ",MKP_Matrix, " a ",VLOOKUP(Monatsverwendungsnachweis!$K$5,Matrix,4,FALSE),"€"))</f>
        <v/>
      </c>
      <c r="H134" s="402" t="str">
        <f>IF(A134="","",Ermittlung_Pauschale!O134)</f>
        <v/>
      </c>
      <c r="I134" s="402" t="str">
        <f>IF(A134="","",Ermittlung_Pauschale!O134)</f>
        <v/>
      </c>
      <c r="J134" s="293" t="str">
        <f>IF(A134="","",IF(Monatsverwendungsnachweis!S145="","",Monatsverwendungsnachweis!S145))</f>
        <v/>
      </c>
      <c r="K134" s="293" t="str">
        <f t="shared" si="13"/>
        <v/>
      </c>
    </row>
    <row r="135" spans="1:11" x14ac:dyDescent="0.25">
      <c r="A135" s="292" t="str">
        <f>IF(Ermittlung_Pauschale!N135=0,"",IFERROR(VLOOKUP(Monatsverwendungsnachweis!B146,Positionen,2,FALSE),""))</f>
        <v/>
      </c>
      <c r="B135" s="293" t="str">
        <f t="shared" si="10"/>
        <v/>
      </c>
      <c r="C135" s="292" t="str">
        <f>IF(A135="","",CONCATENATE("MKP"," / ",Monatsverwendungsnachweis!$D$7," / ",RIGHT(Monatsverwendungsnachweis!$F$7,2)," / ",ROW()-1))</f>
        <v/>
      </c>
      <c r="D135" s="294" t="str">
        <f t="shared" si="11"/>
        <v/>
      </c>
      <c r="E135" s="294" t="str">
        <f t="shared" si="12"/>
        <v/>
      </c>
      <c r="F135" s="293" t="str">
        <f>IF(A135="","",VLOOKUP(Monatsverwendungsnachweis!B146,Positionen,3,FALSE))</f>
        <v/>
      </c>
      <c r="G135" s="292" t="str">
        <f>IF(A135="","",CONCATENATE(Monatsverwendungsnachweis!D146," / ", LEFT(Monatsverwendungsnachweis!E146,3)," / ",Ermittlung_Pauschale!N135,"  x  ",MKP_Matrix, " a ",VLOOKUP(Monatsverwendungsnachweis!$K$5,Matrix,4,FALSE),"€"))</f>
        <v/>
      </c>
      <c r="H135" s="402" t="str">
        <f>IF(A135="","",Ermittlung_Pauschale!O135)</f>
        <v/>
      </c>
      <c r="I135" s="402" t="str">
        <f>IF(A135="","",Ermittlung_Pauschale!O135)</f>
        <v/>
      </c>
      <c r="J135" s="293" t="str">
        <f>IF(A135="","",IF(Monatsverwendungsnachweis!S146="","",Monatsverwendungsnachweis!S146))</f>
        <v/>
      </c>
      <c r="K135" s="293" t="str">
        <f t="shared" si="13"/>
        <v/>
      </c>
    </row>
    <row r="136" spans="1:11" x14ac:dyDescent="0.25">
      <c r="A136" s="292" t="str">
        <f>IF(Ermittlung_Pauschale!N136=0,"",IFERROR(VLOOKUP(Monatsverwendungsnachweis!B147,Positionen,2,FALSE),""))</f>
        <v/>
      </c>
      <c r="B136" s="293" t="str">
        <f t="shared" si="10"/>
        <v/>
      </c>
      <c r="C136" s="292" t="str">
        <f>IF(A136="","",CONCATENATE("MKP"," / ",Monatsverwendungsnachweis!$D$7," / ",RIGHT(Monatsverwendungsnachweis!$F$7,2)," / ",ROW()-1))</f>
        <v/>
      </c>
      <c r="D136" s="294" t="str">
        <f t="shared" si="11"/>
        <v/>
      </c>
      <c r="E136" s="294" t="str">
        <f t="shared" si="12"/>
        <v/>
      </c>
      <c r="F136" s="293" t="str">
        <f>IF(A136="","",VLOOKUP(Monatsverwendungsnachweis!B147,Positionen,3,FALSE))</f>
        <v/>
      </c>
      <c r="G136" s="292" t="str">
        <f>IF(A136="","",CONCATENATE(Monatsverwendungsnachweis!D147," / ", LEFT(Monatsverwendungsnachweis!E147,3)," / ",Ermittlung_Pauschale!N136,"  x  ",MKP_Matrix, " a ",VLOOKUP(Monatsverwendungsnachweis!$K$5,Matrix,4,FALSE),"€"))</f>
        <v/>
      </c>
      <c r="H136" s="402" t="str">
        <f>IF(A136="","",Ermittlung_Pauschale!O136)</f>
        <v/>
      </c>
      <c r="I136" s="402" t="str">
        <f>IF(A136="","",Ermittlung_Pauschale!O136)</f>
        <v/>
      </c>
      <c r="J136" s="293" t="str">
        <f>IF(A136="","",IF(Monatsverwendungsnachweis!S147="","",Monatsverwendungsnachweis!S147))</f>
        <v/>
      </c>
      <c r="K136" s="293" t="str">
        <f t="shared" si="13"/>
        <v/>
      </c>
    </row>
    <row r="137" spans="1:11" x14ac:dyDescent="0.25">
      <c r="A137" s="292" t="str">
        <f>IF(Ermittlung_Pauschale!N137=0,"",IFERROR(VLOOKUP(Monatsverwendungsnachweis!B148,Positionen,2,FALSE),""))</f>
        <v/>
      </c>
      <c r="B137" s="293" t="str">
        <f t="shared" si="10"/>
        <v/>
      </c>
      <c r="C137" s="292" t="str">
        <f>IF(A137="","",CONCATENATE("MKP"," / ",Monatsverwendungsnachweis!$D$7," / ",RIGHT(Monatsverwendungsnachweis!$F$7,2)," / ",ROW()-1))</f>
        <v/>
      </c>
      <c r="D137" s="294" t="str">
        <f t="shared" si="11"/>
        <v/>
      </c>
      <c r="E137" s="294" t="str">
        <f t="shared" si="12"/>
        <v/>
      </c>
      <c r="F137" s="293" t="str">
        <f>IF(A137="","",VLOOKUP(Monatsverwendungsnachweis!B148,Positionen,3,FALSE))</f>
        <v/>
      </c>
      <c r="G137" s="292" t="str">
        <f>IF(A137="","",CONCATENATE(Monatsverwendungsnachweis!D148," / ", LEFT(Monatsverwendungsnachweis!E148,3)," / ",Ermittlung_Pauschale!N137,"  x  ",MKP_Matrix, " a ",VLOOKUP(Monatsverwendungsnachweis!$K$5,Matrix,4,FALSE),"€"))</f>
        <v/>
      </c>
      <c r="H137" s="402" t="str">
        <f>IF(A137="","",Ermittlung_Pauschale!O137)</f>
        <v/>
      </c>
      <c r="I137" s="402" t="str">
        <f>IF(A137="","",Ermittlung_Pauschale!O137)</f>
        <v/>
      </c>
      <c r="J137" s="293" t="str">
        <f>IF(A137="","",IF(Monatsverwendungsnachweis!S148="","",Monatsverwendungsnachweis!S148))</f>
        <v/>
      </c>
      <c r="K137" s="293" t="str">
        <f t="shared" si="13"/>
        <v/>
      </c>
    </row>
    <row r="138" spans="1:11" x14ac:dyDescent="0.25">
      <c r="A138" s="292" t="str">
        <f>IF(Ermittlung_Pauschale!N138=0,"",IFERROR(VLOOKUP(Monatsverwendungsnachweis!B149,Positionen,2,FALSE),""))</f>
        <v/>
      </c>
      <c r="B138" s="293" t="str">
        <f t="shared" si="10"/>
        <v/>
      </c>
      <c r="C138" s="292" t="str">
        <f>IF(A138="","",CONCATENATE("MKP"," / ",Monatsverwendungsnachweis!$D$7," / ",RIGHT(Monatsverwendungsnachweis!$F$7,2)," / ",ROW()-1))</f>
        <v/>
      </c>
      <c r="D138" s="294" t="str">
        <f t="shared" si="11"/>
        <v/>
      </c>
      <c r="E138" s="294" t="str">
        <f t="shared" si="12"/>
        <v/>
      </c>
      <c r="F138" s="293" t="str">
        <f>IF(A138="","",VLOOKUP(Monatsverwendungsnachweis!B149,Positionen,3,FALSE))</f>
        <v/>
      </c>
      <c r="G138" s="292" t="str">
        <f>IF(A138="","",CONCATENATE(Monatsverwendungsnachweis!D149," / ", LEFT(Monatsverwendungsnachweis!E149,3)," / ",Ermittlung_Pauschale!N138,"  x  ",MKP_Matrix, " a ",VLOOKUP(Monatsverwendungsnachweis!$K$5,Matrix,4,FALSE),"€"))</f>
        <v/>
      </c>
      <c r="H138" s="402" t="str">
        <f>IF(A138="","",Ermittlung_Pauschale!O138)</f>
        <v/>
      </c>
      <c r="I138" s="402" t="str">
        <f>IF(A138="","",Ermittlung_Pauschale!O138)</f>
        <v/>
      </c>
      <c r="J138" s="293" t="str">
        <f>IF(A138="","",IF(Monatsverwendungsnachweis!S149="","",Monatsverwendungsnachweis!S149))</f>
        <v/>
      </c>
      <c r="K138" s="293" t="str">
        <f t="shared" si="13"/>
        <v/>
      </c>
    </row>
    <row r="139" spans="1:11" x14ac:dyDescent="0.25">
      <c r="A139" s="292" t="str">
        <f>IF(Ermittlung_Pauschale!N139=0,"",IFERROR(VLOOKUP(Monatsverwendungsnachweis!B150,Positionen,2,FALSE),""))</f>
        <v/>
      </c>
      <c r="B139" s="293" t="str">
        <f t="shared" si="10"/>
        <v/>
      </c>
      <c r="C139" s="292" t="str">
        <f>IF(A139="","",CONCATENATE("MKP"," / ",Monatsverwendungsnachweis!$D$7," / ",RIGHT(Monatsverwendungsnachweis!$F$7,2)," / ",ROW()-1))</f>
        <v/>
      </c>
      <c r="D139" s="294" t="str">
        <f t="shared" si="11"/>
        <v/>
      </c>
      <c r="E139" s="294" t="str">
        <f t="shared" si="12"/>
        <v/>
      </c>
      <c r="F139" s="293" t="str">
        <f>IF(A139="","",VLOOKUP(Monatsverwendungsnachweis!B150,Positionen,3,FALSE))</f>
        <v/>
      </c>
      <c r="G139" s="292" t="str">
        <f>IF(A139="","",CONCATENATE(Monatsverwendungsnachweis!D150," / ", LEFT(Monatsverwendungsnachweis!E150,3)," / ",Ermittlung_Pauschale!N139,"  x  ",MKP_Matrix, " a ",VLOOKUP(Monatsverwendungsnachweis!$K$5,Matrix,4,FALSE),"€"))</f>
        <v/>
      </c>
      <c r="H139" s="402" t="str">
        <f>IF(A139="","",Ermittlung_Pauschale!O139)</f>
        <v/>
      </c>
      <c r="I139" s="402" t="str">
        <f>IF(A139="","",Ermittlung_Pauschale!O139)</f>
        <v/>
      </c>
      <c r="J139" s="293" t="str">
        <f>IF(A139="","",IF(Monatsverwendungsnachweis!S150="","",Monatsverwendungsnachweis!S150))</f>
        <v/>
      </c>
      <c r="K139" s="293" t="str">
        <f t="shared" si="13"/>
        <v/>
      </c>
    </row>
    <row r="140" spans="1:11" x14ac:dyDescent="0.25">
      <c r="A140" s="292" t="str">
        <f>IF(Ermittlung_Pauschale!N140=0,"",IFERROR(VLOOKUP(Monatsverwendungsnachweis!B151,Positionen,2,FALSE),""))</f>
        <v/>
      </c>
      <c r="B140" s="293" t="str">
        <f t="shared" si="10"/>
        <v/>
      </c>
      <c r="C140" s="292" t="str">
        <f>IF(A140="","",CONCATENATE("MKP"," / ",Monatsverwendungsnachweis!$D$7," / ",RIGHT(Monatsverwendungsnachweis!$F$7,2)," / ",ROW()-1))</f>
        <v/>
      </c>
      <c r="D140" s="294" t="str">
        <f t="shared" si="11"/>
        <v/>
      </c>
      <c r="E140" s="294" t="str">
        <f t="shared" si="12"/>
        <v/>
      </c>
      <c r="F140" s="293" t="str">
        <f>IF(A140="","",VLOOKUP(Monatsverwendungsnachweis!B151,Positionen,3,FALSE))</f>
        <v/>
      </c>
      <c r="G140" s="292" t="str">
        <f>IF(A140="","",CONCATENATE(Monatsverwendungsnachweis!D151," / ", LEFT(Monatsverwendungsnachweis!E151,3)," / ",Ermittlung_Pauschale!N140,"  x  ",MKP_Matrix, " a ",VLOOKUP(Monatsverwendungsnachweis!$K$5,Matrix,4,FALSE),"€"))</f>
        <v/>
      </c>
      <c r="H140" s="402" t="str">
        <f>IF(A140="","",Ermittlung_Pauschale!O140)</f>
        <v/>
      </c>
      <c r="I140" s="402" t="str">
        <f>IF(A140="","",Ermittlung_Pauschale!O140)</f>
        <v/>
      </c>
      <c r="J140" s="293" t="str">
        <f>IF(A140="","",IF(Monatsverwendungsnachweis!S151="","",Monatsverwendungsnachweis!S151))</f>
        <v/>
      </c>
      <c r="K140" s="293" t="str">
        <f t="shared" si="13"/>
        <v/>
      </c>
    </row>
    <row r="141" spans="1:11" x14ac:dyDescent="0.25">
      <c r="A141" s="292" t="str">
        <f>IF(Ermittlung_Pauschale!N141=0,"",IFERROR(VLOOKUP(Monatsverwendungsnachweis!B152,Positionen,2,FALSE),""))</f>
        <v/>
      </c>
      <c r="B141" s="293" t="str">
        <f t="shared" si="10"/>
        <v/>
      </c>
      <c r="C141" s="292" t="str">
        <f>IF(A141="","",CONCATENATE("MKP"," / ",Monatsverwendungsnachweis!$D$7," / ",RIGHT(Monatsverwendungsnachweis!$F$7,2)," / ",ROW()-1))</f>
        <v/>
      </c>
      <c r="D141" s="294" t="str">
        <f t="shared" si="11"/>
        <v/>
      </c>
      <c r="E141" s="294" t="str">
        <f t="shared" si="12"/>
        <v/>
      </c>
      <c r="F141" s="293" t="str">
        <f>IF(A141="","",VLOOKUP(Monatsverwendungsnachweis!B152,Positionen,3,FALSE))</f>
        <v/>
      </c>
      <c r="G141" s="292" t="str">
        <f>IF(A141="","",CONCATENATE(Monatsverwendungsnachweis!D152," / ", LEFT(Monatsverwendungsnachweis!E152,3)," / ",Ermittlung_Pauschale!N141,"  x  ",MKP_Matrix, " a ",VLOOKUP(Monatsverwendungsnachweis!$K$5,Matrix,4,FALSE),"€"))</f>
        <v/>
      </c>
      <c r="H141" s="402" t="str">
        <f>IF(A141="","",Ermittlung_Pauschale!O141)</f>
        <v/>
      </c>
      <c r="I141" s="402" t="str">
        <f>IF(A141="","",Ermittlung_Pauschale!O141)</f>
        <v/>
      </c>
      <c r="J141" s="293" t="str">
        <f>IF(A141="","",IF(Monatsverwendungsnachweis!S152="","",Monatsverwendungsnachweis!S152))</f>
        <v/>
      </c>
      <c r="K141" s="293" t="str">
        <f t="shared" si="13"/>
        <v/>
      </c>
    </row>
    <row r="142" spans="1:11" x14ac:dyDescent="0.25">
      <c r="A142" s="292" t="str">
        <f>IF(Ermittlung_Pauschale!N142=0,"",IFERROR(VLOOKUP(Monatsverwendungsnachweis!B153,Positionen,2,FALSE),""))</f>
        <v/>
      </c>
      <c r="B142" s="293" t="str">
        <f t="shared" si="10"/>
        <v/>
      </c>
      <c r="C142" s="292" t="str">
        <f>IF(A142="","",CONCATENATE("MKP"," / ",Monatsverwendungsnachweis!$D$7," / ",RIGHT(Monatsverwendungsnachweis!$F$7,2)," / ",ROW()-1))</f>
        <v/>
      </c>
      <c r="D142" s="294" t="str">
        <f t="shared" si="11"/>
        <v/>
      </c>
      <c r="E142" s="294" t="str">
        <f t="shared" si="12"/>
        <v/>
      </c>
      <c r="F142" s="293" t="str">
        <f>IF(A142="","",VLOOKUP(Monatsverwendungsnachweis!B153,Positionen,3,FALSE))</f>
        <v/>
      </c>
      <c r="G142" s="292" t="str">
        <f>IF(A142="","",CONCATENATE(Monatsverwendungsnachweis!D153," / ", LEFT(Monatsverwendungsnachweis!E153,3)," / ",Ermittlung_Pauschale!N142,"  x  ",MKP_Matrix, " a ",VLOOKUP(Monatsverwendungsnachweis!$K$5,Matrix,4,FALSE),"€"))</f>
        <v/>
      </c>
      <c r="H142" s="402" t="str">
        <f>IF(A142="","",Ermittlung_Pauschale!O142)</f>
        <v/>
      </c>
      <c r="I142" s="402" t="str">
        <f>IF(A142="","",Ermittlung_Pauschale!O142)</f>
        <v/>
      </c>
      <c r="J142" s="293" t="str">
        <f>IF(A142="","",IF(Monatsverwendungsnachweis!S153="","",Monatsverwendungsnachweis!S153))</f>
        <v/>
      </c>
      <c r="K142" s="293" t="str">
        <f t="shared" si="13"/>
        <v/>
      </c>
    </row>
    <row r="143" spans="1:11" x14ac:dyDescent="0.25">
      <c r="A143" s="292" t="str">
        <f>IF(Ermittlung_Pauschale!N143=0,"",IFERROR(VLOOKUP(Monatsverwendungsnachweis!B154,Positionen,2,FALSE),""))</f>
        <v/>
      </c>
      <c r="B143" s="293" t="str">
        <f t="shared" si="10"/>
        <v/>
      </c>
      <c r="C143" s="292" t="str">
        <f>IF(A143="","",CONCATENATE("MKP"," / ",Monatsverwendungsnachweis!$D$7," / ",RIGHT(Monatsverwendungsnachweis!$F$7,2)," / ",ROW()-1))</f>
        <v/>
      </c>
      <c r="D143" s="294" t="str">
        <f t="shared" si="11"/>
        <v/>
      </c>
      <c r="E143" s="294" t="str">
        <f t="shared" si="12"/>
        <v/>
      </c>
      <c r="F143" s="293" t="str">
        <f>IF(A143="","",VLOOKUP(Monatsverwendungsnachweis!B154,Positionen,3,FALSE))</f>
        <v/>
      </c>
      <c r="G143" s="292" t="str">
        <f>IF(A143="","",CONCATENATE(Monatsverwendungsnachweis!D154," / ", LEFT(Monatsverwendungsnachweis!E154,3)," / ",Ermittlung_Pauschale!N143,"  x  ",MKP_Matrix, " a ",VLOOKUP(Monatsverwendungsnachweis!$K$5,Matrix,4,FALSE),"€"))</f>
        <v/>
      </c>
      <c r="H143" s="402" t="str">
        <f>IF(A143="","",Ermittlung_Pauschale!O143)</f>
        <v/>
      </c>
      <c r="I143" s="402" t="str">
        <f>IF(A143="","",Ermittlung_Pauschale!O143)</f>
        <v/>
      </c>
      <c r="J143" s="293" t="str">
        <f>IF(A143="","",IF(Monatsverwendungsnachweis!S154="","",Monatsverwendungsnachweis!S154))</f>
        <v/>
      </c>
      <c r="K143" s="293" t="str">
        <f t="shared" si="13"/>
        <v/>
      </c>
    </row>
    <row r="144" spans="1:11" x14ac:dyDescent="0.25">
      <c r="A144" s="292" t="str">
        <f>IF(Ermittlung_Pauschale!N144=0,"",IFERROR(VLOOKUP(Monatsverwendungsnachweis!B155,Positionen,2,FALSE),""))</f>
        <v/>
      </c>
      <c r="B144" s="293" t="str">
        <f t="shared" si="10"/>
        <v/>
      </c>
      <c r="C144" s="292" t="str">
        <f>IF(A144="","",CONCATENATE("MKP"," / ",Monatsverwendungsnachweis!$D$7," / ",RIGHT(Monatsverwendungsnachweis!$F$7,2)," / ",ROW()-1))</f>
        <v/>
      </c>
      <c r="D144" s="294" t="str">
        <f t="shared" si="11"/>
        <v/>
      </c>
      <c r="E144" s="294" t="str">
        <f t="shared" si="12"/>
        <v/>
      </c>
      <c r="F144" s="293" t="str">
        <f>IF(A144="","",VLOOKUP(Monatsverwendungsnachweis!B155,Positionen,3,FALSE))</f>
        <v/>
      </c>
      <c r="G144" s="292" t="str">
        <f>IF(A144="","",CONCATENATE(Monatsverwendungsnachweis!D155," / ", LEFT(Monatsverwendungsnachweis!E155,3)," / ",Ermittlung_Pauschale!N144,"  x  ",MKP_Matrix, " a ",VLOOKUP(Monatsverwendungsnachweis!$K$5,Matrix,4,FALSE),"€"))</f>
        <v/>
      </c>
      <c r="H144" s="402" t="str">
        <f>IF(A144="","",Ermittlung_Pauschale!O144)</f>
        <v/>
      </c>
      <c r="I144" s="402" t="str">
        <f>IF(A144="","",Ermittlung_Pauschale!O144)</f>
        <v/>
      </c>
      <c r="J144" s="293" t="str">
        <f>IF(A144="","",IF(Monatsverwendungsnachweis!S155="","",Monatsverwendungsnachweis!S155))</f>
        <v/>
      </c>
      <c r="K144" s="293" t="str">
        <f t="shared" si="13"/>
        <v/>
      </c>
    </row>
    <row r="145" spans="1:11" x14ac:dyDescent="0.25">
      <c r="A145" s="292" t="str">
        <f>IF(Ermittlung_Pauschale!N145=0,"",IFERROR(VLOOKUP(Monatsverwendungsnachweis!B156,Positionen,2,FALSE),""))</f>
        <v/>
      </c>
      <c r="B145" s="293" t="str">
        <f t="shared" si="10"/>
        <v/>
      </c>
      <c r="C145" s="292" t="str">
        <f>IF(A145="","",CONCATENATE("MKP"," / ",Monatsverwendungsnachweis!$D$7," / ",RIGHT(Monatsverwendungsnachweis!$F$7,2)," / ",ROW()-1))</f>
        <v/>
      </c>
      <c r="D145" s="294" t="str">
        <f t="shared" si="11"/>
        <v/>
      </c>
      <c r="E145" s="294" t="str">
        <f t="shared" si="12"/>
        <v/>
      </c>
      <c r="F145" s="293" t="str">
        <f>IF(A145="","",VLOOKUP(Monatsverwendungsnachweis!B156,Positionen,3,FALSE))</f>
        <v/>
      </c>
      <c r="G145" s="292" t="str">
        <f>IF(A145="","",CONCATENATE(Monatsverwendungsnachweis!D156," / ", LEFT(Monatsverwendungsnachweis!E156,3)," / ",Ermittlung_Pauschale!N145,"  x  ",MKP_Matrix, " a ",VLOOKUP(Monatsverwendungsnachweis!$K$5,Matrix,4,FALSE),"€"))</f>
        <v/>
      </c>
      <c r="H145" s="402" t="str">
        <f>IF(A145="","",Ermittlung_Pauschale!O145)</f>
        <v/>
      </c>
      <c r="I145" s="402" t="str">
        <f>IF(A145="","",Ermittlung_Pauschale!O145)</f>
        <v/>
      </c>
      <c r="J145" s="293" t="str">
        <f>IF(A145="","",IF(Monatsverwendungsnachweis!S156="","",Monatsverwendungsnachweis!S156))</f>
        <v/>
      </c>
      <c r="K145" s="293" t="str">
        <f t="shared" si="13"/>
        <v/>
      </c>
    </row>
    <row r="146" spans="1:11" x14ac:dyDescent="0.25">
      <c r="A146" s="292" t="str">
        <f>IF(Ermittlung_Pauschale!N146=0,"",IFERROR(VLOOKUP(Monatsverwendungsnachweis!B157,Positionen,2,FALSE),""))</f>
        <v/>
      </c>
      <c r="B146" s="293" t="str">
        <f t="shared" si="10"/>
        <v/>
      </c>
      <c r="C146" s="292" t="str">
        <f>IF(A146="","",CONCATENATE("MKP"," / ",Monatsverwendungsnachweis!$D$7," / ",RIGHT(Monatsverwendungsnachweis!$F$7,2)," / ",ROW()-1))</f>
        <v/>
      </c>
      <c r="D146" s="294" t="str">
        <f t="shared" si="11"/>
        <v/>
      </c>
      <c r="E146" s="294" t="str">
        <f t="shared" si="12"/>
        <v/>
      </c>
      <c r="F146" s="293" t="str">
        <f>IF(A146="","",VLOOKUP(Monatsverwendungsnachweis!B157,Positionen,3,FALSE))</f>
        <v/>
      </c>
      <c r="G146" s="292" t="str">
        <f>IF(A146="","",CONCATENATE(Monatsverwendungsnachweis!D157," / ", LEFT(Monatsverwendungsnachweis!E157,3)," / ",Ermittlung_Pauschale!N146,"  x  ",MKP_Matrix, " a ",VLOOKUP(Monatsverwendungsnachweis!$K$5,Matrix,4,FALSE),"€"))</f>
        <v/>
      </c>
      <c r="H146" s="402" t="str">
        <f>IF(A146="","",Ermittlung_Pauschale!O146)</f>
        <v/>
      </c>
      <c r="I146" s="402" t="str">
        <f>IF(A146="","",Ermittlung_Pauschale!O146)</f>
        <v/>
      </c>
      <c r="J146" s="293" t="str">
        <f>IF(A146="","",IF(Monatsverwendungsnachweis!S157="","",Monatsverwendungsnachweis!S157))</f>
        <v/>
      </c>
      <c r="K146" s="293" t="str">
        <f t="shared" si="13"/>
        <v/>
      </c>
    </row>
    <row r="147" spans="1:11" x14ac:dyDescent="0.25">
      <c r="A147" s="292" t="str">
        <f>IF(Ermittlung_Pauschale!N147=0,"",IFERROR(VLOOKUP(Monatsverwendungsnachweis!B158,Positionen,2,FALSE),""))</f>
        <v/>
      </c>
      <c r="B147" s="293" t="str">
        <f t="shared" si="10"/>
        <v/>
      </c>
      <c r="C147" s="292" t="str">
        <f>IF(A147="","",CONCATENATE("MKP"," / ",Monatsverwendungsnachweis!$D$7," / ",RIGHT(Monatsverwendungsnachweis!$F$7,2)," / ",ROW()-1))</f>
        <v/>
      </c>
      <c r="D147" s="294" t="str">
        <f t="shared" si="11"/>
        <v/>
      </c>
      <c r="E147" s="294" t="str">
        <f t="shared" si="12"/>
        <v/>
      </c>
      <c r="F147" s="293" t="str">
        <f>IF(A147="","",VLOOKUP(Monatsverwendungsnachweis!B158,Positionen,3,FALSE))</f>
        <v/>
      </c>
      <c r="G147" s="292" t="str">
        <f>IF(A147="","",CONCATENATE(Monatsverwendungsnachweis!D158," / ", LEFT(Monatsverwendungsnachweis!E158,3)," / ",Ermittlung_Pauschale!N147,"  x  ",MKP_Matrix, " a ",VLOOKUP(Monatsverwendungsnachweis!$K$5,Matrix,4,FALSE),"€"))</f>
        <v/>
      </c>
      <c r="H147" s="402" t="str">
        <f>IF(A147="","",Ermittlung_Pauschale!O147)</f>
        <v/>
      </c>
      <c r="I147" s="402" t="str">
        <f>IF(A147="","",Ermittlung_Pauschale!O147)</f>
        <v/>
      </c>
      <c r="J147" s="293" t="str">
        <f>IF(A147="","",IF(Monatsverwendungsnachweis!S158="","",Monatsverwendungsnachweis!S158))</f>
        <v/>
      </c>
      <c r="K147" s="293" t="str">
        <f t="shared" si="13"/>
        <v/>
      </c>
    </row>
    <row r="148" spans="1:11" x14ac:dyDescent="0.25">
      <c r="A148" s="292" t="str">
        <f>IF(Ermittlung_Pauschale!N148=0,"",IFERROR(VLOOKUP(Monatsverwendungsnachweis!B159,Positionen,2,FALSE),""))</f>
        <v/>
      </c>
      <c r="B148" s="293" t="str">
        <f t="shared" si="10"/>
        <v/>
      </c>
      <c r="C148" s="292" t="str">
        <f>IF(A148="","",CONCATENATE("MKP"," / ",Monatsverwendungsnachweis!$D$7," / ",RIGHT(Monatsverwendungsnachweis!$F$7,2)," / ",ROW()-1))</f>
        <v/>
      </c>
      <c r="D148" s="294" t="str">
        <f t="shared" si="11"/>
        <v/>
      </c>
      <c r="E148" s="294" t="str">
        <f t="shared" si="12"/>
        <v/>
      </c>
      <c r="F148" s="293" t="str">
        <f>IF(A148="","",VLOOKUP(Monatsverwendungsnachweis!B159,Positionen,3,FALSE))</f>
        <v/>
      </c>
      <c r="G148" s="292" t="str">
        <f>IF(A148="","",CONCATENATE(Monatsverwendungsnachweis!D159," / ", LEFT(Monatsverwendungsnachweis!E159,3)," / ",Ermittlung_Pauschale!N148,"  x  ",MKP_Matrix, " a ",VLOOKUP(Monatsverwendungsnachweis!$K$5,Matrix,4,FALSE),"€"))</f>
        <v/>
      </c>
      <c r="H148" s="402" t="str">
        <f>IF(A148="","",Ermittlung_Pauschale!O148)</f>
        <v/>
      </c>
      <c r="I148" s="402" t="str">
        <f>IF(A148="","",Ermittlung_Pauschale!O148)</f>
        <v/>
      </c>
      <c r="J148" s="293" t="str">
        <f>IF(A148="","",IF(Monatsverwendungsnachweis!S159="","",Monatsverwendungsnachweis!S159))</f>
        <v/>
      </c>
      <c r="K148" s="293" t="str">
        <f t="shared" si="13"/>
        <v/>
      </c>
    </row>
    <row r="149" spans="1:11" x14ac:dyDescent="0.25">
      <c r="A149" s="292" t="str">
        <f>IF(Ermittlung_Pauschale!N149=0,"",IFERROR(VLOOKUP(Monatsverwendungsnachweis!B160,Positionen,2,FALSE),""))</f>
        <v/>
      </c>
      <c r="B149" s="293" t="str">
        <f t="shared" si="10"/>
        <v/>
      </c>
      <c r="C149" s="292" t="str">
        <f>IF(A149="","",CONCATENATE("MKP"," / ",Monatsverwendungsnachweis!$D$7," / ",RIGHT(Monatsverwendungsnachweis!$F$7,2)," / ",ROW()-1))</f>
        <v/>
      </c>
      <c r="D149" s="294" t="str">
        <f t="shared" si="11"/>
        <v/>
      </c>
      <c r="E149" s="294" t="str">
        <f t="shared" si="12"/>
        <v/>
      </c>
      <c r="F149" s="293" t="str">
        <f>IF(A149="","",VLOOKUP(Monatsverwendungsnachweis!B160,Positionen,3,FALSE))</f>
        <v/>
      </c>
      <c r="G149" s="292" t="str">
        <f>IF(A149="","",CONCATENATE(Monatsverwendungsnachweis!D160," / ", LEFT(Monatsverwendungsnachweis!E160,3)," / ",Ermittlung_Pauschale!N149,"  x  ",MKP_Matrix, " a ",VLOOKUP(Monatsverwendungsnachweis!$K$5,Matrix,4,FALSE),"€"))</f>
        <v/>
      </c>
      <c r="H149" s="402" t="str">
        <f>IF(A149="","",Ermittlung_Pauschale!O149)</f>
        <v/>
      </c>
      <c r="I149" s="402" t="str">
        <f>IF(A149="","",Ermittlung_Pauschale!O149)</f>
        <v/>
      </c>
      <c r="J149" s="293" t="str">
        <f>IF(A149="","",IF(Monatsverwendungsnachweis!S160="","",Monatsverwendungsnachweis!S160))</f>
        <v/>
      </c>
      <c r="K149" s="293" t="str">
        <f t="shared" si="13"/>
        <v/>
      </c>
    </row>
    <row r="150" spans="1:11" x14ac:dyDescent="0.25">
      <c r="A150" s="292" t="str">
        <f>IF(Ermittlung_Pauschale!N150=0,"",IFERROR(VLOOKUP(Monatsverwendungsnachweis!B161,Positionen,2,FALSE),""))</f>
        <v/>
      </c>
      <c r="B150" s="293" t="str">
        <f t="shared" si="10"/>
        <v/>
      </c>
      <c r="C150" s="292" t="str">
        <f>IF(A150="","",CONCATENATE("MKP"," / ",Monatsverwendungsnachweis!$D$7," / ",RIGHT(Monatsverwendungsnachweis!$F$7,2)," / ",ROW()-1))</f>
        <v/>
      </c>
      <c r="D150" s="294" t="str">
        <f t="shared" si="11"/>
        <v/>
      </c>
      <c r="E150" s="294" t="str">
        <f t="shared" si="12"/>
        <v/>
      </c>
      <c r="F150" s="293" t="str">
        <f>IF(A150="","",VLOOKUP(Monatsverwendungsnachweis!B161,Positionen,3,FALSE))</f>
        <v/>
      </c>
      <c r="G150" s="292" t="str">
        <f>IF(A150="","",CONCATENATE(Monatsverwendungsnachweis!D161," / ", LEFT(Monatsverwendungsnachweis!E161,3)," / ",Ermittlung_Pauschale!N150,"  x  ",MKP_Matrix, " a ",VLOOKUP(Monatsverwendungsnachweis!$K$5,Matrix,4,FALSE),"€"))</f>
        <v/>
      </c>
      <c r="H150" s="402" t="str">
        <f>IF(A150="","",Ermittlung_Pauschale!O150)</f>
        <v/>
      </c>
      <c r="I150" s="402" t="str">
        <f>IF(A150="","",Ermittlung_Pauschale!O150)</f>
        <v/>
      </c>
      <c r="J150" s="293" t="str">
        <f>IF(A150="","",IF(Monatsverwendungsnachweis!S161="","",Monatsverwendungsnachweis!S161))</f>
        <v/>
      </c>
      <c r="K150" s="293" t="str">
        <f t="shared" si="13"/>
        <v/>
      </c>
    </row>
    <row r="151" spans="1:11" x14ac:dyDescent="0.25">
      <c r="A151" s="292" t="str">
        <f>IF(Ermittlung_Pauschale!N151=0,"",IFERROR(VLOOKUP(Monatsverwendungsnachweis!B162,Positionen,2,FALSE),""))</f>
        <v/>
      </c>
      <c r="B151" s="293" t="str">
        <f t="shared" si="10"/>
        <v/>
      </c>
      <c r="C151" s="292" t="str">
        <f>IF(A151="","",CONCATENATE("MKP"," / ",Monatsverwendungsnachweis!$D$7," / ",RIGHT(Monatsverwendungsnachweis!$F$7,2)," / ",ROW()-1))</f>
        <v/>
      </c>
      <c r="D151" s="294" t="str">
        <f t="shared" si="11"/>
        <v/>
      </c>
      <c r="E151" s="294" t="str">
        <f t="shared" si="12"/>
        <v/>
      </c>
      <c r="F151" s="293" t="str">
        <f>IF(A151="","",VLOOKUP(Monatsverwendungsnachweis!B162,Positionen,3,FALSE))</f>
        <v/>
      </c>
      <c r="G151" s="292" t="str">
        <f>IF(A151="","",CONCATENATE(Monatsverwendungsnachweis!D162," / ", LEFT(Monatsverwendungsnachweis!E162,3)," / ",Ermittlung_Pauschale!N151,"  x  ",MKP_Matrix, " a ",VLOOKUP(Monatsverwendungsnachweis!$K$5,Matrix,4,FALSE),"€"))</f>
        <v/>
      </c>
      <c r="H151" s="402" t="str">
        <f>IF(A151="","",Ermittlung_Pauschale!O151)</f>
        <v/>
      </c>
      <c r="I151" s="402" t="str">
        <f>IF(A151="","",Ermittlung_Pauschale!O151)</f>
        <v/>
      </c>
      <c r="J151" s="293" t="str">
        <f>IF(A151="","",IF(Monatsverwendungsnachweis!S162="","",Monatsverwendungsnachweis!S162))</f>
        <v/>
      </c>
      <c r="K151" s="293" t="str">
        <f t="shared" si="13"/>
        <v/>
      </c>
    </row>
    <row r="152" spans="1:11" x14ac:dyDescent="0.25">
      <c r="A152" s="292" t="str">
        <f>IF(Ermittlung_Pauschale!N152=0,"",IFERROR(VLOOKUP(Monatsverwendungsnachweis!B163,Positionen,2,FALSE),""))</f>
        <v/>
      </c>
      <c r="B152" s="293" t="str">
        <f t="shared" si="10"/>
        <v/>
      </c>
      <c r="C152" s="292" t="str">
        <f>IF(A152="","",CONCATENATE("MKP"," / ",Monatsverwendungsnachweis!$D$7," / ",RIGHT(Monatsverwendungsnachweis!$F$7,2)," / ",ROW()-1))</f>
        <v/>
      </c>
      <c r="D152" s="294" t="str">
        <f t="shared" si="11"/>
        <v/>
      </c>
      <c r="E152" s="294" t="str">
        <f t="shared" si="12"/>
        <v/>
      </c>
      <c r="F152" s="293" t="str">
        <f>IF(A152="","",VLOOKUP(Monatsverwendungsnachweis!B163,Positionen,3,FALSE))</f>
        <v/>
      </c>
      <c r="G152" s="292" t="str">
        <f>IF(A152="","",CONCATENATE(Monatsverwendungsnachweis!D163," / ", LEFT(Monatsverwendungsnachweis!E163,3)," / ",Ermittlung_Pauschale!N152,"  x  ",MKP_Matrix, " a ",VLOOKUP(Monatsverwendungsnachweis!$K$5,Matrix,4,FALSE),"€"))</f>
        <v/>
      </c>
      <c r="H152" s="402" t="str">
        <f>IF(A152="","",Ermittlung_Pauschale!O152)</f>
        <v/>
      </c>
      <c r="I152" s="402" t="str">
        <f>IF(A152="","",Ermittlung_Pauschale!O152)</f>
        <v/>
      </c>
      <c r="J152" s="293" t="str">
        <f>IF(A152="","",IF(Monatsverwendungsnachweis!S163="","",Monatsverwendungsnachweis!S163))</f>
        <v/>
      </c>
      <c r="K152" s="293" t="str">
        <f t="shared" si="13"/>
        <v/>
      </c>
    </row>
    <row r="153" spans="1:11" x14ac:dyDescent="0.25">
      <c r="A153" s="292" t="str">
        <f>IF(Ermittlung_Pauschale!N153=0,"",IFERROR(VLOOKUP(Monatsverwendungsnachweis!B164,Positionen,2,FALSE),""))</f>
        <v/>
      </c>
      <c r="B153" s="293" t="str">
        <f t="shared" si="10"/>
        <v/>
      </c>
      <c r="C153" s="292" t="str">
        <f>IF(A153="","",CONCATENATE("MKP"," / ",Monatsverwendungsnachweis!$D$7," / ",RIGHT(Monatsverwendungsnachweis!$F$7,2)," / ",ROW()-1))</f>
        <v/>
      </c>
      <c r="D153" s="294" t="str">
        <f t="shared" si="11"/>
        <v/>
      </c>
      <c r="E153" s="294" t="str">
        <f t="shared" si="12"/>
        <v/>
      </c>
      <c r="F153" s="293" t="str">
        <f>IF(A153="","",VLOOKUP(Monatsverwendungsnachweis!B164,Positionen,3,FALSE))</f>
        <v/>
      </c>
      <c r="G153" s="292" t="str">
        <f>IF(A153="","",CONCATENATE(Monatsverwendungsnachweis!D164," / ", LEFT(Monatsverwendungsnachweis!E164,3)," / ",Ermittlung_Pauschale!N153,"  x  ",MKP_Matrix, " a ",VLOOKUP(Monatsverwendungsnachweis!$K$5,Matrix,4,FALSE),"€"))</f>
        <v/>
      </c>
      <c r="H153" s="402" t="str">
        <f>IF(A153="","",Ermittlung_Pauschale!O153)</f>
        <v/>
      </c>
      <c r="I153" s="402" t="str">
        <f>IF(A153="","",Ermittlung_Pauschale!O153)</f>
        <v/>
      </c>
      <c r="J153" s="293" t="str">
        <f>IF(A153="","",IF(Monatsverwendungsnachweis!S164="","",Monatsverwendungsnachweis!S164))</f>
        <v/>
      </c>
      <c r="K153" s="293" t="str">
        <f t="shared" si="13"/>
        <v/>
      </c>
    </row>
    <row r="154" spans="1:11" x14ac:dyDescent="0.25">
      <c r="A154" s="292" t="str">
        <f>IF(Ermittlung_Pauschale!N154=0,"",IFERROR(VLOOKUP(Monatsverwendungsnachweis!B165,Positionen,2,FALSE),""))</f>
        <v/>
      </c>
      <c r="B154" s="293" t="str">
        <f t="shared" si="10"/>
        <v/>
      </c>
      <c r="C154" s="292" t="str">
        <f>IF(A154="","",CONCATENATE("MKP"," / ",Monatsverwendungsnachweis!$D$7," / ",RIGHT(Monatsverwendungsnachweis!$F$7,2)," / ",ROW()-1))</f>
        <v/>
      </c>
      <c r="D154" s="294" t="str">
        <f t="shared" si="11"/>
        <v/>
      </c>
      <c r="E154" s="294" t="str">
        <f t="shared" si="12"/>
        <v/>
      </c>
      <c r="F154" s="293" t="str">
        <f>IF(A154="","",VLOOKUP(Monatsverwendungsnachweis!B165,Positionen,3,FALSE))</f>
        <v/>
      </c>
      <c r="G154" s="292" t="str">
        <f>IF(A154="","",CONCATENATE(Monatsverwendungsnachweis!D165," / ", LEFT(Monatsverwendungsnachweis!E165,3)," / ",Ermittlung_Pauschale!N154,"  x  ",MKP_Matrix, " a ",VLOOKUP(Monatsverwendungsnachweis!$K$5,Matrix,4,FALSE),"€"))</f>
        <v/>
      </c>
      <c r="H154" s="402" t="str">
        <f>IF(A154="","",Ermittlung_Pauschale!O154)</f>
        <v/>
      </c>
      <c r="I154" s="402" t="str">
        <f>IF(A154="","",Ermittlung_Pauschale!O154)</f>
        <v/>
      </c>
      <c r="J154" s="293" t="str">
        <f>IF(A154="","",IF(Monatsverwendungsnachweis!S165="","",Monatsverwendungsnachweis!S165))</f>
        <v/>
      </c>
      <c r="K154" s="293" t="str">
        <f t="shared" si="13"/>
        <v/>
      </c>
    </row>
    <row r="155" spans="1:11" x14ac:dyDescent="0.25">
      <c r="A155" s="292" t="str">
        <f>IF(Ermittlung_Pauschale!N155=0,"",IFERROR(VLOOKUP(Monatsverwendungsnachweis!B166,Positionen,2,FALSE),""))</f>
        <v/>
      </c>
      <c r="B155" s="293" t="str">
        <f t="shared" si="10"/>
        <v/>
      </c>
      <c r="C155" s="292" t="str">
        <f>IF(A155="","",CONCATENATE("MKP"," / ",Monatsverwendungsnachweis!$D$7," / ",RIGHT(Monatsverwendungsnachweis!$F$7,2)," / ",ROW()-1))</f>
        <v/>
      </c>
      <c r="D155" s="294" t="str">
        <f t="shared" si="11"/>
        <v/>
      </c>
      <c r="E155" s="294" t="str">
        <f t="shared" si="12"/>
        <v/>
      </c>
      <c r="F155" s="293" t="str">
        <f>IF(A155="","",VLOOKUP(Monatsverwendungsnachweis!B166,Positionen,3,FALSE))</f>
        <v/>
      </c>
      <c r="G155" s="292" t="str">
        <f>IF(A155="","",CONCATENATE(Monatsverwendungsnachweis!D166," / ", LEFT(Monatsverwendungsnachweis!E166,3)," / ",Ermittlung_Pauschale!N155,"  x  ",MKP_Matrix, " a ",VLOOKUP(Monatsverwendungsnachweis!$K$5,Matrix,4,FALSE),"€"))</f>
        <v/>
      </c>
      <c r="H155" s="402" t="str">
        <f>IF(A155="","",Ermittlung_Pauschale!O155)</f>
        <v/>
      </c>
      <c r="I155" s="402" t="str">
        <f>IF(A155="","",Ermittlung_Pauschale!O155)</f>
        <v/>
      </c>
      <c r="J155" s="293" t="str">
        <f>IF(A155="","",IF(Monatsverwendungsnachweis!S166="","",Monatsverwendungsnachweis!S166))</f>
        <v/>
      </c>
      <c r="K155" s="293" t="str">
        <f t="shared" si="13"/>
        <v/>
      </c>
    </row>
    <row r="156" spans="1:11" x14ac:dyDescent="0.25">
      <c r="A156" s="292" t="str">
        <f>IF(Ermittlung_Pauschale!N156=0,"",IFERROR(VLOOKUP(Monatsverwendungsnachweis!B167,Positionen,2,FALSE),""))</f>
        <v/>
      </c>
      <c r="B156" s="293" t="str">
        <f t="shared" si="10"/>
        <v/>
      </c>
      <c r="C156" s="292" t="str">
        <f>IF(A156="","",CONCATENATE("MKP"," / ",Monatsverwendungsnachweis!$D$7," / ",RIGHT(Monatsverwendungsnachweis!$F$7,2)," / ",ROW()-1))</f>
        <v/>
      </c>
      <c r="D156" s="294" t="str">
        <f t="shared" si="11"/>
        <v/>
      </c>
      <c r="E156" s="294" t="str">
        <f t="shared" si="12"/>
        <v/>
      </c>
      <c r="F156" s="293" t="str">
        <f>IF(A156="","",VLOOKUP(Monatsverwendungsnachweis!B167,Positionen,3,FALSE))</f>
        <v/>
      </c>
      <c r="G156" s="292" t="str">
        <f>IF(A156="","",CONCATENATE(Monatsverwendungsnachweis!D167," / ", LEFT(Monatsverwendungsnachweis!E167,3)," / ",Ermittlung_Pauschale!N156,"  x  ",MKP_Matrix, " a ",VLOOKUP(Monatsverwendungsnachweis!$K$5,Matrix,4,FALSE),"€"))</f>
        <v/>
      </c>
      <c r="H156" s="402" t="str">
        <f>IF(A156="","",Ermittlung_Pauschale!O156)</f>
        <v/>
      </c>
      <c r="I156" s="402" t="str">
        <f>IF(A156="","",Ermittlung_Pauschale!O156)</f>
        <v/>
      </c>
      <c r="J156" s="293" t="str">
        <f>IF(A156="","",IF(Monatsverwendungsnachweis!S167="","",Monatsverwendungsnachweis!S167))</f>
        <v/>
      </c>
      <c r="K156" s="293" t="str">
        <f t="shared" si="13"/>
        <v/>
      </c>
    </row>
    <row r="157" spans="1:11" x14ac:dyDescent="0.25">
      <c r="A157" s="292" t="str">
        <f>IF(Ermittlung_Pauschale!N157=0,"",IFERROR(VLOOKUP(Monatsverwendungsnachweis!B168,Positionen,2,FALSE),""))</f>
        <v/>
      </c>
      <c r="B157" s="293" t="str">
        <f t="shared" si="10"/>
        <v/>
      </c>
      <c r="C157" s="292" t="str">
        <f>IF(A157="","",CONCATENATE("MKP"," / ",Monatsverwendungsnachweis!$D$7," / ",RIGHT(Monatsverwendungsnachweis!$F$7,2)," / ",ROW()-1))</f>
        <v/>
      </c>
      <c r="D157" s="294" t="str">
        <f t="shared" si="11"/>
        <v/>
      </c>
      <c r="E157" s="294" t="str">
        <f t="shared" si="12"/>
        <v/>
      </c>
      <c r="F157" s="293" t="str">
        <f>IF(A157="","",VLOOKUP(Monatsverwendungsnachweis!B168,Positionen,3,FALSE))</f>
        <v/>
      </c>
      <c r="G157" s="292" t="str">
        <f>IF(A157="","",CONCATENATE(Monatsverwendungsnachweis!D168," / ", LEFT(Monatsverwendungsnachweis!E168,3)," / ",Ermittlung_Pauschale!N157,"  x  ",MKP_Matrix, " a ",VLOOKUP(Monatsverwendungsnachweis!$K$5,Matrix,4,FALSE),"€"))</f>
        <v/>
      </c>
      <c r="H157" s="402" t="str">
        <f>IF(A157="","",Ermittlung_Pauschale!O157)</f>
        <v/>
      </c>
      <c r="I157" s="402" t="str">
        <f>IF(A157="","",Ermittlung_Pauschale!O157)</f>
        <v/>
      </c>
      <c r="J157" s="293" t="str">
        <f>IF(A157="","",IF(Monatsverwendungsnachweis!S168="","",Monatsverwendungsnachweis!S168))</f>
        <v/>
      </c>
      <c r="K157" s="293" t="str">
        <f t="shared" si="13"/>
        <v/>
      </c>
    </row>
    <row r="158" spans="1:11" x14ac:dyDescent="0.25">
      <c r="A158" s="292" t="str">
        <f>IF(Ermittlung_Pauschale!N158=0,"",IFERROR(VLOOKUP(Monatsverwendungsnachweis!B169,Positionen,2,FALSE),""))</f>
        <v/>
      </c>
      <c r="B158" s="293" t="str">
        <f t="shared" si="10"/>
        <v/>
      </c>
      <c r="C158" s="292" t="str">
        <f>IF(A158="","",CONCATENATE("MKP"," / ",Monatsverwendungsnachweis!$D$7," / ",RIGHT(Monatsverwendungsnachweis!$F$7,2)," / ",ROW()-1))</f>
        <v/>
      </c>
      <c r="D158" s="294" t="str">
        <f t="shared" si="11"/>
        <v/>
      </c>
      <c r="E158" s="294" t="str">
        <f t="shared" si="12"/>
        <v/>
      </c>
      <c r="F158" s="293" t="str">
        <f>IF(A158="","",VLOOKUP(Monatsverwendungsnachweis!B169,Positionen,3,FALSE))</f>
        <v/>
      </c>
      <c r="G158" s="292" t="str">
        <f>IF(A158="","",CONCATENATE(Monatsverwendungsnachweis!D169," / ", LEFT(Monatsverwendungsnachweis!E169,3)," / ",Ermittlung_Pauschale!N158,"  x  ",MKP_Matrix, " a ",VLOOKUP(Monatsverwendungsnachweis!$K$5,Matrix,4,FALSE),"€"))</f>
        <v/>
      </c>
      <c r="H158" s="402" t="str">
        <f>IF(A158="","",Ermittlung_Pauschale!O158)</f>
        <v/>
      </c>
      <c r="I158" s="402" t="str">
        <f>IF(A158="","",Ermittlung_Pauschale!O158)</f>
        <v/>
      </c>
      <c r="J158" s="293" t="str">
        <f>IF(A158="","",IF(Monatsverwendungsnachweis!S169="","",Monatsverwendungsnachweis!S169))</f>
        <v/>
      </c>
      <c r="K158" s="293" t="str">
        <f t="shared" si="13"/>
        <v/>
      </c>
    </row>
    <row r="159" spans="1:11" x14ac:dyDescent="0.25">
      <c r="A159" s="292" t="str">
        <f>IF(Ermittlung_Pauschale!N159=0,"",IFERROR(VLOOKUP(Monatsverwendungsnachweis!B170,Positionen,2,FALSE),""))</f>
        <v/>
      </c>
      <c r="B159" s="293" t="str">
        <f t="shared" si="10"/>
        <v/>
      </c>
      <c r="C159" s="292" t="str">
        <f>IF(A159="","",CONCATENATE("MKP"," / ",Monatsverwendungsnachweis!$D$7," / ",RIGHT(Monatsverwendungsnachweis!$F$7,2)," / ",ROW()-1))</f>
        <v/>
      </c>
      <c r="D159" s="294" t="str">
        <f t="shared" si="11"/>
        <v/>
      </c>
      <c r="E159" s="294" t="str">
        <f t="shared" si="12"/>
        <v/>
      </c>
      <c r="F159" s="293" t="str">
        <f>IF(A159="","",VLOOKUP(Monatsverwendungsnachweis!B170,Positionen,3,FALSE))</f>
        <v/>
      </c>
      <c r="G159" s="292" t="str">
        <f>IF(A159="","",CONCATENATE(Monatsverwendungsnachweis!D170," / ", LEFT(Monatsverwendungsnachweis!E170,3)," / ",Ermittlung_Pauschale!N159,"  x  ",MKP_Matrix, " a ",VLOOKUP(Monatsverwendungsnachweis!$K$5,Matrix,4,FALSE),"€"))</f>
        <v/>
      </c>
      <c r="H159" s="402" t="str">
        <f>IF(A159="","",Ermittlung_Pauschale!O159)</f>
        <v/>
      </c>
      <c r="I159" s="402" t="str">
        <f>IF(A159="","",Ermittlung_Pauschale!O159)</f>
        <v/>
      </c>
      <c r="J159" s="293" t="str">
        <f>IF(A159="","",IF(Monatsverwendungsnachweis!S170="","",Monatsverwendungsnachweis!S170))</f>
        <v/>
      </c>
      <c r="K159" s="293" t="str">
        <f t="shared" si="13"/>
        <v/>
      </c>
    </row>
    <row r="160" spans="1:11" x14ac:dyDescent="0.25">
      <c r="A160" s="292" t="str">
        <f>IF(Ermittlung_Pauschale!N160=0,"",IFERROR(VLOOKUP(Monatsverwendungsnachweis!B171,Positionen,2,FALSE),""))</f>
        <v/>
      </c>
      <c r="B160" s="293" t="str">
        <f t="shared" si="10"/>
        <v/>
      </c>
      <c r="C160" s="292" t="str">
        <f>IF(A160="","",CONCATENATE("MKP"," / ",Monatsverwendungsnachweis!$D$7," / ",RIGHT(Monatsverwendungsnachweis!$F$7,2)," / ",ROW()-1))</f>
        <v/>
      </c>
      <c r="D160" s="294" t="str">
        <f t="shared" si="11"/>
        <v/>
      </c>
      <c r="E160" s="294" t="str">
        <f t="shared" si="12"/>
        <v/>
      </c>
      <c r="F160" s="293" t="str">
        <f>IF(A160="","",VLOOKUP(Monatsverwendungsnachweis!B171,Positionen,3,FALSE))</f>
        <v/>
      </c>
      <c r="G160" s="292" t="str">
        <f>IF(A160="","",CONCATENATE(Monatsverwendungsnachweis!D171," / ", LEFT(Monatsverwendungsnachweis!E171,3)," / ",Ermittlung_Pauschale!N160,"  x  ",MKP_Matrix, " a ",VLOOKUP(Monatsverwendungsnachweis!$K$5,Matrix,4,FALSE),"€"))</f>
        <v/>
      </c>
      <c r="H160" s="402" t="str">
        <f>IF(A160="","",Ermittlung_Pauschale!O160)</f>
        <v/>
      </c>
      <c r="I160" s="402" t="str">
        <f>IF(A160="","",Ermittlung_Pauschale!O160)</f>
        <v/>
      </c>
      <c r="J160" s="293" t="str">
        <f>IF(A160="","",IF(Monatsverwendungsnachweis!S171="","",Monatsverwendungsnachweis!S171))</f>
        <v/>
      </c>
      <c r="K160" s="293" t="str">
        <f t="shared" si="13"/>
        <v/>
      </c>
    </row>
    <row r="161" spans="1:11" x14ac:dyDescent="0.25">
      <c r="A161" s="292" t="str">
        <f>IF(Ermittlung_Pauschale!N161=0,"",IFERROR(VLOOKUP(Monatsverwendungsnachweis!B172,Positionen,2,FALSE),""))</f>
        <v/>
      </c>
      <c r="B161" s="293" t="str">
        <f t="shared" si="10"/>
        <v/>
      </c>
      <c r="C161" s="292" t="str">
        <f>IF(A161="","",CONCATENATE("MKP"," / ",Monatsverwendungsnachweis!$D$7," / ",RIGHT(Monatsverwendungsnachweis!$F$7,2)," / ",ROW()-1))</f>
        <v/>
      </c>
      <c r="D161" s="294" t="str">
        <f t="shared" si="11"/>
        <v/>
      </c>
      <c r="E161" s="294" t="str">
        <f t="shared" si="12"/>
        <v/>
      </c>
      <c r="F161" s="293" t="str">
        <f>IF(A161="","",VLOOKUP(Monatsverwendungsnachweis!B172,Positionen,3,FALSE))</f>
        <v/>
      </c>
      <c r="G161" s="292" t="str">
        <f>IF(A161="","",CONCATENATE(Monatsverwendungsnachweis!D172," / ", LEFT(Monatsverwendungsnachweis!E172,3)," / ",Ermittlung_Pauschale!N161,"  x  ",MKP_Matrix, " a ",VLOOKUP(Monatsverwendungsnachweis!$K$5,Matrix,4,FALSE),"€"))</f>
        <v/>
      </c>
      <c r="H161" s="402" t="str">
        <f>IF(A161="","",Ermittlung_Pauschale!O161)</f>
        <v/>
      </c>
      <c r="I161" s="402" t="str">
        <f>IF(A161="","",Ermittlung_Pauschale!O161)</f>
        <v/>
      </c>
      <c r="J161" s="293" t="str">
        <f>IF(A161="","",IF(Monatsverwendungsnachweis!S172="","",Monatsverwendungsnachweis!S172))</f>
        <v/>
      </c>
      <c r="K161" s="293" t="str">
        <f t="shared" si="13"/>
        <v/>
      </c>
    </row>
    <row r="162" spans="1:11" x14ac:dyDescent="0.25">
      <c r="A162" s="292" t="str">
        <f>IF(Ermittlung_Pauschale!N162=0,"",IFERROR(VLOOKUP(Monatsverwendungsnachweis!B173,Positionen,2,FALSE),""))</f>
        <v/>
      </c>
      <c r="B162" s="293" t="str">
        <f t="shared" si="10"/>
        <v/>
      </c>
      <c r="C162" s="292" t="str">
        <f>IF(A162="","",CONCATENATE("MKP"," / ",Monatsverwendungsnachweis!$D$7," / ",RIGHT(Monatsverwendungsnachweis!$F$7,2)," / ",ROW()-1))</f>
        <v/>
      </c>
      <c r="D162" s="294" t="str">
        <f t="shared" si="11"/>
        <v/>
      </c>
      <c r="E162" s="294" t="str">
        <f t="shared" si="12"/>
        <v/>
      </c>
      <c r="F162" s="293" t="str">
        <f>IF(A162="","",VLOOKUP(Monatsverwendungsnachweis!B173,Positionen,3,FALSE))</f>
        <v/>
      </c>
      <c r="G162" s="292" t="str">
        <f>IF(A162="","",CONCATENATE(Monatsverwendungsnachweis!D173," / ", LEFT(Monatsverwendungsnachweis!E173,3)," / ",Ermittlung_Pauschale!N162,"  x  ",MKP_Matrix, " a ",VLOOKUP(Monatsverwendungsnachweis!$K$5,Matrix,4,FALSE),"€"))</f>
        <v/>
      </c>
      <c r="H162" s="402" t="str">
        <f>IF(A162="","",Ermittlung_Pauschale!O162)</f>
        <v/>
      </c>
      <c r="I162" s="402" t="str">
        <f>IF(A162="","",Ermittlung_Pauschale!O162)</f>
        <v/>
      </c>
      <c r="J162" s="293" t="str">
        <f>IF(A162="","",IF(Monatsverwendungsnachweis!S173="","",Monatsverwendungsnachweis!S173))</f>
        <v/>
      </c>
      <c r="K162" s="293" t="str">
        <f t="shared" si="13"/>
        <v/>
      </c>
    </row>
    <row r="163" spans="1:11" x14ac:dyDescent="0.25">
      <c r="A163" s="292" t="str">
        <f>IF(Ermittlung_Pauschale!N163=0,"",IFERROR(VLOOKUP(Monatsverwendungsnachweis!B174,Positionen,2,FALSE),""))</f>
        <v/>
      </c>
      <c r="B163" s="293" t="str">
        <f t="shared" si="10"/>
        <v/>
      </c>
      <c r="C163" s="292" t="str">
        <f>IF(A163="","",CONCATENATE("MKP"," / ",Monatsverwendungsnachweis!$D$7," / ",RIGHT(Monatsverwendungsnachweis!$F$7,2)," / ",ROW()-1))</f>
        <v/>
      </c>
      <c r="D163" s="294" t="str">
        <f t="shared" si="11"/>
        <v/>
      </c>
      <c r="E163" s="294" t="str">
        <f t="shared" si="12"/>
        <v/>
      </c>
      <c r="F163" s="293" t="str">
        <f>IF(A163="","",VLOOKUP(Monatsverwendungsnachweis!B174,Positionen,3,FALSE))</f>
        <v/>
      </c>
      <c r="G163" s="292" t="str">
        <f>IF(A163="","",CONCATENATE(Monatsverwendungsnachweis!D174," / ", LEFT(Monatsverwendungsnachweis!E174,3)," / ",Ermittlung_Pauschale!N163,"  x  ",MKP_Matrix, " a ",VLOOKUP(Monatsverwendungsnachweis!$K$5,Matrix,4,FALSE),"€"))</f>
        <v/>
      </c>
      <c r="H163" s="402" t="str">
        <f>IF(A163="","",Ermittlung_Pauschale!O163)</f>
        <v/>
      </c>
      <c r="I163" s="402" t="str">
        <f>IF(A163="","",Ermittlung_Pauschale!O163)</f>
        <v/>
      </c>
      <c r="J163" s="293" t="str">
        <f>IF(A163="","",IF(Monatsverwendungsnachweis!S174="","",Monatsverwendungsnachweis!S174))</f>
        <v/>
      </c>
      <c r="K163" s="293" t="str">
        <f t="shared" si="13"/>
        <v/>
      </c>
    </row>
    <row r="164" spans="1:11" x14ac:dyDescent="0.25">
      <c r="A164" s="292" t="str">
        <f>IF(Ermittlung_Pauschale!N164=0,"",IFERROR(VLOOKUP(Monatsverwendungsnachweis!B175,Positionen,2,FALSE),""))</f>
        <v/>
      </c>
      <c r="B164" s="293" t="str">
        <f t="shared" si="10"/>
        <v/>
      </c>
      <c r="C164" s="292" t="str">
        <f>IF(A164="","",CONCATENATE("MKP"," / ",Monatsverwendungsnachweis!$D$7," / ",RIGHT(Monatsverwendungsnachweis!$F$7,2)," / ",ROW()-1))</f>
        <v/>
      </c>
      <c r="D164" s="294" t="str">
        <f t="shared" si="11"/>
        <v/>
      </c>
      <c r="E164" s="294" t="str">
        <f t="shared" si="12"/>
        <v/>
      </c>
      <c r="F164" s="293" t="str">
        <f>IF(A164="","",VLOOKUP(Monatsverwendungsnachweis!B175,Positionen,3,FALSE))</f>
        <v/>
      </c>
      <c r="G164" s="292" t="str">
        <f>IF(A164="","",CONCATENATE(Monatsverwendungsnachweis!D175," / ", LEFT(Monatsverwendungsnachweis!E175,3)," / ",Ermittlung_Pauschale!N164,"  x  ",MKP_Matrix, " a ",VLOOKUP(Monatsverwendungsnachweis!$K$5,Matrix,4,FALSE),"€"))</f>
        <v/>
      </c>
      <c r="H164" s="402" t="str">
        <f>IF(A164="","",Ermittlung_Pauschale!O164)</f>
        <v/>
      </c>
      <c r="I164" s="402" t="str">
        <f>IF(A164="","",Ermittlung_Pauschale!O164)</f>
        <v/>
      </c>
      <c r="J164" s="293" t="str">
        <f>IF(A164="","",IF(Monatsverwendungsnachweis!S175="","",Monatsverwendungsnachweis!S175))</f>
        <v/>
      </c>
      <c r="K164" s="293" t="str">
        <f t="shared" si="13"/>
        <v/>
      </c>
    </row>
    <row r="165" spans="1:11" x14ac:dyDescent="0.25">
      <c r="A165" s="292" t="str">
        <f>IF(Ermittlung_Pauschale!N165=0,"",IFERROR(VLOOKUP(Monatsverwendungsnachweis!B176,Positionen,2,FALSE),""))</f>
        <v/>
      </c>
      <c r="B165" s="293" t="str">
        <f t="shared" si="10"/>
        <v/>
      </c>
      <c r="C165" s="292" t="str">
        <f>IF(A165="","",CONCATENATE("MKP"," / ",Monatsverwendungsnachweis!$D$7," / ",RIGHT(Monatsverwendungsnachweis!$F$7,2)," / ",ROW()-1))</f>
        <v/>
      </c>
      <c r="D165" s="294" t="str">
        <f t="shared" si="11"/>
        <v/>
      </c>
      <c r="E165" s="294" t="str">
        <f t="shared" si="12"/>
        <v/>
      </c>
      <c r="F165" s="293" t="str">
        <f>IF(A165="","",VLOOKUP(Monatsverwendungsnachweis!B176,Positionen,3,FALSE))</f>
        <v/>
      </c>
      <c r="G165" s="292" t="str">
        <f>IF(A165="","",CONCATENATE(Monatsverwendungsnachweis!D176," / ", LEFT(Monatsverwendungsnachweis!E176,3)," / ",Ermittlung_Pauschale!N165,"  x  ",MKP_Matrix, " a ",VLOOKUP(Monatsverwendungsnachweis!$K$5,Matrix,4,FALSE),"€"))</f>
        <v/>
      </c>
      <c r="H165" s="402" t="str">
        <f>IF(A165="","",Ermittlung_Pauschale!O165)</f>
        <v/>
      </c>
      <c r="I165" s="402" t="str">
        <f>IF(A165="","",Ermittlung_Pauschale!O165)</f>
        <v/>
      </c>
      <c r="J165" s="293" t="str">
        <f>IF(A165="","",IF(Monatsverwendungsnachweis!S176="","",Monatsverwendungsnachweis!S176))</f>
        <v/>
      </c>
      <c r="K165" s="293" t="str">
        <f t="shared" si="13"/>
        <v/>
      </c>
    </row>
    <row r="166" spans="1:11" x14ac:dyDescent="0.25">
      <c r="A166" s="292" t="str">
        <f>IF(Ermittlung_Pauschale!N166=0,"",IFERROR(VLOOKUP(Monatsverwendungsnachweis!B177,Positionen,2,FALSE),""))</f>
        <v/>
      </c>
      <c r="B166" s="293" t="str">
        <f t="shared" si="10"/>
        <v/>
      </c>
      <c r="C166" s="292" t="str">
        <f>IF(A166="","",CONCATENATE("MKP"," / ",Monatsverwendungsnachweis!$D$7," / ",RIGHT(Monatsverwendungsnachweis!$F$7,2)," / ",ROW()-1))</f>
        <v/>
      </c>
      <c r="D166" s="294" t="str">
        <f t="shared" si="11"/>
        <v/>
      </c>
      <c r="E166" s="294" t="str">
        <f t="shared" si="12"/>
        <v/>
      </c>
      <c r="F166" s="293" t="str">
        <f>IF(A166="","",VLOOKUP(Monatsverwendungsnachweis!B177,Positionen,3,FALSE))</f>
        <v/>
      </c>
      <c r="G166" s="292" t="str">
        <f>IF(A166="","",CONCATENATE(Monatsverwendungsnachweis!D177," / ", LEFT(Monatsverwendungsnachweis!E177,3)," / ",Ermittlung_Pauschale!N166,"  x  ",MKP_Matrix, " a ",VLOOKUP(Monatsverwendungsnachweis!$K$5,Matrix,4,FALSE),"€"))</f>
        <v/>
      </c>
      <c r="H166" s="402" t="str">
        <f>IF(A166="","",Ermittlung_Pauschale!O166)</f>
        <v/>
      </c>
      <c r="I166" s="402" t="str">
        <f>IF(A166="","",Ermittlung_Pauschale!O166)</f>
        <v/>
      </c>
      <c r="J166" s="293" t="str">
        <f>IF(A166="","",IF(Monatsverwendungsnachweis!S177="","",Monatsverwendungsnachweis!S177))</f>
        <v/>
      </c>
      <c r="K166" s="293" t="str">
        <f t="shared" si="13"/>
        <v/>
      </c>
    </row>
    <row r="167" spans="1:11" x14ac:dyDescent="0.25">
      <c r="A167" s="292" t="str">
        <f>IF(Ermittlung_Pauschale!N167=0,"",IFERROR(VLOOKUP(Monatsverwendungsnachweis!B178,Positionen,2,FALSE),""))</f>
        <v/>
      </c>
      <c r="B167" s="293" t="str">
        <f t="shared" si="10"/>
        <v/>
      </c>
      <c r="C167" s="292" t="str">
        <f>IF(A167="","",CONCATENATE("MKP"," / ",Monatsverwendungsnachweis!$D$7," / ",RIGHT(Monatsverwendungsnachweis!$F$7,2)," / ",ROW()-1))</f>
        <v/>
      </c>
      <c r="D167" s="294" t="str">
        <f t="shared" si="11"/>
        <v/>
      </c>
      <c r="E167" s="294" t="str">
        <f t="shared" si="12"/>
        <v/>
      </c>
      <c r="F167" s="293" t="str">
        <f>IF(A167="","",VLOOKUP(Monatsverwendungsnachweis!B178,Positionen,3,FALSE))</f>
        <v/>
      </c>
      <c r="G167" s="292" t="str">
        <f>IF(A167="","",CONCATENATE(Monatsverwendungsnachweis!D178," / ", LEFT(Monatsverwendungsnachweis!E178,3)," / ",Ermittlung_Pauschale!N167,"  x  ",MKP_Matrix, " a ",VLOOKUP(Monatsverwendungsnachweis!$K$5,Matrix,4,FALSE),"€"))</f>
        <v/>
      </c>
      <c r="H167" s="402" t="str">
        <f>IF(A167="","",Ermittlung_Pauschale!O167)</f>
        <v/>
      </c>
      <c r="I167" s="402" t="str">
        <f>IF(A167="","",Ermittlung_Pauschale!O167)</f>
        <v/>
      </c>
      <c r="J167" s="293" t="str">
        <f>IF(A167="","",IF(Monatsverwendungsnachweis!S178="","",Monatsverwendungsnachweis!S178))</f>
        <v/>
      </c>
      <c r="K167" s="293" t="str">
        <f t="shared" si="13"/>
        <v/>
      </c>
    </row>
    <row r="168" spans="1:11" x14ac:dyDescent="0.25">
      <c r="A168" s="292" t="str">
        <f>IF(Ermittlung_Pauschale!N168=0,"",IFERROR(VLOOKUP(Monatsverwendungsnachweis!B179,Positionen,2,FALSE),""))</f>
        <v/>
      </c>
      <c r="B168" s="293" t="str">
        <f t="shared" si="10"/>
        <v/>
      </c>
      <c r="C168" s="292" t="str">
        <f>IF(A168="","",CONCATENATE("MKP"," / ",Monatsverwendungsnachweis!$D$7," / ",RIGHT(Monatsverwendungsnachweis!$F$7,2)," / ",ROW()-1))</f>
        <v/>
      </c>
      <c r="D168" s="294" t="str">
        <f t="shared" si="11"/>
        <v/>
      </c>
      <c r="E168" s="294" t="str">
        <f t="shared" si="12"/>
        <v/>
      </c>
      <c r="F168" s="293" t="str">
        <f>IF(A168="","",VLOOKUP(Monatsverwendungsnachweis!B179,Positionen,3,FALSE))</f>
        <v/>
      </c>
      <c r="G168" s="292" t="str">
        <f>IF(A168="","",CONCATENATE(Monatsverwendungsnachweis!D179," / ", LEFT(Monatsverwendungsnachweis!E179,3)," / ",Ermittlung_Pauschale!N168,"  x  ",MKP_Matrix, " a ",VLOOKUP(Monatsverwendungsnachweis!$K$5,Matrix,4,FALSE),"€"))</f>
        <v/>
      </c>
      <c r="H168" s="402" t="str">
        <f>IF(A168="","",Ermittlung_Pauschale!O168)</f>
        <v/>
      </c>
      <c r="I168" s="402" t="str">
        <f>IF(A168="","",Ermittlung_Pauschale!O168)</f>
        <v/>
      </c>
      <c r="J168" s="293" t="str">
        <f>IF(A168="","",IF(Monatsverwendungsnachweis!S179="","",Monatsverwendungsnachweis!S179))</f>
        <v/>
      </c>
      <c r="K168" s="293" t="str">
        <f t="shared" si="13"/>
        <v/>
      </c>
    </row>
    <row r="169" spans="1:11" x14ac:dyDescent="0.25">
      <c r="A169" s="292" t="str">
        <f>IF(Ermittlung_Pauschale!N169=0,"",IFERROR(VLOOKUP(Monatsverwendungsnachweis!B180,Positionen,2,FALSE),""))</f>
        <v/>
      </c>
      <c r="B169" s="293" t="str">
        <f t="shared" si="10"/>
        <v/>
      </c>
      <c r="C169" s="292" t="str">
        <f>IF(A169="","",CONCATENATE("MKP"," / ",Monatsverwendungsnachweis!$D$7," / ",RIGHT(Monatsverwendungsnachweis!$F$7,2)," / ",ROW()-1))</f>
        <v/>
      </c>
      <c r="D169" s="294" t="str">
        <f t="shared" si="11"/>
        <v/>
      </c>
      <c r="E169" s="294" t="str">
        <f t="shared" si="12"/>
        <v/>
      </c>
      <c r="F169" s="293" t="str">
        <f>IF(A169="","",VLOOKUP(Monatsverwendungsnachweis!B180,Positionen,3,FALSE))</f>
        <v/>
      </c>
      <c r="G169" s="292" t="str">
        <f>IF(A169="","",CONCATENATE(Monatsverwendungsnachweis!D180," / ", LEFT(Monatsverwendungsnachweis!E180,3)," / ",Ermittlung_Pauschale!N169,"  x  ",MKP_Matrix, " a ",VLOOKUP(Monatsverwendungsnachweis!$K$5,Matrix,4,FALSE),"€"))</f>
        <v/>
      </c>
      <c r="H169" s="402" t="str">
        <f>IF(A169="","",Ermittlung_Pauschale!O169)</f>
        <v/>
      </c>
      <c r="I169" s="402" t="str">
        <f>IF(A169="","",Ermittlung_Pauschale!O169)</f>
        <v/>
      </c>
      <c r="J169" s="293" t="str">
        <f>IF(A169="","",IF(Monatsverwendungsnachweis!S180="","",Monatsverwendungsnachweis!S180))</f>
        <v/>
      </c>
      <c r="K169" s="293" t="str">
        <f t="shared" si="13"/>
        <v/>
      </c>
    </row>
    <row r="170" spans="1:11" x14ac:dyDescent="0.25">
      <c r="A170" s="292" t="str">
        <f>IF(Ermittlung_Pauschale!N170=0,"",IFERROR(VLOOKUP(Monatsverwendungsnachweis!B181,Positionen,2,FALSE),""))</f>
        <v/>
      </c>
      <c r="B170" s="293" t="str">
        <f t="shared" si="10"/>
        <v/>
      </c>
      <c r="C170" s="292" t="str">
        <f>IF(A170="","",CONCATENATE("MKP"," / ",Monatsverwendungsnachweis!$D$7," / ",RIGHT(Monatsverwendungsnachweis!$F$7,2)," / ",ROW()-1))</f>
        <v/>
      </c>
      <c r="D170" s="294" t="str">
        <f t="shared" si="11"/>
        <v/>
      </c>
      <c r="E170" s="294" t="str">
        <f t="shared" si="12"/>
        <v/>
      </c>
      <c r="F170" s="293" t="str">
        <f>IF(A170="","",VLOOKUP(Monatsverwendungsnachweis!B181,Positionen,3,FALSE))</f>
        <v/>
      </c>
      <c r="G170" s="292" t="str">
        <f>IF(A170="","",CONCATENATE(Monatsverwendungsnachweis!D181," / ", LEFT(Monatsverwendungsnachweis!E181,3)," / ",Ermittlung_Pauschale!N170,"  x  ",MKP_Matrix, " a ",VLOOKUP(Monatsverwendungsnachweis!$K$5,Matrix,4,FALSE),"€"))</f>
        <v/>
      </c>
      <c r="H170" s="402" t="str">
        <f>IF(A170="","",Ermittlung_Pauschale!O170)</f>
        <v/>
      </c>
      <c r="I170" s="402" t="str">
        <f>IF(A170="","",Ermittlung_Pauschale!O170)</f>
        <v/>
      </c>
      <c r="J170" s="293" t="str">
        <f>IF(A170="","",IF(Monatsverwendungsnachweis!S181="","",Monatsverwendungsnachweis!S181))</f>
        <v/>
      </c>
      <c r="K170" s="293" t="str">
        <f t="shared" si="13"/>
        <v/>
      </c>
    </row>
    <row r="171" spans="1:11" x14ac:dyDescent="0.25">
      <c r="A171" s="292" t="str">
        <f>IF(Ermittlung_Pauschale!N171=0,"",IFERROR(VLOOKUP(Monatsverwendungsnachweis!B182,Positionen,2,FALSE),""))</f>
        <v/>
      </c>
      <c r="B171" s="293" t="str">
        <f t="shared" si="10"/>
        <v/>
      </c>
      <c r="C171" s="292" t="str">
        <f>IF(A171="","",CONCATENATE("MKP"," / ",Monatsverwendungsnachweis!$D$7," / ",RIGHT(Monatsverwendungsnachweis!$F$7,2)," / ",ROW()-1))</f>
        <v/>
      </c>
      <c r="D171" s="294" t="str">
        <f t="shared" si="11"/>
        <v/>
      </c>
      <c r="E171" s="294" t="str">
        <f t="shared" si="12"/>
        <v/>
      </c>
      <c r="F171" s="293" t="str">
        <f>IF(A171="","",VLOOKUP(Monatsverwendungsnachweis!B182,Positionen,3,FALSE))</f>
        <v/>
      </c>
      <c r="G171" s="292" t="str">
        <f>IF(A171="","",CONCATENATE(Monatsverwendungsnachweis!D182," / ", LEFT(Monatsverwendungsnachweis!E182,3)," / ",Ermittlung_Pauschale!N171,"  x  ",MKP_Matrix, " a ",VLOOKUP(Monatsverwendungsnachweis!$K$5,Matrix,4,FALSE),"€"))</f>
        <v/>
      </c>
      <c r="H171" s="402" t="str">
        <f>IF(A171="","",Ermittlung_Pauschale!O171)</f>
        <v/>
      </c>
      <c r="I171" s="402" t="str">
        <f>IF(A171="","",Ermittlung_Pauschale!O171)</f>
        <v/>
      </c>
      <c r="J171" s="293" t="str">
        <f>IF(A171="","",IF(Monatsverwendungsnachweis!S182="","",Monatsverwendungsnachweis!S182))</f>
        <v/>
      </c>
      <c r="K171" s="293" t="str">
        <f t="shared" si="13"/>
        <v/>
      </c>
    </row>
    <row r="172" spans="1:11" x14ac:dyDescent="0.25">
      <c r="A172" s="292" t="str">
        <f>IF(Ermittlung_Pauschale!N172=0,"",IFERROR(VLOOKUP(Monatsverwendungsnachweis!B183,Positionen,2,FALSE),""))</f>
        <v/>
      </c>
      <c r="B172" s="293" t="str">
        <f t="shared" si="10"/>
        <v/>
      </c>
      <c r="C172" s="292" t="str">
        <f>IF(A172="","",CONCATENATE("MKP"," / ",Monatsverwendungsnachweis!$D$7," / ",RIGHT(Monatsverwendungsnachweis!$F$7,2)," / ",ROW()-1))</f>
        <v/>
      </c>
      <c r="D172" s="294" t="str">
        <f t="shared" si="11"/>
        <v/>
      </c>
      <c r="E172" s="294" t="str">
        <f t="shared" si="12"/>
        <v/>
      </c>
      <c r="F172" s="293" t="str">
        <f>IF(A172="","",VLOOKUP(Monatsverwendungsnachweis!B183,Positionen,3,FALSE))</f>
        <v/>
      </c>
      <c r="G172" s="292" t="str">
        <f>IF(A172="","",CONCATENATE(Monatsverwendungsnachweis!D183," / ", LEFT(Monatsverwendungsnachweis!E183,3)," / ",Ermittlung_Pauschale!N172,"  x  ",MKP_Matrix, " a ",VLOOKUP(Monatsverwendungsnachweis!$K$5,Matrix,4,FALSE),"€"))</f>
        <v/>
      </c>
      <c r="H172" s="402" t="str">
        <f>IF(A172="","",Ermittlung_Pauschale!O172)</f>
        <v/>
      </c>
      <c r="I172" s="402" t="str">
        <f>IF(A172="","",Ermittlung_Pauschale!O172)</f>
        <v/>
      </c>
      <c r="J172" s="293" t="str">
        <f>IF(A172="","",IF(Monatsverwendungsnachweis!S183="","",Monatsverwendungsnachweis!S183))</f>
        <v/>
      </c>
      <c r="K172" s="293" t="str">
        <f t="shared" si="13"/>
        <v/>
      </c>
    </row>
    <row r="173" spans="1:11" x14ac:dyDescent="0.25">
      <c r="A173" s="292" t="str">
        <f>IF(Ermittlung_Pauschale!N173=0,"",IFERROR(VLOOKUP(Monatsverwendungsnachweis!B184,Positionen,2,FALSE),""))</f>
        <v/>
      </c>
      <c r="B173" s="293" t="str">
        <f t="shared" si="10"/>
        <v/>
      </c>
      <c r="C173" s="292" t="str">
        <f>IF(A173="","",CONCATENATE("MKP"," / ",Monatsverwendungsnachweis!$D$7," / ",RIGHT(Monatsverwendungsnachweis!$F$7,2)," / ",ROW()-1))</f>
        <v/>
      </c>
      <c r="D173" s="294" t="str">
        <f t="shared" si="11"/>
        <v/>
      </c>
      <c r="E173" s="294" t="str">
        <f t="shared" si="12"/>
        <v/>
      </c>
      <c r="F173" s="293" t="str">
        <f>IF(A173="","",VLOOKUP(Monatsverwendungsnachweis!B184,Positionen,3,FALSE))</f>
        <v/>
      </c>
      <c r="G173" s="292" t="str">
        <f>IF(A173="","",CONCATENATE(Monatsverwendungsnachweis!D184," / ", LEFT(Monatsverwendungsnachweis!E184,3)," / ",Ermittlung_Pauschale!N173,"  x  ",MKP_Matrix, " a ",VLOOKUP(Monatsverwendungsnachweis!$K$5,Matrix,4,FALSE),"€"))</f>
        <v/>
      </c>
      <c r="H173" s="402" t="str">
        <f>IF(A173="","",Ermittlung_Pauschale!O173)</f>
        <v/>
      </c>
      <c r="I173" s="402" t="str">
        <f>IF(A173="","",Ermittlung_Pauschale!O173)</f>
        <v/>
      </c>
      <c r="J173" s="293" t="str">
        <f>IF(A173="","",IF(Monatsverwendungsnachweis!S184="","",Monatsverwendungsnachweis!S184))</f>
        <v/>
      </c>
      <c r="K173" s="293" t="str">
        <f t="shared" si="13"/>
        <v/>
      </c>
    </row>
    <row r="174" spans="1:11" x14ac:dyDescent="0.25">
      <c r="A174" s="292" t="str">
        <f>IF(Ermittlung_Pauschale!N174=0,"",IFERROR(VLOOKUP(Monatsverwendungsnachweis!B185,Positionen,2,FALSE),""))</f>
        <v/>
      </c>
      <c r="B174" s="293" t="str">
        <f t="shared" si="10"/>
        <v/>
      </c>
      <c r="C174" s="292" t="str">
        <f>IF(A174="","",CONCATENATE("MKP"," / ",Monatsverwendungsnachweis!$D$7," / ",RIGHT(Monatsverwendungsnachweis!$F$7,2)," / ",ROW()-1))</f>
        <v/>
      </c>
      <c r="D174" s="294" t="str">
        <f t="shared" si="11"/>
        <v/>
      </c>
      <c r="E174" s="294" t="str">
        <f t="shared" si="12"/>
        <v/>
      </c>
      <c r="F174" s="293" t="str">
        <f>IF(A174="","",VLOOKUP(Monatsverwendungsnachweis!B185,Positionen,3,FALSE))</f>
        <v/>
      </c>
      <c r="G174" s="292" t="str">
        <f>IF(A174="","",CONCATENATE(Monatsverwendungsnachweis!D185," / ", LEFT(Monatsverwendungsnachweis!E185,3)," / ",Ermittlung_Pauschale!N174,"  x  ",MKP_Matrix, " a ",VLOOKUP(Monatsverwendungsnachweis!$K$5,Matrix,4,FALSE),"€"))</f>
        <v/>
      </c>
      <c r="H174" s="402" t="str">
        <f>IF(A174="","",Ermittlung_Pauschale!O174)</f>
        <v/>
      </c>
      <c r="I174" s="402" t="str">
        <f>IF(A174="","",Ermittlung_Pauschale!O174)</f>
        <v/>
      </c>
      <c r="J174" s="293" t="str">
        <f>IF(A174="","",IF(Monatsverwendungsnachweis!S185="","",Monatsverwendungsnachweis!S185))</f>
        <v/>
      </c>
      <c r="K174" s="293" t="str">
        <f t="shared" si="13"/>
        <v/>
      </c>
    </row>
    <row r="175" spans="1:11" x14ac:dyDescent="0.25">
      <c r="A175" s="292" t="str">
        <f>IF(Ermittlung_Pauschale!N175=0,"",IFERROR(VLOOKUP(Monatsverwendungsnachweis!B186,Positionen,2,FALSE),""))</f>
        <v/>
      </c>
      <c r="B175" s="293" t="str">
        <f t="shared" si="10"/>
        <v/>
      </c>
      <c r="C175" s="292" t="str">
        <f>IF(A175="","",CONCATENATE("MKP"," / ",Monatsverwendungsnachweis!$D$7," / ",RIGHT(Monatsverwendungsnachweis!$F$7,2)," / ",ROW()-1))</f>
        <v/>
      </c>
      <c r="D175" s="294" t="str">
        <f t="shared" si="11"/>
        <v/>
      </c>
      <c r="E175" s="294" t="str">
        <f t="shared" si="12"/>
        <v/>
      </c>
      <c r="F175" s="293" t="str">
        <f>IF(A175="","",VLOOKUP(Monatsverwendungsnachweis!B186,Positionen,3,FALSE))</f>
        <v/>
      </c>
      <c r="G175" s="292" t="str">
        <f>IF(A175="","",CONCATENATE(Monatsverwendungsnachweis!D186," / ", LEFT(Monatsverwendungsnachweis!E186,3)," / ",Ermittlung_Pauschale!N175,"  x  ",MKP_Matrix, " a ",VLOOKUP(Monatsverwendungsnachweis!$K$5,Matrix,4,FALSE),"€"))</f>
        <v/>
      </c>
      <c r="H175" s="402" t="str">
        <f>IF(A175="","",Ermittlung_Pauschale!O175)</f>
        <v/>
      </c>
      <c r="I175" s="402" t="str">
        <f>IF(A175="","",Ermittlung_Pauschale!O175)</f>
        <v/>
      </c>
      <c r="J175" s="293" t="str">
        <f>IF(A175="","",IF(Monatsverwendungsnachweis!S186="","",Monatsverwendungsnachweis!S186))</f>
        <v/>
      </c>
      <c r="K175" s="293" t="str">
        <f t="shared" si="13"/>
        <v/>
      </c>
    </row>
    <row r="176" spans="1:11" x14ac:dyDescent="0.25">
      <c r="A176" s="292" t="str">
        <f>IF(Ermittlung_Pauschale!N176=0,"",IFERROR(VLOOKUP(Monatsverwendungsnachweis!B187,Positionen,2,FALSE),""))</f>
        <v/>
      </c>
      <c r="B176" s="293" t="str">
        <f t="shared" si="10"/>
        <v/>
      </c>
      <c r="C176" s="292" t="str">
        <f>IF(A176="","",CONCATENATE("MKP"," / ",Monatsverwendungsnachweis!$D$7," / ",RIGHT(Monatsverwendungsnachweis!$F$7,2)," / ",ROW()-1))</f>
        <v/>
      </c>
      <c r="D176" s="294" t="str">
        <f t="shared" si="11"/>
        <v/>
      </c>
      <c r="E176" s="294" t="str">
        <f t="shared" si="12"/>
        <v/>
      </c>
      <c r="F176" s="293" t="str">
        <f>IF(A176="","",VLOOKUP(Monatsverwendungsnachweis!B187,Positionen,3,FALSE))</f>
        <v/>
      </c>
      <c r="G176" s="292" t="str">
        <f>IF(A176="","",CONCATENATE(Monatsverwendungsnachweis!D187," / ", LEFT(Monatsverwendungsnachweis!E187,3)," / ",Ermittlung_Pauschale!N176,"  x  ",MKP_Matrix, " a ",VLOOKUP(Monatsverwendungsnachweis!$K$5,Matrix,4,FALSE),"€"))</f>
        <v/>
      </c>
      <c r="H176" s="402" t="str">
        <f>IF(A176="","",Ermittlung_Pauschale!O176)</f>
        <v/>
      </c>
      <c r="I176" s="402" t="str">
        <f>IF(A176="","",Ermittlung_Pauschale!O176)</f>
        <v/>
      </c>
      <c r="J176" s="293" t="str">
        <f>IF(A176="","",IF(Monatsverwendungsnachweis!S187="","",Monatsverwendungsnachweis!S187))</f>
        <v/>
      </c>
      <c r="K176" s="293" t="str">
        <f t="shared" si="13"/>
        <v/>
      </c>
    </row>
    <row r="177" spans="1:11" x14ac:dyDescent="0.25">
      <c r="A177" s="292" t="str">
        <f>IF(Ermittlung_Pauschale!N177=0,"",IFERROR(VLOOKUP(Monatsverwendungsnachweis!B188,Positionen,2,FALSE),""))</f>
        <v/>
      </c>
      <c r="B177" s="293" t="str">
        <f t="shared" si="10"/>
        <v/>
      </c>
      <c r="C177" s="292" t="str">
        <f>IF(A177="","",CONCATENATE("MKP"," / ",Monatsverwendungsnachweis!$D$7," / ",RIGHT(Monatsverwendungsnachweis!$F$7,2)," / ",ROW()-1))</f>
        <v/>
      </c>
      <c r="D177" s="294" t="str">
        <f t="shared" si="11"/>
        <v/>
      </c>
      <c r="E177" s="294" t="str">
        <f t="shared" si="12"/>
        <v/>
      </c>
      <c r="F177" s="293" t="str">
        <f>IF(A177="","",VLOOKUP(Monatsverwendungsnachweis!B188,Positionen,3,FALSE))</f>
        <v/>
      </c>
      <c r="G177" s="292" t="str">
        <f>IF(A177="","",CONCATENATE(Monatsverwendungsnachweis!D188," / ", LEFT(Monatsverwendungsnachweis!E188,3)," / ",Ermittlung_Pauschale!N177,"  x  ",MKP_Matrix, " a ",VLOOKUP(Monatsverwendungsnachweis!$K$5,Matrix,4,FALSE),"€"))</f>
        <v/>
      </c>
      <c r="H177" s="402" t="str">
        <f>IF(A177="","",Ermittlung_Pauschale!O177)</f>
        <v/>
      </c>
      <c r="I177" s="402" t="str">
        <f>IF(A177="","",Ermittlung_Pauschale!O177)</f>
        <v/>
      </c>
      <c r="J177" s="293" t="str">
        <f>IF(A177="","",IF(Monatsverwendungsnachweis!S188="","",Monatsverwendungsnachweis!S188))</f>
        <v/>
      </c>
      <c r="K177" s="293" t="str">
        <f t="shared" si="13"/>
        <v/>
      </c>
    </row>
    <row r="178" spans="1:11" x14ac:dyDescent="0.25">
      <c r="A178" s="292" t="str">
        <f>IF(Ermittlung_Pauschale!N178=0,"",IFERROR(VLOOKUP(Monatsverwendungsnachweis!B189,Positionen,2,FALSE),""))</f>
        <v/>
      </c>
      <c r="B178" s="293" t="str">
        <f t="shared" si="10"/>
        <v/>
      </c>
      <c r="C178" s="292" t="str">
        <f>IF(A178="","",CONCATENATE("MKP"," / ",Monatsverwendungsnachweis!$D$7," / ",RIGHT(Monatsverwendungsnachweis!$F$7,2)," / ",ROW()-1))</f>
        <v/>
      </c>
      <c r="D178" s="294" t="str">
        <f t="shared" si="11"/>
        <v/>
      </c>
      <c r="E178" s="294" t="str">
        <f t="shared" si="12"/>
        <v/>
      </c>
      <c r="F178" s="293" t="str">
        <f>IF(A178="","",VLOOKUP(Monatsverwendungsnachweis!B189,Positionen,3,FALSE))</f>
        <v/>
      </c>
      <c r="G178" s="292" t="str">
        <f>IF(A178="","",CONCATENATE(Monatsverwendungsnachweis!D189," / ", LEFT(Monatsverwendungsnachweis!E189,3)," / ",Ermittlung_Pauschale!N178,"  x  ",MKP_Matrix, " a ",VLOOKUP(Monatsverwendungsnachweis!$K$5,Matrix,4,FALSE),"€"))</f>
        <v/>
      </c>
      <c r="H178" s="402" t="str">
        <f>IF(A178="","",Ermittlung_Pauschale!O178)</f>
        <v/>
      </c>
      <c r="I178" s="402" t="str">
        <f>IF(A178="","",Ermittlung_Pauschale!O178)</f>
        <v/>
      </c>
      <c r="J178" s="293" t="str">
        <f>IF(A178="","",IF(Monatsverwendungsnachweis!S189="","",Monatsverwendungsnachweis!S189))</f>
        <v/>
      </c>
      <c r="K178" s="293" t="str">
        <f t="shared" si="13"/>
        <v/>
      </c>
    </row>
    <row r="179" spans="1:11" x14ac:dyDescent="0.25">
      <c r="A179" s="292" t="str">
        <f>IF(Ermittlung_Pauschale!N179=0,"",IFERROR(VLOOKUP(Monatsverwendungsnachweis!B190,Positionen,2,FALSE),""))</f>
        <v/>
      </c>
      <c r="B179" s="293" t="str">
        <f t="shared" si="10"/>
        <v/>
      </c>
      <c r="C179" s="292" t="str">
        <f>IF(A179="","",CONCATENATE("MKP"," / ",Monatsverwendungsnachweis!$D$7," / ",RIGHT(Monatsverwendungsnachweis!$F$7,2)," / ",ROW()-1))</f>
        <v/>
      </c>
      <c r="D179" s="294" t="str">
        <f t="shared" si="11"/>
        <v/>
      </c>
      <c r="E179" s="294" t="str">
        <f t="shared" si="12"/>
        <v/>
      </c>
      <c r="F179" s="293" t="str">
        <f>IF(A179="","",VLOOKUP(Monatsverwendungsnachweis!B190,Positionen,3,FALSE))</f>
        <v/>
      </c>
      <c r="G179" s="292" t="str">
        <f>IF(A179="","",CONCATENATE(Monatsverwendungsnachweis!D190," / ", LEFT(Monatsverwendungsnachweis!E190,3)," / ",Ermittlung_Pauschale!N179,"  x  ",MKP_Matrix, " a ",VLOOKUP(Monatsverwendungsnachweis!$K$5,Matrix,4,FALSE),"€"))</f>
        <v/>
      </c>
      <c r="H179" s="402" t="str">
        <f>IF(A179="","",Ermittlung_Pauschale!O179)</f>
        <v/>
      </c>
      <c r="I179" s="402" t="str">
        <f>IF(A179="","",Ermittlung_Pauschale!O179)</f>
        <v/>
      </c>
      <c r="J179" s="293" t="str">
        <f>IF(A179="","",IF(Monatsverwendungsnachweis!S190="","",Monatsverwendungsnachweis!S190))</f>
        <v/>
      </c>
      <c r="K179" s="293" t="str">
        <f t="shared" si="13"/>
        <v/>
      </c>
    </row>
    <row r="180" spans="1:11" x14ac:dyDescent="0.25">
      <c r="A180" s="292" t="str">
        <f>IF(Ermittlung_Pauschale!N180=0,"",IFERROR(VLOOKUP(Monatsverwendungsnachweis!B191,Positionen,2,FALSE),""))</f>
        <v/>
      </c>
      <c r="B180" s="293" t="str">
        <f t="shared" si="10"/>
        <v/>
      </c>
      <c r="C180" s="292" t="str">
        <f>IF(A180="","",CONCATENATE("MKP"," / ",Monatsverwendungsnachweis!$D$7," / ",RIGHT(Monatsverwendungsnachweis!$F$7,2)," / ",ROW()-1))</f>
        <v/>
      </c>
      <c r="D180" s="294" t="str">
        <f t="shared" si="11"/>
        <v/>
      </c>
      <c r="E180" s="294" t="str">
        <f t="shared" si="12"/>
        <v/>
      </c>
      <c r="F180" s="293" t="str">
        <f>IF(A180="","",VLOOKUP(Monatsverwendungsnachweis!B191,Positionen,3,FALSE))</f>
        <v/>
      </c>
      <c r="G180" s="292" t="str">
        <f>IF(A180="","",CONCATENATE(Monatsverwendungsnachweis!D191," / ", LEFT(Monatsverwendungsnachweis!E191,3)," / ",Ermittlung_Pauschale!N180,"  x  ",MKP_Matrix, " a ",VLOOKUP(Monatsverwendungsnachweis!$K$5,Matrix,4,FALSE),"€"))</f>
        <v/>
      </c>
      <c r="H180" s="402" t="str">
        <f>IF(A180="","",Ermittlung_Pauschale!O180)</f>
        <v/>
      </c>
      <c r="I180" s="402" t="str">
        <f>IF(A180="","",Ermittlung_Pauschale!O180)</f>
        <v/>
      </c>
      <c r="J180" s="293" t="str">
        <f>IF(A180="","",IF(Monatsverwendungsnachweis!S191="","",Monatsverwendungsnachweis!S191))</f>
        <v/>
      </c>
      <c r="K180" s="293" t="str">
        <f t="shared" si="13"/>
        <v/>
      </c>
    </row>
    <row r="181" spans="1:11" x14ac:dyDescent="0.25">
      <c r="A181" s="292" t="str">
        <f>IF(Ermittlung_Pauschale!N181=0,"",IFERROR(VLOOKUP(Monatsverwendungsnachweis!B192,Positionen,2,FALSE),""))</f>
        <v/>
      </c>
      <c r="B181" s="293" t="str">
        <f t="shared" si="10"/>
        <v/>
      </c>
      <c r="C181" s="292" t="str">
        <f>IF(A181="","",CONCATENATE("MKP"," / ",Monatsverwendungsnachweis!$D$7," / ",RIGHT(Monatsverwendungsnachweis!$F$7,2)," / ",ROW()-1))</f>
        <v/>
      </c>
      <c r="D181" s="294" t="str">
        <f t="shared" si="11"/>
        <v/>
      </c>
      <c r="E181" s="294" t="str">
        <f t="shared" si="12"/>
        <v/>
      </c>
      <c r="F181" s="293" t="str">
        <f>IF(A181="","",VLOOKUP(Monatsverwendungsnachweis!B192,Positionen,3,FALSE))</f>
        <v/>
      </c>
      <c r="G181" s="292" t="str">
        <f>IF(A181="","",CONCATENATE(Monatsverwendungsnachweis!D192," / ", LEFT(Monatsverwendungsnachweis!E192,3)," / ",Ermittlung_Pauschale!N181,"  x  ",MKP_Matrix, " a ",VLOOKUP(Monatsverwendungsnachweis!$K$5,Matrix,4,FALSE),"€"))</f>
        <v/>
      </c>
      <c r="H181" s="402" t="str">
        <f>IF(A181="","",Ermittlung_Pauschale!O181)</f>
        <v/>
      </c>
      <c r="I181" s="402" t="str">
        <f>IF(A181="","",Ermittlung_Pauschale!O181)</f>
        <v/>
      </c>
      <c r="J181" s="293" t="str">
        <f>IF(A181="","",IF(Monatsverwendungsnachweis!S192="","",Monatsverwendungsnachweis!S192))</f>
        <v/>
      </c>
      <c r="K181" s="293" t="str">
        <f t="shared" si="13"/>
        <v/>
      </c>
    </row>
    <row r="182" spans="1:11" x14ac:dyDescent="0.25">
      <c r="A182" s="292" t="str">
        <f>IF(Ermittlung_Pauschale!N182=0,"",IFERROR(VLOOKUP(Monatsverwendungsnachweis!B193,Positionen,2,FALSE),""))</f>
        <v/>
      </c>
      <c r="B182" s="293" t="str">
        <f t="shared" si="10"/>
        <v/>
      </c>
      <c r="C182" s="292" t="str">
        <f>IF(A182="","",CONCATENATE("MKP"," / ",Monatsverwendungsnachweis!$D$7," / ",RIGHT(Monatsverwendungsnachweis!$F$7,2)," / ",ROW()-1))</f>
        <v/>
      </c>
      <c r="D182" s="294" t="str">
        <f t="shared" si="11"/>
        <v/>
      </c>
      <c r="E182" s="294" t="str">
        <f t="shared" si="12"/>
        <v/>
      </c>
      <c r="F182" s="293" t="str">
        <f>IF(A182="","",VLOOKUP(Monatsverwendungsnachweis!B193,Positionen,3,FALSE))</f>
        <v/>
      </c>
      <c r="G182" s="292" t="str">
        <f>IF(A182="","",CONCATENATE(Monatsverwendungsnachweis!D193," / ", LEFT(Monatsverwendungsnachweis!E193,3)," / ",Ermittlung_Pauschale!N182,"  x  ",MKP_Matrix, " a ",VLOOKUP(Monatsverwendungsnachweis!$K$5,Matrix,4,FALSE),"€"))</f>
        <v/>
      </c>
      <c r="H182" s="402" t="str">
        <f>IF(A182="","",Ermittlung_Pauschale!O182)</f>
        <v/>
      </c>
      <c r="I182" s="402" t="str">
        <f>IF(A182="","",Ermittlung_Pauschale!O182)</f>
        <v/>
      </c>
      <c r="J182" s="293" t="str">
        <f>IF(A182="","",IF(Monatsverwendungsnachweis!S193="","",Monatsverwendungsnachweis!S193))</f>
        <v/>
      </c>
      <c r="K182" s="293" t="str">
        <f t="shared" si="13"/>
        <v/>
      </c>
    </row>
    <row r="183" spans="1:11" x14ac:dyDescent="0.25">
      <c r="A183" s="292" t="str">
        <f>IF(Ermittlung_Pauschale!N183=0,"",IFERROR(VLOOKUP(Monatsverwendungsnachweis!B194,Positionen,2,FALSE),""))</f>
        <v/>
      </c>
      <c r="B183" s="293" t="str">
        <f t="shared" si="10"/>
        <v/>
      </c>
      <c r="C183" s="292" t="str">
        <f>IF(A183="","",CONCATENATE("MKP"," / ",Monatsverwendungsnachweis!$D$7," / ",RIGHT(Monatsverwendungsnachweis!$F$7,2)," / ",ROW()-1))</f>
        <v/>
      </c>
      <c r="D183" s="294" t="str">
        <f t="shared" si="11"/>
        <v/>
      </c>
      <c r="E183" s="294" t="str">
        <f t="shared" si="12"/>
        <v/>
      </c>
      <c r="F183" s="293" t="str">
        <f>IF(A183="","",VLOOKUP(Monatsverwendungsnachweis!B194,Positionen,3,FALSE))</f>
        <v/>
      </c>
      <c r="G183" s="292" t="str">
        <f>IF(A183="","",CONCATENATE(Monatsverwendungsnachweis!D194," / ", LEFT(Monatsverwendungsnachweis!E194,3)," / ",Ermittlung_Pauschale!N183,"  x  ",MKP_Matrix, " a ",VLOOKUP(Monatsverwendungsnachweis!$K$5,Matrix,4,FALSE),"€"))</f>
        <v/>
      </c>
      <c r="H183" s="402" t="str">
        <f>IF(A183="","",Ermittlung_Pauschale!O183)</f>
        <v/>
      </c>
      <c r="I183" s="402" t="str">
        <f>IF(A183="","",Ermittlung_Pauschale!O183)</f>
        <v/>
      </c>
      <c r="J183" s="293" t="str">
        <f>IF(A183="","",IF(Monatsverwendungsnachweis!S194="","",Monatsverwendungsnachweis!S194))</f>
        <v/>
      </c>
      <c r="K183" s="293" t="str">
        <f t="shared" si="13"/>
        <v/>
      </c>
    </row>
    <row r="184" spans="1:11" x14ac:dyDescent="0.25">
      <c r="A184" s="292" t="str">
        <f>IF(Ermittlung_Pauschale!N184=0,"",IFERROR(VLOOKUP(Monatsverwendungsnachweis!B195,Positionen,2,FALSE),""))</f>
        <v/>
      </c>
      <c r="B184" s="293" t="str">
        <f t="shared" si="10"/>
        <v/>
      </c>
      <c r="C184" s="292" t="str">
        <f>IF(A184="","",CONCATENATE("MKP"," / ",Monatsverwendungsnachweis!$D$7," / ",RIGHT(Monatsverwendungsnachweis!$F$7,2)," / ",ROW()-1))</f>
        <v/>
      </c>
      <c r="D184" s="294" t="str">
        <f t="shared" si="11"/>
        <v/>
      </c>
      <c r="E184" s="294" t="str">
        <f t="shared" si="12"/>
        <v/>
      </c>
      <c r="F184" s="293" t="str">
        <f>IF(A184="","",VLOOKUP(Monatsverwendungsnachweis!B195,Positionen,3,FALSE))</f>
        <v/>
      </c>
      <c r="G184" s="292" t="str">
        <f>IF(A184="","",CONCATENATE(Monatsverwendungsnachweis!D195," / ", LEFT(Monatsverwendungsnachweis!E195,3)," / ",Ermittlung_Pauschale!N184,"  x  ",MKP_Matrix, " a ",VLOOKUP(Monatsverwendungsnachweis!$K$5,Matrix,4,FALSE),"€"))</f>
        <v/>
      </c>
      <c r="H184" s="402" t="str">
        <f>IF(A184="","",Ermittlung_Pauschale!O184)</f>
        <v/>
      </c>
      <c r="I184" s="402" t="str">
        <f>IF(A184="","",Ermittlung_Pauschale!O184)</f>
        <v/>
      </c>
      <c r="J184" s="293" t="str">
        <f>IF(A184="","",IF(Monatsverwendungsnachweis!S195="","",Monatsverwendungsnachweis!S195))</f>
        <v/>
      </c>
      <c r="K184" s="293" t="str">
        <f t="shared" si="13"/>
        <v/>
      </c>
    </row>
    <row r="185" spans="1:11" x14ac:dyDescent="0.25">
      <c r="A185" s="292" t="str">
        <f>IF(Ermittlung_Pauschale!N185=0,"",IFERROR(VLOOKUP(Monatsverwendungsnachweis!B196,Positionen,2,FALSE),""))</f>
        <v/>
      </c>
      <c r="B185" s="293" t="str">
        <f t="shared" si="10"/>
        <v/>
      </c>
      <c r="C185" s="292" t="str">
        <f>IF(A185="","",CONCATENATE("MKP"," / ",Monatsverwendungsnachweis!$D$7," / ",RIGHT(Monatsverwendungsnachweis!$F$7,2)," / ",ROW()-1))</f>
        <v/>
      </c>
      <c r="D185" s="294" t="str">
        <f t="shared" si="11"/>
        <v/>
      </c>
      <c r="E185" s="294" t="str">
        <f t="shared" si="12"/>
        <v/>
      </c>
      <c r="F185" s="293" t="str">
        <f>IF(A185="","",VLOOKUP(Monatsverwendungsnachweis!B196,Positionen,3,FALSE))</f>
        <v/>
      </c>
      <c r="G185" s="292" t="str">
        <f>IF(A185="","",CONCATENATE(Monatsverwendungsnachweis!D196," / ", LEFT(Monatsverwendungsnachweis!E196,3)," / ",Ermittlung_Pauschale!N185,"  x  ",MKP_Matrix, " a ",VLOOKUP(Monatsverwendungsnachweis!$K$5,Matrix,4,FALSE),"€"))</f>
        <v/>
      </c>
      <c r="H185" s="402" t="str">
        <f>IF(A185="","",Ermittlung_Pauschale!O185)</f>
        <v/>
      </c>
      <c r="I185" s="402" t="str">
        <f>IF(A185="","",Ermittlung_Pauschale!O185)</f>
        <v/>
      </c>
      <c r="J185" s="293" t="str">
        <f>IF(A185="","",IF(Monatsverwendungsnachweis!S196="","",Monatsverwendungsnachweis!S196))</f>
        <v/>
      </c>
      <c r="K185" s="293" t="str">
        <f t="shared" si="13"/>
        <v/>
      </c>
    </row>
    <row r="186" spans="1:11" x14ac:dyDescent="0.25">
      <c r="A186" s="292" t="str">
        <f>IF(Ermittlung_Pauschale!N186=0,"",IFERROR(VLOOKUP(Monatsverwendungsnachweis!B197,Positionen,2,FALSE),""))</f>
        <v/>
      </c>
      <c r="B186" s="293" t="str">
        <f t="shared" si="10"/>
        <v/>
      </c>
      <c r="C186" s="292" t="str">
        <f>IF(A186="","",CONCATENATE("MKP"," / ",Monatsverwendungsnachweis!$D$7," / ",RIGHT(Monatsverwendungsnachweis!$F$7,2)," / ",ROW()-1))</f>
        <v/>
      </c>
      <c r="D186" s="294" t="str">
        <f t="shared" si="11"/>
        <v/>
      </c>
      <c r="E186" s="294" t="str">
        <f t="shared" si="12"/>
        <v/>
      </c>
      <c r="F186" s="293" t="str">
        <f>IF(A186="","",VLOOKUP(Monatsverwendungsnachweis!B197,Positionen,3,FALSE))</f>
        <v/>
      </c>
      <c r="G186" s="292" t="str">
        <f>IF(A186="","",CONCATENATE(Monatsverwendungsnachweis!D197," / ", LEFT(Monatsverwendungsnachweis!E197,3)," / ",Ermittlung_Pauschale!N186,"  x  ",MKP_Matrix, " a ",VLOOKUP(Monatsverwendungsnachweis!$K$5,Matrix,4,FALSE),"€"))</f>
        <v/>
      </c>
      <c r="H186" s="402" t="str">
        <f>IF(A186="","",Ermittlung_Pauschale!O186)</f>
        <v/>
      </c>
      <c r="I186" s="402" t="str">
        <f>IF(A186="","",Ermittlung_Pauschale!O186)</f>
        <v/>
      </c>
      <c r="J186" s="293" t="str">
        <f>IF(A186="","",IF(Monatsverwendungsnachweis!S197="","",Monatsverwendungsnachweis!S197))</f>
        <v/>
      </c>
      <c r="K186" s="293" t="str">
        <f t="shared" si="13"/>
        <v/>
      </c>
    </row>
    <row r="187" spans="1:11" x14ac:dyDescent="0.25">
      <c r="A187" s="292" t="str">
        <f>IF(Ermittlung_Pauschale!N187=0,"",IFERROR(VLOOKUP(Monatsverwendungsnachweis!B198,Positionen,2,FALSE),""))</f>
        <v/>
      </c>
      <c r="B187" s="293" t="str">
        <f t="shared" si="10"/>
        <v/>
      </c>
      <c r="C187" s="292" t="str">
        <f>IF(A187="","",CONCATENATE("MKP"," / ",Monatsverwendungsnachweis!$D$7," / ",RIGHT(Monatsverwendungsnachweis!$F$7,2)," / ",ROW()-1))</f>
        <v/>
      </c>
      <c r="D187" s="294" t="str">
        <f t="shared" si="11"/>
        <v/>
      </c>
      <c r="E187" s="294" t="str">
        <f t="shared" si="12"/>
        <v/>
      </c>
      <c r="F187" s="293" t="str">
        <f>IF(A187="","",VLOOKUP(Monatsverwendungsnachweis!B198,Positionen,3,FALSE))</f>
        <v/>
      </c>
      <c r="G187" s="292" t="str">
        <f>IF(A187="","",CONCATENATE(Monatsverwendungsnachweis!D198," / ", LEFT(Monatsverwendungsnachweis!E198,3)," / ",Ermittlung_Pauschale!N187,"  x  ",MKP_Matrix, " a ",VLOOKUP(Monatsverwendungsnachweis!$K$5,Matrix,4,FALSE),"€"))</f>
        <v/>
      </c>
      <c r="H187" s="402" t="str">
        <f>IF(A187="","",Ermittlung_Pauschale!O187)</f>
        <v/>
      </c>
      <c r="I187" s="402" t="str">
        <f>IF(A187="","",Ermittlung_Pauschale!O187)</f>
        <v/>
      </c>
      <c r="J187" s="293" t="str">
        <f>IF(A187="","",IF(Monatsverwendungsnachweis!S198="","",Monatsverwendungsnachweis!S198))</f>
        <v/>
      </c>
      <c r="K187" s="293" t="str">
        <f t="shared" si="13"/>
        <v/>
      </c>
    </row>
    <row r="188" spans="1:11" x14ac:dyDescent="0.25">
      <c r="A188" s="292" t="str">
        <f>IF(Ermittlung_Pauschale!N188=0,"",IFERROR(VLOOKUP(Monatsverwendungsnachweis!B199,Positionen,2,FALSE),""))</f>
        <v/>
      </c>
      <c r="B188" s="293" t="str">
        <f t="shared" si="10"/>
        <v/>
      </c>
      <c r="C188" s="292" t="str">
        <f>IF(A188="","",CONCATENATE("MKP"," / ",Monatsverwendungsnachweis!$D$7," / ",RIGHT(Monatsverwendungsnachweis!$F$7,2)," / ",ROW()-1))</f>
        <v/>
      </c>
      <c r="D188" s="294" t="str">
        <f t="shared" si="11"/>
        <v/>
      </c>
      <c r="E188" s="294" t="str">
        <f t="shared" si="12"/>
        <v/>
      </c>
      <c r="F188" s="293" t="str">
        <f>IF(A188="","",VLOOKUP(Monatsverwendungsnachweis!B199,Positionen,3,FALSE))</f>
        <v/>
      </c>
      <c r="G188" s="292" t="str">
        <f>IF(A188="","",CONCATENATE(Monatsverwendungsnachweis!D199," / ", LEFT(Monatsverwendungsnachweis!E199,3)," / ",Ermittlung_Pauschale!N188,"  x  ",MKP_Matrix, " a ",VLOOKUP(Monatsverwendungsnachweis!$K$5,Matrix,4,FALSE),"€"))</f>
        <v/>
      </c>
      <c r="H188" s="402" t="str">
        <f>IF(A188="","",Ermittlung_Pauschale!O188)</f>
        <v/>
      </c>
      <c r="I188" s="402" t="str">
        <f>IF(A188="","",Ermittlung_Pauschale!O188)</f>
        <v/>
      </c>
      <c r="J188" s="293" t="str">
        <f>IF(A188="","",IF(Monatsverwendungsnachweis!S199="","",Monatsverwendungsnachweis!S199))</f>
        <v/>
      </c>
      <c r="K188" s="293" t="str">
        <f t="shared" si="13"/>
        <v/>
      </c>
    </row>
    <row r="189" spans="1:11" x14ac:dyDescent="0.25">
      <c r="A189" s="292" t="str">
        <f>IF(Ermittlung_Pauschale!N189=0,"",IFERROR(VLOOKUP(Monatsverwendungsnachweis!B200,Positionen,2,FALSE),""))</f>
        <v/>
      </c>
      <c r="B189" s="293" t="str">
        <f t="shared" si="10"/>
        <v/>
      </c>
      <c r="C189" s="292" t="str">
        <f>IF(A189="","",CONCATENATE("MKP"," / ",Monatsverwendungsnachweis!$D$7," / ",RIGHT(Monatsverwendungsnachweis!$F$7,2)," / ",ROW()-1))</f>
        <v/>
      </c>
      <c r="D189" s="294" t="str">
        <f t="shared" si="11"/>
        <v/>
      </c>
      <c r="E189" s="294" t="str">
        <f t="shared" si="12"/>
        <v/>
      </c>
      <c r="F189" s="293" t="str">
        <f>IF(A189="","",VLOOKUP(Monatsverwendungsnachweis!B200,Positionen,3,FALSE))</f>
        <v/>
      </c>
      <c r="G189" s="292" t="str">
        <f>IF(A189="","",CONCATENATE(Monatsverwendungsnachweis!D200," / ", LEFT(Monatsverwendungsnachweis!E200,3)," / ",Ermittlung_Pauschale!N189,"  x  ",MKP_Matrix, " a ",VLOOKUP(Monatsverwendungsnachweis!$K$5,Matrix,4,FALSE),"€"))</f>
        <v/>
      </c>
      <c r="H189" s="402" t="str">
        <f>IF(A189="","",Ermittlung_Pauschale!O189)</f>
        <v/>
      </c>
      <c r="I189" s="402" t="str">
        <f>IF(A189="","",Ermittlung_Pauschale!O189)</f>
        <v/>
      </c>
      <c r="J189" s="293" t="str">
        <f>IF(A189="","",IF(Monatsverwendungsnachweis!S200="","",Monatsverwendungsnachweis!S200))</f>
        <v/>
      </c>
      <c r="K189" s="293" t="str">
        <f t="shared" si="13"/>
        <v/>
      </c>
    </row>
    <row r="190" spans="1:11" x14ac:dyDescent="0.25">
      <c r="A190" s="292" t="str">
        <f>IF(Ermittlung_Pauschale!N190=0,"",IFERROR(VLOOKUP(Monatsverwendungsnachweis!B201,Positionen,2,FALSE),""))</f>
        <v/>
      </c>
      <c r="B190" s="293" t="str">
        <f t="shared" si="10"/>
        <v/>
      </c>
      <c r="C190" s="292" t="str">
        <f>IF(A190="","",CONCATENATE("MKP"," / ",Monatsverwendungsnachweis!$D$7," / ",RIGHT(Monatsverwendungsnachweis!$F$7,2)," / ",ROW()-1))</f>
        <v/>
      </c>
      <c r="D190" s="294" t="str">
        <f t="shared" si="11"/>
        <v/>
      </c>
      <c r="E190" s="294" t="str">
        <f t="shared" si="12"/>
        <v/>
      </c>
      <c r="F190" s="293" t="str">
        <f>IF(A190="","",VLOOKUP(Monatsverwendungsnachweis!B201,Positionen,3,FALSE))</f>
        <v/>
      </c>
      <c r="G190" s="292" t="str">
        <f>IF(A190="","",CONCATENATE(Monatsverwendungsnachweis!D201," / ", LEFT(Monatsverwendungsnachweis!E201,3)," / ",Ermittlung_Pauschale!N190,"  x  ",MKP_Matrix, " a ",VLOOKUP(Monatsverwendungsnachweis!$K$5,Matrix,4,FALSE),"€"))</f>
        <v/>
      </c>
      <c r="H190" s="402" t="str">
        <f>IF(A190="","",Ermittlung_Pauschale!O190)</f>
        <v/>
      </c>
      <c r="I190" s="402" t="str">
        <f>IF(A190="","",Ermittlung_Pauschale!O190)</f>
        <v/>
      </c>
      <c r="J190" s="293" t="str">
        <f>IF(A190="","",IF(Monatsverwendungsnachweis!S201="","",Monatsverwendungsnachweis!S201))</f>
        <v/>
      </c>
      <c r="K190" s="293" t="str">
        <f t="shared" si="13"/>
        <v/>
      </c>
    </row>
    <row r="191" spans="1:11" x14ac:dyDescent="0.25">
      <c r="A191" s="292" t="str">
        <f>IF(Ermittlung_Pauschale!N191=0,"",IFERROR(VLOOKUP(Monatsverwendungsnachweis!B202,Positionen,2,FALSE),""))</f>
        <v/>
      </c>
      <c r="B191" s="293" t="str">
        <f t="shared" si="10"/>
        <v/>
      </c>
      <c r="C191" s="292" t="str">
        <f>IF(A191="","",CONCATENATE("MKP"," / ",Monatsverwendungsnachweis!$D$7," / ",RIGHT(Monatsverwendungsnachweis!$F$7,2)," / ",ROW()-1))</f>
        <v/>
      </c>
      <c r="D191" s="294" t="str">
        <f t="shared" si="11"/>
        <v/>
      </c>
      <c r="E191" s="294" t="str">
        <f t="shared" si="12"/>
        <v/>
      </c>
      <c r="F191" s="293" t="str">
        <f>IF(A191="","",VLOOKUP(Monatsverwendungsnachweis!B202,Positionen,3,FALSE))</f>
        <v/>
      </c>
      <c r="G191" s="292" t="str">
        <f>IF(A191="","",CONCATENATE(Monatsverwendungsnachweis!D202," / ", LEFT(Monatsverwendungsnachweis!E202,3)," / ",Ermittlung_Pauschale!N191,"  x  ",MKP_Matrix, " a ",VLOOKUP(Monatsverwendungsnachweis!$K$5,Matrix,4,FALSE),"€"))</f>
        <v/>
      </c>
      <c r="H191" s="402" t="str">
        <f>IF(A191="","",Ermittlung_Pauschale!O191)</f>
        <v/>
      </c>
      <c r="I191" s="402" t="str">
        <f>IF(A191="","",Ermittlung_Pauschale!O191)</f>
        <v/>
      </c>
      <c r="J191" s="293" t="str">
        <f>IF(A191="","",IF(Monatsverwendungsnachweis!S202="","",Monatsverwendungsnachweis!S202))</f>
        <v/>
      </c>
      <c r="K191" s="293" t="str">
        <f t="shared" si="13"/>
        <v/>
      </c>
    </row>
    <row r="192" spans="1:11" x14ac:dyDescent="0.25">
      <c r="A192" s="292" t="str">
        <f>IF(Ermittlung_Pauschale!N192=0,"",IFERROR(VLOOKUP(Monatsverwendungsnachweis!B203,Positionen,2,FALSE),""))</f>
        <v/>
      </c>
      <c r="B192" s="293" t="str">
        <f t="shared" si="10"/>
        <v/>
      </c>
      <c r="C192" s="292" t="str">
        <f>IF(A192="","",CONCATENATE("MKP"," / ",Monatsverwendungsnachweis!$D$7," / ",RIGHT(Monatsverwendungsnachweis!$F$7,2)," / ",ROW()-1))</f>
        <v/>
      </c>
      <c r="D192" s="294" t="str">
        <f t="shared" si="11"/>
        <v/>
      </c>
      <c r="E192" s="294" t="str">
        <f t="shared" si="12"/>
        <v/>
      </c>
      <c r="F192" s="293" t="str">
        <f>IF(A192="","",VLOOKUP(Monatsverwendungsnachweis!B203,Positionen,3,FALSE))</f>
        <v/>
      </c>
      <c r="G192" s="292" t="str">
        <f>IF(A192="","",CONCATENATE(Monatsverwendungsnachweis!D203," / ", LEFT(Monatsverwendungsnachweis!E203,3)," / ",Ermittlung_Pauschale!N192,"  x  ",MKP_Matrix, " a ",VLOOKUP(Monatsverwendungsnachweis!$K$5,Matrix,4,FALSE),"€"))</f>
        <v/>
      </c>
      <c r="H192" s="402" t="str">
        <f>IF(A192="","",Ermittlung_Pauschale!O192)</f>
        <v/>
      </c>
      <c r="I192" s="402" t="str">
        <f>IF(A192="","",Ermittlung_Pauschale!O192)</f>
        <v/>
      </c>
      <c r="J192" s="293" t="str">
        <f>IF(A192="","",IF(Monatsverwendungsnachweis!S203="","",Monatsverwendungsnachweis!S203))</f>
        <v/>
      </c>
      <c r="K192" s="293" t="str">
        <f t="shared" si="13"/>
        <v/>
      </c>
    </row>
    <row r="193" spans="1:11" x14ac:dyDescent="0.25">
      <c r="A193" s="292" t="str">
        <f>IF(Ermittlung_Pauschale!N193=0,"",IFERROR(VLOOKUP(Monatsverwendungsnachweis!B204,Positionen,2,FALSE),""))</f>
        <v/>
      </c>
      <c r="B193" s="293" t="str">
        <f t="shared" si="10"/>
        <v/>
      </c>
      <c r="C193" s="292" t="str">
        <f>IF(A193="","",CONCATENATE("MKP"," / ",Monatsverwendungsnachweis!$D$7," / ",RIGHT(Monatsverwendungsnachweis!$F$7,2)," / ",ROW()-1))</f>
        <v/>
      </c>
      <c r="D193" s="294" t="str">
        <f t="shared" si="11"/>
        <v/>
      </c>
      <c r="E193" s="294" t="str">
        <f t="shared" si="12"/>
        <v/>
      </c>
      <c r="F193" s="293" t="str">
        <f>IF(A193="","",VLOOKUP(Monatsverwendungsnachweis!B204,Positionen,3,FALSE))</f>
        <v/>
      </c>
      <c r="G193" s="292" t="str">
        <f>IF(A193="","",CONCATENATE(Monatsverwendungsnachweis!D204," / ", LEFT(Monatsverwendungsnachweis!E204,3)," / ",Ermittlung_Pauschale!N193,"  x  ",MKP_Matrix, " a ",VLOOKUP(Monatsverwendungsnachweis!$K$5,Matrix,4,FALSE),"€"))</f>
        <v/>
      </c>
      <c r="H193" s="402" t="str">
        <f>IF(A193="","",Ermittlung_Pauschale!O193)</f>
        <v/>
      </c>
      <c r="I193" s="402" t="str">
        <f>IF(A193="","",Ermittlung_Pauschale!O193)</f>
        <v/>
      </c>
      <c r="J193" s="293" t="str">
        <f>IF(A193="","",IF(Monatsverwendungsnachweis!S204="","",Monatsverwendungsnachweis!S204))</f>
        <v/>
      </c>
      <c r="K193" s="293" t="str">
        <f t="shared" si="13"/>
        <v/>
      </c>
    </row>
    <row r="194" spans="1:11" x14ac:dyDescent="0.25">
      <c r="A194" s="292" t="str">
        <f>IF(Ermittlung_Pauschale!N194=0,"",IFERROR(VLOOKUP(Monatsverwendungsnachweis!B205,Positionen,2,FALSE),""))</f>
        <v/>
      </c>
      <c r="B194" s="293" t="str">
        <f t="shared" si="10"/>
        <v/>
      </c>
      <c r="C194" s="292" t="str">
        <f>IF(A194="","",CONCATENATE("MKP"," / ",Monatsverwendungsnachweis!$D$7," / ",RIGHT(Monatsverwendungsnachweis!$F$7,2)," / ",ROW()-1))</f>
        <v/>
      </c>
      <c r="D194" s="294" t="str">
        <f t="shared" si="11"/>
        <v/>
      </c>
      <c r="E194" s="294" t="str">
        <f t="shared" si="12"/>
        <v/>
      </c>
      <c r="F194" s="293" t="str">
        <f>IF(A194="","",VLOOKUP(Monatsverwendungsnachweis!B205,Positionen,3,FALSE))</f>
        <v/>
      </c>
      <c r="G194" s="292" t="str">
        <f>IF(A194="","",CONCATENATE(Monatsverwendungsnachweis!D205," / ", LEFT(Monatsverwendungsnachweis!E205,3)," / ",Ermittlung_Pauschale!N194,"  x  ",MKP_Matrix, " a ",VLOOKUP(Monatsverwendungsnachweis!$K$5,Matrix,4,FALSE),"€"))</f>
        <v/>
      </c>
      <c r="H194" s="402" t="str">
        <f>IF(A194="","",Ermittlung_Pauschale!O194)</f>
        <v/>
      </c>
      <c r="I194" s="402" t="str">
        <f>IF(A194="","",Ermittlung_Pauschale!O194)</f>
        <v/>
      </c>
      <c r="J194" s="293" t="str">
        <f>IF(A194="","",IF(Monatsverwendungsnachweis!S205="","",Monatsverwendungsnachweis!S205))</f>
        <v/>
      </c>
      <c r="K194" s="293" t="str">
        <f t="shared" si="13"/>
        <v/>
      </c>
    </row>
    <row r="195" spans="1:11" x14ac:dyDescent="0.25">
      <c r="A195" s="292" t="str">
        <f>IF(Ermittlung_Pauschale!N195=0,"",IFERROR(VLOOKUP(Monatsverwendungsnachweis!B206,Positionen,2,FALSE),""))</f>
        <v/>
      </c>
      <c r="B195" s="293" t="str">
        <f t="shared" ref="B195:B258" si="14">IF(A195="","","ZE")</f>
        <v/>
      </c>
      <c r="C195" s="292" t="str">
        <f>IF(A195="","",CONCATENATE("MKP"," / ",Monatsverwendungsnachweis!$D$7," / ",RIGHT(Monatsverwendungsnachweis!$F$7,2)," / ",ROW()-1))</f>
        <v/>
      </c>
      <c r="D195" s="294" t="str">
        <f t="shared" ref="D195:D258" si="15">IF(A195="","",Monatsende)</f>
        <v/>
      </c>
      <c r="E195" s="294" t="str">
        <f t="shared" ref="E195:E258" si="16">IF(A195="","",Monatsende)</f>
        <v/>
      </c>
      <c r="F195" s="293" t="str">
        <f>IF(A195="","",VLOOKUP(Monatsverwendungsnachweis!B206,Positionen,3,FALSE))</f>
        <v/>
      </c>
      <c r="G195" s="292" t="str">
        <f>IF(A195="","",CONCATENATE(Monatsverwendungsnachweis!D206," / ", LEFT(Monatsverwendungsnachweis!E206,3)," / ",Ermittlung_Pauschale!N195,"  x  ",MKP_Matrix, " a ",VLOOKUP(Monatsverwendungsnachweis!$K$5,Matrix,4,FALSE),"€"))</f>
        <v/>
      </c>
      <c r="H195" s="402" t="str">
        <f>IF(A195="","",Ermittlung_Pauschale!O195)</f>
        <v/>
      </c>
      <c r="I195" s="402" t="str">
        <f>IF(A195="","",Ermittlung_Pauschale!O195)</f>
        <v/>
      </c>
      <c r="J195" s="293" t="str">
        <f>IF(A195="","",IF(Monatsverwendungsnachweis!S206="","",Monatsverwendungsnachweis!S206))</f>
        <v/>
      </c>
      <c r="K195" s="293" t="str">
        <f t="shared" ref="K195:K258" si="17">IF(A195="","","0")</f>
        <v/>
      </c>
    </row>
    <row r="196" spans="1:11" x14ac:dyDescent="0.25">
      <c r="A196" s="292" t="str">
        <f>IF(Ermittlung_Pauschale!N196=0,"",IFERROR(VLOOKUP(Monatsverwendungsnachweis!B207,Positionen,2,FALSE),""))</f>
        <v/>
      </c>
      <c r="B196" s="293" t="str">
        <f t="shared" si="14"/>
        <v/>
      </c>
      <c r="C196" s="292" t="str">
        <f>IF(A196="","",CONCATENATE("MKP"," / ",Monatsverwendungsnachweis!$D$7," / ",RIGHT(Monatsverwendungsnachweis!$F$7,2)," / ",ROW()-1))</f>
        <v/>
      </c>
      <c r="D196" s="294" t="str">
        <f t="shared" si="15"/>
        <v/>
      </c>
      <c r="E196" s="294" t="str">
        <f t="shared" si="16"/>
        <v/>
      </c>
      <c r="F196" s="293" t="str">
        <f>IF(A196="","",VLOOKUP(Monatsverwendungsnachweis!B207,Positionen,3,FALSE))</f>
        <v/>
      </c>
      <c r="G196" s="292" t="str">
        <f>IF(A196="","",CONCATENATE(Monatsverwendungsnachweis!D207," / ", LEFT(Monatsverwendungsnachweis!E207,3)," / ",Ermittlung_Pauschale!N196,"  x  ",MKP_Matrix, " a ",VLOOKUP(Monatsverwendungsnachweis!$K$5,Matrix,4,FALSE),"€"))</f>
        <v/>
      </c>
      <c r="H196" s="402" t="str">
        <f>IF(A196="","",Ermittlung_Pauschale!O196)</f>
        <v/>
      </c>
      <c r="I196" s="402" t="str">
        <f>IF(A196="","",Ermittlung_Pauschale!O196)</f>
        <v/>
      </c>
      <c r="J196" s="293" t="str">
        <f>IF(A196="","",IF(Monatsverwendungsnachweis!S207="","",Monatsverwendungsnachweis!S207))</f>
        <v/>
      </c>
      <c r="K196" s="293" t="str">
        <f t="shared" si="17"/>
        <v/>
      </c>
    </row>
    <row r="197" spans="1:11" x14ac:dyDescent="0.25">
      <c r="A197" s="292" t="str">
        <f>IF(Ermittlung_Pauschale!N197=0,"",IFERROR(VLOOKUP(Monatsverwendungsnachweis!B208,Positionen,2,FALSE),""))</f>
        <v/>
      </c>
      <c r="B197" s="293" t="str">
        <f t="shared" si="14"/>
        <v/>
      </c>
      <c r="C197" s="292" t="str">
        <f>IF(A197="","",CONCATENATE("MKP"," / ",Monatsverwendungsnachweis!$D$7," / ",RIGHT(Monatsverwendungsnachweis!$F$7,2)," / ",ROW()-1))</f>
        <v/>
      </c>
      <c r="D197" s="294" t="str">
        <f t="shared" si="15"/>
        <v/>
      </c>
      <c r="E197" s="294" t="str">
        <f t="shared" si="16"/>
        <v/>
      </c>
      <c r="F197" s="293" t="str">
        <f>IF(A197="","",VLOOKUP(Monatsverwendungsnachweis!B208,Positionen,3,FALSE))</f>
        <v/>
      </c>
      <c r="G197" s="292" t="str">
        <f>IF(A197="","",CONCATENATE(Monatsverwendungsnachweis!D208," / ", LEFT(Monatsverwendungsnachweis!E208,3)," / ",Ermittlung_Pauschale!N197,"  x  ",MKP_Matrix, " a ",VLOOKUP(Monatsverwendungsnachweis!$K$5,Matrix,4,FALSE),"€"))</f>
        <v/>
      </c>
      <c r="H197" s="402" t="str">
        <f>IF(A197="","",Ermittlung_Pauschale!O197)</f>
        <v/>
      </c>
      <c r="I197" s="402" t="str">
        <f>IF(A197="","",Ermittlung_Pauschale!O197)</f>
        <v/>
      </c>
      <c r="J197" s="293" t="str">
        <f>IF(A197="","",IF(Monatsverwendungsnachweis!S208="","",Monatsverwendungsnachweis!S208))</f>
        <v/>
      </c>
      <c r="K197" s="293" t="str">
        <f t="shared" si="17"/>
        <v/>
      </c>
    </row>
    <row r="198" spans="1:11" x14ac:dyDescent="0.25">
      <c r="A198" s="292" t="str">
        <f>IF(Ermittlung_Pauschale!N198=0,"",IFERROR(VLOOKUP(Monatsverwendungsnachweis!B209,Positionen,2,FALSE),""))</f>
        <v/>
      </c>
      <c r="B198" s="293" t="str">
        <f t="shared" si="14"/>
        <v/>
      </c>
      <c r="C198" s="292" t="str">
        <f>IF(A198="","",CONCATENATE("MKP"," / ",Monatsverwendungsnachweis!$D$7," / ",RIGHT(Monatsverwendungsnachweis!$F$7,2)," / ",ROW()-1))</f>
        <v/>
      </c>
      <c r="D198" s="294" t="str">
        <f t="shared" si="15"/>
        <v/>
      </c>
      <c r="E198" s="294" t="str">
        <f t="shared" si="16"/>
        <v/>
      </c>
      <c r="F198" s="293" t="str">
        <f>IF(A198="","",VLOOKUP(Monatsverwendungsnachweis!B209,Positionen,3,FALSE))</f>
        <v/>
      </c>
      <c r="G198" s="292" t="str">
        <f>IF(A198="","",CONCATENATE(Monatsverwendungsnachweis!D209," / ", LEFT(Monatsverwendungsnachweis!E209,3)," / ",Ermittlung_Pauschale!N198,"  x  ",MKP_Matrix, " a ",VLOOKUP(Monatsverwendungsnachweis!$K$5,Matrix,4,FALSE),"€"))</f>
        <v/>
      </c>
      <c r="H198" s="402" t="str">
        <f>IF(A198="","",Ermittlung_Pauschale!O198)</f>
        <v/>
      </c>
      <c r="I198" s="402" t="str">
        <f>IF(A198="","",Ermittlung_Pauschale!O198)</f>
        <v/>
      </c>
      <c r="J198" s="293" t="str">
        <f>IF(A198="","",IF(Monatsverwendungsnachweis!S209="","",Monatsverwendungsnachweis!S209))</f>
        <v/>
      </c>
      <c r="K198" s="293" t="str">
        <f t="shared" si="17"/>
        <v/>
      </c>
    </row>
    <row r="199" spans="1:11" x14ac:dyDescent="0.25">
      <c r="A199" s="292" t="str">
        <f>IF(Ermittlung_Pauschale!N199=0,"",IFERROR(VLOOKUP(Monatsverwendungsnachweis!B210,Positionen,2,FALSE),""))</f>
        <v/>
      </c>
      <c r="B199" s="293" t="str">
        <f t="shared" si="14"/>
        <v/>
      </c>
      <c r="C199" s="292" t="str">
        <f>IF(A199="","",CONCATENATE("MKP"," / ",Monatsverwendungsnachweis!$D$7," / ",RIGHT(Monatsverwendungsnachweis!$F$7,2)," / ",ROW()-1))</f>
        <v/>
      </c>
      <c r="D199" s="294" t="str">
        <f t="shared" si="15"/>
        <v/>
      </c>
      <c r="E199" s="294" t="str">
        <f t="shared" si="16"/>
        <v/>
      </c>
      <c r="F199" s="293" t="str">
        <f>IF(A199="","",VLOOKUP(Monatsverwendungsnachweis!B210,Positionen,3,FALSE))</f>
        <v/>
      </c>
      <c r="G199" s="292" t="str">
        <f>IF(A199="","",CONCATENATE(Monatsverwendungsnachweis!D210," / ", LEFT(Monatsverwendungsnachweis!E210,3)," / ",Ermittlung_Pauschale!N199,"  x  ",MKP_Matrix, " a ",VLOOKUP(Monatsverwendungsnachweis!$K$5,Matrix,4,FALSE),"€"))</f>
        <v/>
      </c>
      <c r="H199" s="402" t="str">
        <f>IF(A199="","",Ermittlung_Pauschale!O199)</f>
        <v/>
      </c>
      <c r="I199" s="402" t="str">
        <f>IF(A199="","",Ermittlung_Pauschale!O199)</f>
        <v/>
      </c>
      <c r="J199" s="293" t="str">
        <f>IF(A199="","",IF(Monatsverwendungsnachweis!S210="","",Monatsverwendungsnachweis!S210))</f>
        <v/>
      </c>
      <c r="K199" s="293" t="str">
        <f t="shared" si="17"/>
        <v/>
      </c>
    </row>
    <row r="200" spans="1:11" x14ac:dyDescent="0.25">
      <c r="A200" s="292" t="str">
        <f>IF(Ermittlung_Pauschale!N200=0,"",IFERROR(VLOOKUP(Monatsverwendungsnachweis!B211,Positionen,2,FALSE),""))</f>
        <v/>
      </c>
      <c r="B200" s="293" t="str">
        <f t="shared" si="14"/>
        <v/>
      </c>
      <c r="C200" s="292" t="str">
        <f>IF(A200="","",CONCATENATE("MKP"," / ",Monatsverwendungsnachweis!$D$7," / ",RIGHT(Monatsverwendungsnachweis!$F$7,2)," / ",ROW()-1))</f>
        <v/>
      </c>
      <c r="D200" s="294" t="str">
        <f t="shared" si="15"/>
        <v/>
      </c>
      <c r="E200" s="294" t="str">
        <f t="shared" si="16"/>
        <v/>
      </c>
      <c r="F200" s="293" t="str">
        <f>IF(A200="","",VLOOKUP(Monatsverwendungsnachweis!B211,Positionen,3,FALSE))</f>
        <v/>
      </c>
      <c r="G200" s="292" t="str">
        <f>IF(A200="","",CONCATENATE(Monatsverwendungsnachweis!D211," / ", LEFT(Monatsverwendungsnachweis!E211,3)," / ",Ermittlung_Pauschale!N200,"  x  ",MKP_Matrix, " a ",VLOOKUP(Monatsverwendungsnachweis!$K$5,Matrix,4,FALSE),"€"))</f>
        <v/>
      </c>
      <c r="H200" s="402" t="str">
        <f>IF(A200="","",Ermittlung_Pauschale!O200)</f>
        <v/>
      </c>
      <c r="I200" s="402" t="str">
        <f>IF(A200="","",Ermittlung_Pauschale!O200)</f>
        <v/>
      </c>
      <c r="J200" s="293" t="str">
        <f>IF(A200="","",IF(Monatsverwendungsnachweis!S211="","",Monatsverwendungsnachweis!S211))</f>
        <v/>
      </c>
      <c r="K200" s="293" t="str">
        <f t="shared" si="17"/>
        <v/>
      </c>
    </row>
    <row r="201" spans="1:11" x14ac:dyDescent="0.25">
      <c r="A201" s="292" t="str">
        <f>IF(Ermittlung_Pauschale!N201=0,"",IFERROR(VLOOKUP(Monatsverwendungsnachweis!B212,Positionen,2,FALSE),""))</f>
        <v/>
      </c>
      <c r="B201" s="293" t="str">
        <f t="shared" si="14"/>
        <v/>
      </c>
      <c r="C201" s="292" t="str">
        <f>IF(A201="","",CONCATENATE("MKP"," / ",Monatsverwendungsnachweis!$D$7," / ",RIGHT(Monatsverwendungsnachweis!$F$7,2)," / ",ROW()-1))</f>
        <v/>
      </c>
      <c r="D201" s="294" t="str">
        <f t="shared" si="15"/>
        <v/>
      </c>
      <c r="E201" s="294" t="str">
        <f t="shared" si="16"/>
        <v/>
      </c>
      <c r="F201" s="293" t="str">
        <f>IF(A201="","",VLOOKUP(Monatsverwendungsnachweis!B212,Positionen,3,FALSE))</f>
        <v/>
      </c>
      <c r="G201" s="292" t="str">
        <f>IF(A201="","",CONCATENATE(Monatsverwendungsnachweis!D212," / ", LEFT(Monatsverwendungsnachweis!E212,3)," / ",Ermittlung_Pauschale!N201,"  x  ",MKP_Matrix, " a ",VLOOKUP(Monatsverwendungsnachweis!$K$5,Matrix,4,FALSE),"€"))</f>
        <v/>
      </c>
      <c r="H201" s="402" t="str">
        <f>IF(A201="","",Ermittlung_Pauschale!O201)</f>
        <v/>
      </c>
      <c r="I201" s="402" t="str">
        <f>IF(A201="","",Ermittlung_Pauschale!O201)</f>
        <v/>
      </c>
      <c r="J201" s="293" t="str">
        <f>IF(A201="","",IF(Monatsverwendungsnachweis!S212="","",Monatsverwendungsnachweis!S212))</f>
        <v/>
      </c>
      <c r="K201" s="293" t="str">
        <f t="shared" si="17"/>
        <v/>
      </c>
    </row>
    <row r="202" spans="1:11" x14ac:dyDescent="0.25">
      <c r="A202" s="292" t="str">
        <f>IF(Ermittlung_Pauschale!N202=0,"",IFERROR(VLOOKUP(Monatsverwendungsnachweis!B213,Positionen,2,FALSE),""))</f>
        <v/>
      </c>
      <c r="B202" s="293" t="str">
        <f t="shared" si="14"/>
        <v/>
      </c>
      <c r="C202" s="292" t="str">
        <f>IF(A202="","",CONCATENATE("MKP"," / ",Monatsverwendungsnachweis!$D$7," / ",RIGHT(Monatsverwendungsnachweis!$F$7,2)," / ",ROW()-1))</f>
        <v/>
      </c>
      <c r="D202" s="294" t="str">
        <f t="shared" si="15"/>
        <v/>
      </c>
      <c r="E202" s="294" t="str">
        <f t="shared" si="16"/>
        <v/>
      </c>
      <c r="F202" s="293" t="str">
        <f>IF(A202="","",VLOOKUP(Monatsverwendungsnachweis!B213,Positionen,3,FALSE))</f>
        <v/>
      </c>
      <c r="G202" s="292" t="str">
        <f>IF(A202="","",CONCATENATE(Monatsverwendungsnachweis!D213," / ", LEFT(Monatsverwendungsnachweis!E213,3)," / ",Ermittlung_Pauschale!N202,"  x  ",MKP_Matrix, " a ",VLOOKUP(Monatsverwendungsnachweis!$K$5,Matrix,4,FALSE),"€"))</f>
        <v/>
      </c>
      <c r="H202" s="402" t="str">
        <f>IF(A202="","",Ermittlung_Pauschale!O202)</f>
        <v/>
      </c>
      <c r="I202" s="402" t="str">
        <f>IF(A202="","",Ermittlung_Pauschale!O202)</f>
        <v/>
      </c>
      <c r="J202" s="293" t="str">
        <f>IF(A202="","",IF(Monatsverwendungsnachweis!S213="","",Monatsverwendungsnachweis!S213))</f>
        <v/>
      </c>
      <c r="K202" s="293" t="str">
        <f t="shared" si="17"/>
        <v/>
      </c>
    </row>
    <row r="203" spans="1:11" x14ac:dyDescent="0.25">
      <c r="A203" s="292" t="str">
        <f>IF(Ermittlung_Pauschale!N203=0,"",IFERROR(VLOOKUP(Monatsverwendungsnachweis!B214,Positionen,2,FALSE),""))</f>
        <v/>
      </c>
      <c r="B203" s="293" t="str">
        <f t="shared" si="14"/>
        <v/>
      </c>
      <c r="C203" s="292" t="str">
        <f>IF(A203="","",CONCATENATE("MKP"," / ",Monatsverwendungsnachweis!$D$7," / ",RIGHT(Monatsverwendungsnachweis!$F$7,2)," / ",ROW()-1))</f>
        <v/>
      </c>
      <c r="D203" s="294" t="str">
        <f t="shared" si="15"/>
        <v/>
      </c>
      <c r="E203" s="294" t="str">
        <f t="shared" si="16"/>
        <v/>
      </c>
      <c r="F203" s="293" t="str">
        <f>IF(A203="","",VLOOKUP(Monatsverwendungsnachweis!B214,Positionen,3,FALSE))</f>
        <v/>
      </c>
      <c r="G203" s="292" t="str">
        <f>IF(A203="","",CONCATENATE(Monatsverwendungsnachweis!D214," / ", LEFT(Monatsverwendungsnachweis!E214,3)," / ",Ermittlung_Pauschale!N203,"  x  ",MKP_Matrix, " a ",VLOOKUP(Monatsverwendungsnachweis!$K$5,Matrix,4,FALSE),"€"))</f>
        <v/>
      </c>
      <c r="H203" s="402" t="str">
        <f>IF(A203="","",Ermittlung_Pauschale!O203)</f>
        <v/>
      </c>
      <c r="I203" s="402" t="str">
        <f>IF(A203="","",Ermittlung_Pauschale!O203)</f>
        <v/>
      </c>
      <c r="J203" s="293" t="str">
        <f>IF(A203="","",IF(Monatsverwendungsnachweis!S214="","",Monatsverwendungsnachweis!S214))</f>
        <v/>
      </c>
      <c r="K203" s="293" t="str">
        <f t="shared" si="17"/>
        <v/>
      </c>
    </row>
    <row r="204" spans="1:11" x14ac:dyDescent="0.25">
      <c r="A204" s="292" t="str">
        <f>IF(Ermittlung_Pauschale!N204=0,"",IFERROR(VLOOKUP(Monatsverwendungsnachweis!B215,Positionen,2,FALSE),""))</f>
        <v/>
      </c>
      <c r="B204" s="293" t="str">
        <f t="shared" si="14"/>
        <v/>
      </c>
      <c r="C204" s="292" t="str">
        <f>IF(A204="","",CONCATENATE("MKP"," / ",Monatsverwendungsnachweis!$D$7," / ",RIGHT(Monatsverwendungsnachweis!$F$7,2)," / ",ROW()-1))</f>
        <v/>
      </c>
      <c r="D204" s="294" t="str">
        <f t="shared" si="15"/>
        <v/>
      </c>
      <c r="E204" s="294" t="str">
        <f t="shared" si="16"/>
        <v/>
      </c>
      <c r="F204" s="293" t="str">
        <f>IF(A204="","",VLOOKUP(Monatsverwendungsnachweis!B215,Positionen,3,FALSE))</f>
        <v/>
      </c>
      <c r="G204" s="292" t="str">
        <f>IF(A204="","",CONCATENATE(Monatsverwendungsnachweis!D215," / ", LEFT(Monatsverwendungsnachweis!E215,3)," / ",Ermittlung_Pauschale!N204,"  x  ",MKP_Matrix, " a ",VLOOKUP(Monatsverwendungsnachweis!$K$5,Matrix,4,FALSE),"€"))</f>
        <v/>
      </c>
      <c r="H204" s="402" t="str">
        <f>IF(A204="","",Ermittlung_Pauschale!O204)</f>
        <v/>
      </c>
      <c r="I204" s="402" t="str">
        <f>IF(A204="","",Ermittlung_Pauschale!O204)</f>
        <v/>
      </c>
      <c r="J204" s="293" t="str">
        <f>IF(A204="","",IF(Monatsverwendungsnachweis!S215="","",Monatsverwendungsnachweis!S215))</f>
        <v/>
      </c>
      <c r="K204" s="293" t="str">
        <f t="shared" si="17"/>
        <v/>
      </c>
    </row>
    <row r="205" spans="1:11" x14ac:dyDescent="0.25">
      <c r="A205" s="292" t="str">
        <f>IF(Ermittlung_Pauschale!N205=0,"",IFERROR(VLOOKUP(Monatsverwendungsnachweis!B216,Positionen,2,FALSE),""))</f>
        <v/>
      </c>
      <c r="B205" s="293" t="str">
        <f t="shared" si="14"/>
        <v/>
      </c>
      <c r="C205" s="292" t="str">
        <f>IF(A205="","",CONCATENATE("MKP"," / ",Monatsverwendungsnachweis!$D$7," / ",RIGHT(Monatsverwendungsnachweis!$F$7,2)," / ",ROW()-1))</f>
        <v/>
      </c>
      <c r="D205" s="294" t="str">
        <f t="shared" si="15"/>
        <v/>
      </c>
      <c r="E205" s="294" t="str">
        <f t="shared" si="16"/>
        <v/>
      </c>
      <c r="F205" s="293" t="str">
        <f>IF(A205="","",VLOOKUP(Monatsverwendungsnachweis!B216,Positionen,3,FALSE))</f>
        <v/>
      </c>
      <c r="G205" s="292" t="str">
        <f>IF(A205="","",CONCATENATE(Monatsverwendungsnachweis!D216," / ", LEFT(Monatsverwendungsnachweis!E216,3)," / ",Ermittlung_Pauschale!N205,"  x  ",MKP_Matrix, " a ",VLOOKUP(Monatsverwendungsnachweis!$K$5,Matrix,4,FALSE),"€"))</f>
        <v/>
      </c>
      <c r="H205" s="402" t="str">
        <f>IF(A205="","",Ermittlung_Pauschale!O205)</f>
        <v/>
      </c>
      <c r="I205" s="402" t="str">
        <f>IF(A205="","",Ermittlung_Pauschale!O205)</f>
        <v/>
      </c>
      <c r="J205" s="293" t="str">
        <f>IF(A205="","",IF(Monatsverwendungsnachweis!S216="","",Monatsverwendungsnachweis!S216))</f>
        <v/>
      </c>
      <c r="K205" s="293" t="str">
        <f t="shared" si="17"/>
        <v/>
      </c>
    </row>
    <row r="206" spans="1:11" x14ac:dyDescent="0.25">
      <c r="A206" s="292" t="str">
        <f>IF(Ermittlung_Pauschale!N206=0,"",IFERROR(VLOOKUP(Monatsverwendungsnachweis!B217,Positionen,2,FALSE),""))</f>
        <v/>
      </c>
      <c r="B206" s="293" t="str">
        <f t="shared" si="14"/>
        <v/>
      </c>
      <c r="C206" s="292" t="str">
        <f>IF(A206="","",CONCATENATE("MKP"," / ",Monatsverwendungsnachweis!$D$7," / ",RIGHT(Monatsverwendungsnachweis!$F$7,2)," / ",ROW()-1))</f>
        <v/>
      </c>
      <c r="D206" s="294" t="str">
        <f t="shared" si="15"/>
        <v/>
      </c>
      <c r="E206" s="294" t="str">
        <f t="shared" si="16"/>
        <v/>
      </c>
      <c r="F206" s="293" t="str">
        <f>IF(A206="","",VLOOKUP(Monatsverwendungsnachweis!B217,Positionen,3,FALSE))</f>
        <v/>
      </c>
      <c r="G206" s="292" t="str">
        <f>IF(A206="","",CONCATENATE(Monatsverwendungsnachweis!D217," / ", LEFT(Monatsverwendungsnachweis!E217,3)," / ",Ermittlung_Pauschale!N206,"  x  ",MKP_Matrix, " a ",VLOOKUP(Monatsverwendungsnachweis!$K$5,Matrix,4,FALSE),"€"))</f>
        <v/>
      </c>
      <c r="H206" s="402" t="str">
        <f>IF(A206="","",Ermittlung_Pauschale!O206)</f>
        <v/>
      </c>
      <c r="I206" s="402" t="str">
        <f>IF(A206="","",Ermittlung_Pauschale!O206)</f>
        <v/>
      </c>
      <c r="J206" s="293" t="str">
        <f>IF(A206="","",IF(Monatsverwendungsnachweis!S217="","",Monatsverwendungsnachweis!S217))</f>
        <v/>
      </c>
      <c r="K206" s="293" t="str">
        <f t="shared" si="17"/>
        <v/>
      </c>
    </row>
    <row r="207" spans="1:11" x14ac:dyDescent="0.25">
      <c r="A207" s="292" t="str">
        <f>IF(Ermittlung_Pauschale!N207=0,"",IFERROR(VLOOKUP(Monatsverwendungsnachweis!B218,Positionen,2,FALSE),""))</f>
        <v/>
      </c>
      <c r="B207" s="293" t="str">
        <f t="shared" si="14"/>
        <v/>
      </c>
      <c r="C207" s="292" t="str">
        <f>IF(A207="","",CONCATENATE("MKP"," / ",Monatsverwendungsnachweis!$D$7," / ",RIGHT(Monatsverwendungsnachweis!$F$7,2)," / ",ROW()-1))</f>
        <v/>
      </c>
      <c r="D207" s="294" t="str">
        <f t="shared" si="15"/>
        <v/>
      </c>
      <c r="E207" s="294" t="str">
        <f t="shared" si="16"/>
        <v/>
      </c>
      <c r="F207" s="293" t="str">
        <f>IF(A207="","",VLOOKUP(Monatsverwendungsnachweis!B218,Positionen,3,FALSE))</f>
        <v/>
      </c>
      <c r="G207" s="292" t="str">
        <f>IF(A207="","",CONCATENATE(Monatsverwendungsnachweis!D218," / ", LEFT(Monatsverwendungsnachweis!E218,3)," / ",Ermittlung_Pauschale!N207,"  x  ",MKP_Matrix, " a ",VLOOKUP(Monatsverwendungsnachweis!$K$5,Matrix,4,FALSE),"€"))</f>
        <v/>
      </c>
      <c r="H207" s="402" t="str">
        <f>IF(A207="","",Ermittlung_Pauschale!O207)</f>
        <v/>
      </c>
      <c r="I207" s="402" t="str">
        <f>IF(A207="","",Ermittlung_Pauschale!O207)</f>
        <v/>
      </c>
      <c r="J207" s="293" t="str">
        <f>IF(A207="","",IF(Monatsverwendungsnachweis!S218="","",Monatsverwendungsnachweis!S218))</f>
        <v/>
      </c>
      <c r="K207" s="293" t="str">
        <f t="shared" si="17"/>
        <v/>
      </c>
    </row>
    <row r="208" spans="1:11" x14ac:dyDescent="0.25">
      <c r="A208" s="292" t="str">
        <f>IF(Ermittlung_Pauschale!N208=0,"",IFERROR(VLOOKUP(Monatsverwendungsnachweis!B219,Positionen,2,FALSE),""))</f>
        <v/>
      </c>
      <c r="B208" s="293" t="str">
        <f t="shared" si="14"/>
        <v/>
      </c>
      <c r="C208" s="292" t="str">
        <f>IF(A208="","",CONCATENATE("MKP"," / ",Monatsverwendungsnachweis!$D$7," / ",RIGHT(Monatsverwendungsnachweis!$F$7,2)," / ",ROW()-1))</f>
        <v/>
      </c>
      <c r="D208" s="294" t="str">
        <f t="shared" si="15"/>
        <v/>
      </c>
      <c r="E208" s="294" t="str">
        <f t="shared" si="16"/>
        <v/>
      </c>
      <c r="F208" s="293" t="str">
        <f>IF(A208="","",VLOOKUP(Monatsverwendungsnachweis!B219,Positionen,3,FALSE))</f>
        <v/>
      </c>
      <c r="G208" s="292" t="str">
        <f>IF(A208="","",CONCATENATE(Monatsverwendungsnachweis!D219," / ", LEFT(Monatsverwendungsnachweis!E219,3)," / ",Ermittlung_Pauschale!N208,"  x  ",MKP_Matrix, " a ",VLOOKUP(Monatsverwendungsnachweis!$K$5,Matrix,4,FALSE),"€"))</f>
        <v/>
      </c>
      <c r="H208" s="402" t="str">
        <f>IF(A208="","",Ermittlung_Pauschale!O208)</f>
        <v/>
      </c>
      <c r="I208" s="402" t="str">
        <f>IF(A208="","",Ermittlung_Pauschale!O208)</f>
        <v/>
      </c>
      <c r="J208" s="293" t="str">
        <f>IF(A208="","",IF(Monatsverwendungsnachweis!S219="","",Monatsverwendungsnachweis!S219))</f>
        <v/>
      </c>
      <c r="K208" s="293" t="str">
        <f t="shared" si="17"/>
        <v/>
      </c>
    </row>
    <row r="209" spans="1:11" x14ac:dyDescent="0.25">
      <c r="A209" s="292" t="str">
        <f>IF(Ermittlung_Pauschale!N209=0,"",IFERROR(VLOOKUP(Monatsverwendungsnachweis!B220,Positionen,2,FALSE),""))</f>
        <v/>
      </c>
      <c r="B209" s="293" t="str">
        <f t="shared" si="14"/>
        <v/>
      </c>
      <c r="C209" s="292" t="str">
        <f>IF(A209="","",CONCATENATE("MKP"," / ",Monatsverwendungsnachweis!$D$7," / ",RIGHT(Monatsverwendungsnachweis!$F$7,2)," / ",ROW()-1))</f>
        <v/>
      </c>
      <c r="D209" s="294" t="str">
        <f t="shared" si="15"/>
        <v/>
      </c>
      <c r="E209" s="294" t="str">
        <f t="shared" si="16"/>
        <v/>
      </c>
      <c r="F209" s="293" t="str">
        <f>IF(A209="","",VLOOKUP(Monatsverwendungsnachweis!B220,Positionen,3,FALSE))</f>
        <v/>
      </c>
      <c r="G209" s="292" t="str">
        <f>IF(A209="","",CONCATENATE(Monatsverwendungsnachweis!D220," / ", LEFT(Monatsverwendungsnachweis!E220,3)," / ",Ermittlung_Pauschale!N209,"  x  ",MKP_Matrix, " a ",VLOOKUP(Monatsverwendungsnachweis!$K$5,Matrix,4,FALSE),"€"))</f>
        <v/>
      </c>
      <c r="H209" s="402" t="str">
        <f>IF(A209="","",Ermittlung_Pauschale!O209)</f>
        <v/>
      </c>
      <c r="I209" s="402" t="str">
        <f>IF(A209="","",Ermittlung_Pauschale!O209)</f>
        <v/>
      </c>
      <c r="J209" s="293" t="str">
        <f>IF(A209="","",IF(Monatsverwendungsnachweis!S220="","",Monatsverwendungsnachweis!S220))</f>
        <v/>
      </c>
      <c r="K209" s="293" t="str">
        <f t="shared" si="17"/>
        <v/>
      </c>
    </row>
    <row r="210" spans="1:11" x14ac:dyDescent="0.25">
      <c r="A210" s="292" t="str">
        <f>IF(Ermittlung_Pauschale!N210=0,"",IFERROR(VLOOKUP(Monatsverwendungsnachweis!B221,Positionen,2,FALSE),""))</f>
        <v/>
      </c>
      <c r="B210" s="293" t="str">
        <f t="shared" si="14"/>
        <v/>
      </c>
      <c r="C210" s="292" t="str">
        <f>IF(A210="","",CONCATENATE("MKP"," / ",Monatsverwendungsnachweis!$D$7," / ",RIGHT(Monatsverwendungsnachweis!$F$7,2)," / ",ROW()-1))</f>
        <v/>
      </c>
      <c r="D210" s="294" t="str">
        <f t="shared" si="15"/>
        <v/>
      </c>
      <c r="E210" s="294" t="str">
        <f t="shared" si="16"/>
        <v/>
      </c>
      <c r="F210" s="293" t="str">
        <f>IF(A210="","",VLOOKUP(Monatsverwendungsnachweis!B221,Positionen,3,FALSE))</f>
        <v/>
      </c>
      <c r="G210" s="292" t="str">
        <f>IF(A210="","",CONCATENATE(Monatsverwendungsnachweis!D221," / ", LEFT(Monatsverwendungsnachweis!E221,3)," / ",Ermittlung_Pauschale!N210,"  x  ",MKP_Matrix, " a ",VLOOKUP(Monatsverwendungsnachweis!$K$5,Matrix,4,FALSE),"€"))</f>
        <v/>
      </c>
      <c r="H210" s="402" t="str">
        <f>IF(A210="","",Ermittlung_Pauschale!O210)</f>
        <v/>
      </c>
      <c r="I210" s="402" t="str">
        <f>IF(A210="","",Ermittlung_Pauschale!O210)</f>
        <v/>
      </c>
      <c r="J210" s="293" t="str">
        <f>IF(A210="","",IF(Monatsverwendungsnachweis!S221="","",Monatsverwendungsnachweis!S221))</f>
        <v/>
      </c>
      <c r="K210" s="293" t="str">
        <f t="shared" si="17"/>
        <v/>
      </c>
    </row>
    <row r="211" spans="1:11" x14ac:dyDescent="0.25">
      <c r="A211" s="292" t="str">
        <f>IF(Ermittlung_Pauschale!N211=0,"",IFERROR(VLOOKUP(Monatsverwendungsnachweis!B222,Positionen,2,FALSE),""))</f>
        <v/>
      </c>
      <c r="B211" s="293" t="str">
        <f t="shared" si="14"/>
        <v/>
      </c>
      <c r="C211" s="292" t="str">
        <f>IF(A211="","",CONCATENATE("MKP"," / ",Monatsverwendungsnachweis!$D$7," / ",RIGHT(Monatsverwendungsnachweis!$F$7,2)," / ",ROW()-1))</f>
        <v/>
      </c>
      <c r="D211" s="294" t="str">
        <f t="shared" si="15"/>
        <v/>
      </c>
      <c r="E211" s="294" t="str">
        <f t="shared" si="16"/>
        <v/>
      </c>
      <c r="F211" s="293" t="str">
        <f>IF(A211="","",VLOOKUP(Monatsverwendungsnachweis!B222,Positionen,3,FALSE))</f>
        <v/>
      </c>
      <c r="G211" s="292" t="str">
        <f>IF(A211="","",CONCATENATE(Monatsverwendungsnachweis!D222," / ", LEFT(Monatsverwendungsnachweis!E222,3)," / ",Ermittlung_Pauschale!N211,"  x  ",MKP_Matrix, " a ",VLOOKUP(Monatsverwendungsnachweis!$K$5,Matrix,4,FALSE),"€"))</f>
        <v/>
      </c>
      <c r="H211" s="402" t="str">
        <f>IF(A211="","",Ermittlung_Pauschale!O211)</f>
        <v/>
      </c>
      <c r="I211" s="402" t="str">
        <f>IF(A211="","",Ermittlung_Pauschale!O211)</f>
        <v/>
      </c>
      <c r="J211" s="293" t="str">
        <f>IF(A211="","",IF(Monatsverwendungsnachweis!S222="","",Monatsverwendungsnachweis!S222))</f>
        <v/>
      </c>
      <c r="K211" s="293" t="str">
        <f t="shared" si="17"/>
        <v/>
      </c>
    </row>
    <row r="212" spans="1:11" x14ac:dyDescent="0.25">
      <c r="A212" s="292" t="str">
        <f>IF(Ermittlung_Pauschale!N212=0,"",IFERROR(VLOOKUP(Monatsverwendungsnachweis!B223,Positionen,2,FALSE),""))</f>
        <v/>
      </c>
      <c r="B212" s="293" t="str">
        <f t="shared" si="14"/>
        <v/>
      </c>
      <c r="C212" s="292" t="str">
        <f>IF(A212="","",CONCATENATE("MKP"," / ",Monatsverwendungsnachweis!$D$7," / ",RIGHT(Monatsverwendungsnachweis!$F$7,2)," / ",ROW()-1))</f>
        <v/>
      </c>
      <c r="D212" s="294" t="str">
        <f t="shared" si="15"/>
        <v/>
      </c>
      <c r="E212" s="294" t="str">
        <f t="shared" si="16"/>
        <v/>
      </c>
      <c r="F212" s="293" t="str">
        <f>IF(A212="","",VLOOKUP(Monatsverwendungsnachweis!B223,Positionen,3,FALSE))</f>
        <v/>
      </c>
      <c r="G212" s="292" t="str">
        <f>IF(A212="","",CONCATENATE(Monatsverwendungsnachweis!D223," / ", LEFT(Monatsverwendungsnachweis!E223,3)," / ",Ermittlung_Pauschale!N212,"  x  ",MKP_Matrix, " a ",VLOOKUP(Monatsverwendungsnachweis!$K$5,Matrix,4,FALSE),"€"))</f>
        <v/>
      </c>
      <c r="H212" s="402" t="str">
        <f>IF(A212="","",Ermittlung_Pauschale!O212)</f>
        <v/>
      </c>
      <c r="I212" s="402" t="str">
        <f>IF(A212="","",Ermittlung_Pauschale!O212)</f>
        <v/>
      </c>
      <c r="J212" s="293" t="str">
        <f>IF(A212="","",IF(Monatsverwendungsnachweis!S223="","",Monatsverwendungsnachweis!S223))</f>
        <v/>
      </c>
      <c r="K212" s="293" t="str">
        <f t="shared" si="17"/>
        <v/>
      </c>
    </row>
    <row r="213" spans="1:11" x14ac:dyDescent="0.25">
      <c r="A213" s="292" t="str">
        <f>IF(Ermittlung_Pauschale!N213=0,"",IFERROR(VLOOKUP(Monatsverwendungsnachweis!B224,Positionen,2,FALSE),""))</f>
        <v/>
      </c>
      <c r="B213" s="293" t="str">
        <f t="shared" si="14"/>
        <v/>
      </c>
      <c r="C213" s="292" t="str">
        <f>IF(A213="","",CONCATENATE("MKP"," / ",Monatsverwendungsnachweis!$D$7," / ",RIGHT(Monatsverwendungsnachweis!$F$7,2)," / ",ROW()-1))</f>
        <v/>
      </c>
      <c r="D213" s="294" t="str">
        <f t="shared" si="15"/>
        <v/>
      </c>
      <c r="E213" s="294" t="str">
        <f t="shared" si="16"/>
        <v/>
      </c>
      <c r="F213" s="293" t="str">
        <f>IF(A213="","",VLOOKUP(Monatsverwendungsnachweis!B224,Positionen,3,FALSE))</f>
        <v/>
      </c>
      <c r="G213" s="292" t="str">
        <f>IF(A213="","",CONCATENATE(Monatsverwendungsnachweis!D224," / ", LEFT(Monatsverwendungsnachweis!E224,3)," / ",Ermittlung_Pauschale!N213,"  x  ",MKP_Matrix, " a ",VLOOKUP(Monatsverwendungsnachweis!$K$5,Matrix,4,FALSE),"€"))</f>
        <v/>
      </c>
      <c r="H213" s="402" t="str">
        <f>IF(A213="","",Ermittlung_Pauschale!O213)</f>
        <v/>
      </c>
      <c r="I213" s="402" t="str">
        <f>IF(A213="","",Ermittlung_Pauschale!O213)</f>
        <v/>
      </c>
      <c r="J213" s="293" t="str">
        <f>IF(A213="","",IF(Monatsverwendungsnachweis!S224="","",Monatsverwendungsnachweis!S224))</f>
        <v/>
      </c>
      <c r="K213" s="293" t="str">
        <f t="shared" si="17"/>
        <v/>
      </c>
    </row>
    <row r="214" spans="1:11" x14ac:dyDescent="0.25">
      <c r="A214" s="292" t="str">
        <f>IF(Ermittlung_Pauschale!N214=0,"",IFERROR(VLOOKUP(Monatsverwendungsnachweis!B225,Positionen,2,FALSE),""))</f>
        <v/>
      </c>
      <c r="B214" s="293" t="str">
        <f t="shared" si="14"/>
        <v/>
      </c>
      <c r="C214" s="292" t="str">
        <f>IF(A214="","",CONCATENATE("MKP"," / ",Monatsverwendungsnachweis!$D$7," / ",RIGHT(Monatsverwendungsnachweis!$F$7,2)," / ",ROW()-1))</f>
        <v/>
      </c>
      <c r="D214" s="294" t="str">
        <f t="shared" si="15"/>
        <v/>
      </c>
      <c r="E214" s="294" t="str">
        <f t="shared" si="16"/>
        <v/>
      </c>
      <c r="F214" s="293" t="str">
        <f>IF(A214="","",VLOOKUP(Monatsverwendungsnachweis!B225,Positionen,3,FALSE))</f>
        <v/>
      </c>
      <c r="G214" s="292" t="str">
        <f>IF(A214="","",CONCATENATE(Monatsverwendungsnachweis!D225," / ", LEFT(Monatsverwendungsnachweis!E225,3)," / ",Ermittlung_Pauschale!N214,"  x  ",MKP_Matrix, " a ",VLOOKUP(Monatsverwendungsnachweis!$K$5,Matrix,4,FALSE),"€"))</f>
        <v/>
      </c>
      <c r="H214" s="402" t="str">
        <f>IF(A214="","",Ermittlung_Pauschale!O214)</f>
        <v/>
      </c>
      <c r="I214" s="402" t="str">
        <f>IF(A214="","",Ermittlung_Pauschale!O214)</f>
        <v/>
      </c>
      <c r="J214" s="293" t="str">
        <f>IF(A214="","",IF(Monatsverwendungsnachweis!S225="","",Monatsverwendungsnachweis!S225))</f>
        <v/>
      </c>
      <c r="K214" s="293" t="str">
        <f t="shared" si="17"/>
        <v/>
      </c>
    </row>
    <row r="215" spans="1:11" x14ac:dyDescent="0.25">
      <c r="A215" s="292" t="str">
        <f>IF(Ermittlung_Pauschale!N215=0,"",IFERROR(VLOOKUP(Monatsverwendungsnachweis!B226,Positionen,2,FALSE),""))</f>
        <v/>
      </c>
      <c r="B215" s="293" t="str">
        <f t="shared" si="14"/>
        <v/>
      </c>
      <c r="C215" s="292" t="str">
        <f>IF(A215="","",CONCATENATE("MKP"," / ",Monatsverwendungsnachweis!$D$7," / ",RIGHT(Monatsverwendungsnachweis!$F$7,2)," / ",ROW()-1))</f>
        <v/>
      </c>
      <c r="D215" s="294" t="str">
        <f t="shared" si="15"/>
        <v/>
      </c>
      <c r="E215" s="294" t="str">
        <f t="shared" si="16"/>
        <v/>
      </c>
      <c r="F215" s="293" t="str">
        <f>IF(A215="","",VLOOKUP(Monatsverwendungsnachweis!B226,Positionen,3,FALSE))</f>
        <v/>
      </c>
      <c r="G215" s="292" t="str">
        <f>IF(A215="","",CONCATENATE(Monatsverwendungsnachweis!D226," / ", LEFT(Monatsverwendungsnachweis!E226,3)," / ",Ermittlung_Pauschale!N215,"  x  ",MKP_Matrix, " a ",VLOOKUP(Monatsverwendungsnachweis!$K$5,Matrix,4,FALSE),"€"))</f>
        <v/>
      </c>
      <c r="H215" s="402" t="str">
        <f>IF(A215="","",Ermittlung_Pauschale!O215)</f>
        <v/>
      </c>
      <c r="I215" s="402" t="str">
        <f>IF(A215="","",Ermittlung_Pauschale!O215)</f>
        <v/>
      </c>
      <c r="J215" s="293" t="str">
        <f>IF(A215="","",IF(Monatsverwendungsnachweis!S226="","",Monatsverwendungsnachweis!S226))</f>
        <v/>
      </c>
      <c r="K215" s="293" t="str">
        <f t="shared" si="17"/>
        <v/>
      </c>
    </row>
    <row r="216" spans="1:11" x14ac:dyDescent="0.25">
      <c r="A216" s="292" t="str">
        <f>IF(Ermittlung_Pauschale!N216=0,"",IFERROR(VLOOKUP(Monatsverwendungsnachweis!B227,Positionen,2,FALSE),""))</f>
        <v/>
      </c>
      <c r="B216" s="293" t="str">
        <f t="shared" si="14"/>
        <v/>
      </c>
      <c r="C216" s="292" t="str">
        <f>IF(A216="","",CONCATENATE("MKP"," / ",Monatsverwendungsnachweis!$D$7," / ",RIGHT(Monatsverwendungsnachweis!$F$7,2)," / ",ROW()-1))</f>
        <v/>
      </c>
      <c r="D216" s="294" t="str">
        <f t="shared" si="15"/>
        <v/>
      </c>
      <c r="E216" s="294" t="str">
        <f t="shared" si="16"/>
        <v/>
      </c>
      <c r="F216" s="293" t="str">
        <f>IF(A216="","",VLOOKUP(Monatsverwendungsnachweis!B227,Positionen,3,FALSE))</f>
        <v/>
      </c>
      <c r="G216" s="292" t="str">
        <f>IF(A216="","",CONCATENATE(Monatsverwendungsnachweis!D227," / ", LEFT(Monatsverwendungsnachweis!E227,3)," / ",Ermittlung_Pauschale!N216,"  x  ",MKP_Matrix, " a ",VLOOKUP(Monatsverwendungsnachweis!$K$5,Matrix,4,FALSE),"€"))</f>
        <v/>
      </c>
      <c r="H216" s="402" t="str">
        <f>IF(A216="","",Ermittlung_Pauschale!O216)</f>
        <v/>
      </c>
      <c r="I216" s="402" t="str">
        <f>IF(A216="","",Ermittlung_Pauschale!O216)</f>
        <v/>
      </c>
      <c r="J216" s="293" t="str">
        <f>IF(A216="","",IF(Monatsverwendungsnachweis!S227="","",Monatsverwendungsnachweis!S227))</f>
        <v/>
      </c>
      <c r="K216" s="293" t="str">
        <f t="shared" si="17"/>
        <v/>
      </c>
    </row>
    <row r="217" spans="1:11" x14ac:dyDescent="0.25">
      <c r="A217" s="292" t="str">
        <f>IF(Ermittlung_Pauschale!N217=0,"",IFERROR(VLOOKUP(Monatsverwendungsnachweis!B228,Positionen,2,FALSE),""))</f>
        <v/>
      </c>
      <c r="B217" s="293" t="str">
        <f t="shared" si="14"/>
        <v/>
      </c>
      <c r="C217" s="292" t="str">
        <f>IF(A217="","",CONCATENATE("MKP"," / ",Monatsverwendungsnachweis!$D$7," / ",RIGHT(Monatsverwendungsnachweis!$F$7,2)," / ",ROW()-1))</f>
        <v/>
      </c>
      <c r="D217" s="294" t="str">
        <f t="shared" si="15"/>
        <v/>
      </c>
      <c r="E217" s="294" t="str">
        <f t="shared" si="16"/>
        <v/>
      </c>
      <c r="F217" s="293" t="str">
        <f>IF(A217="","",VLOOKUP(Monatsverwendungsnachweis!B228,Positionen,3,FALSE))</f>
        <v/>
      </c>
      <c r="G217" s="292" t="str">
        <f>IF(A217="","",CONCATENATE(Monatsverwendungsnachweis!D228," / ", LEFT(Monatsverwendungsnachweis!E228,3)," / ",Ermittlung_Pauschale!N217,"  x  ",MKP_Matrix, " a ",VLOOKUP(Monatsverwendungsnachweis!$K$5,Matrix,4,FALSE),"€"))</f>
        <v/>
      </c>
      <c r="H217" s="402" t="str">
        <f>IF(A217="","",Ermittlung_Pauschale!O217)</f>
        <v/>
      </c>
      <c r="I217" s="402" t="str">
        <f>IF(A217="","",Ermittlung_Pauschale!O217)</f>
        <v/>
      </c>
      <c r="J217" s="293" t="str">
        <f>IF(A217="","",IF(Monatsverwendungsnachweis!S228="","",Monatsverwendungsnachweis!S228))</f>
        <v/>
      </c>
      <c r="K217" s="293" t="str">
        <f t="shared" si="17"/>
        <v/>
      </c>
    </row>
    <row r="218" spans="1:11" x14ac:dyDescent="0.25">
      <c r="A218" s="292" t="str">
        <f>IF(Ermittlung_Pauschale!N218=0,"",IFERROR(VLOOKUP(Monatsverwendungsnachweis!B229,Positionen,2,FALSE),""))</f>
        <v/>
      </c>
      <c r="B218" s="293" t="str">
        <f t="shared" si="14"/>
        <v/>
      </c>
      <c r="C218" s="292" t="str">
        <f>IF(A218="","",CONCATENATE("MKP"," / ",Monatsverwendungsnachweis!$D$7," / ",RIGHT(Monatsverwendungsnachweis!$F$7,2)," / ",ROW()-1))</f>
        <v/>
      </c>
      <c r="D218" s="294" t="str">
        <f t="shared" si="15"/>
        <v/>
      </c>
      <c r="E218" s="294" t="str">
        <f t="shared" si="16"/>
        <v/>
      </c>
      <c r="F218" s="293" t="str">
        <f>IF(A218="","",VLOOKUP(Monatsverwendungsnachweis!B229,Positionen,3,FALSE))</f>
        <v/>
      </c>
      <c r="G218" s="292" t="str">
        <f>IF(A218="","",CONCATENATE(Monatsverwendungsnachweis!D229," / ", LEFT(Monatsverwendungsnachweis!E229,3)," / ",Ermittlung_Pauschale!N218,"  x  ",MKP_Matrix, " a ",VLOOKUP(Monatsverwendungsnachweis!$K$5,Matrix,4,FALSE),"€"))</f>
        <v/>
      </c>
      <c r="H218" s="402" t="str">
        <f>IF(A218="","",Ermittlung_Pauschale!O218)</f>
        <v/>
      </c>
      <c r="I218" s="402" t="str">
        <f>IF(A218="","",Ermittlung_Pauschale!O218)</f>
        <v/>
      </c>
      <c r="J218" s="293" t="str">
        <f>IF(A218="","",IF(Monatsverwendungsnachweis!S229="","",Monatsverwendungsnachweis!S229))</f>
        <v/>
      </c>
      <c r="K218" s="293" t="str">
        <f t="shared" si="17"/>
        <v/>
      </c>
    </row>
    <row r="219" spans="1:11" x14ac:dyDescent="0.25">
      <c r="A219" s="292" t="str">
        <f>IF(Ermittlung_Pauschale!N219=0,"",IFERROR(VLOOKUP(Monatsverwendungsnachweis!B230,Positionen,2,FALSE),""))</f>
        <v/>
      </c>
      <c r="B219" s="293" t="str">
        <f t="shared" si="14"/>
        <v/>
      </c>
      <c r="C219" s="292" t="str">
        <f>IF(A219="","",CONCATENATE("MKP"," / ",Monatsverwendungsnachweis!$D$7," / ",RIGHT(Monatsverwendungsnachweis!$F$7,2)," / ",ROW()-1))</f>
        <v/>
      </c>
      <c r="D219" s="294" t="str">
        <f t="shared" si="15"/>
        <v/>
      </c>
      <c r="E219" s="294" t="str">
        <f t="shared" si="16"/>
        <v/>
      </c>
      <c r="F219" s="293" t="str">
        <f>IF(A219="","",VLOOKUP(Monatsverwendungsnachweis!B230,Positionen,3,FALSE))</f>
        <v/>
      </c>
      <c r="G219" s="292" t="str">
        <f>IF(A219="","",CONCATENATE(Monatsverwendungsnachweis!D230," / ", LEFT(Monatsverwendungsnachweis!E230,3)," / ",Ermittlung_Pauschale!N219,"  x  ",MKP_Matrix, " a ",VLOOKUP(Monatsverwendungsnachweis!$K$5,Matrix,4,FALSE),"€"))</f>
        <v/>
      </c>
      <c r="H219" s="402" t="str">
        <f>IF(A219="","",Ermittlung_Pauschale!O219)</f>
        <v/>
      </c>
      <c r="I219" s="402" t="str">
        <f>IF(A219="","",Ermittlung_Pauschale!O219)</f>
        <v/>
      </c>
      <c r="J219" s="293" t="str">
        <f>IF(A219="","",IF(Monatsverwendungsnachweis!S230="","",Monatsverwendungsnachweis!S230))</f>
        <v/>
      </c>
      <c r="K219" s="293" t="str">
        <f t="shared" si="17"/>
        <v/>
      </c>
    </row>
    <row r="220" spans="1:11" x14ac:dyDescent="0.25">
      <c r="A220" s="292" t="str">
        <f>IF(Ermittlung_Pauschale!N220=0,"",IFERROR(VLOOKUP(Monatsverwendungsnachweis!B231,Positionen,2,FALSE),""))</f>
        <v/>
      </c>
      <c r="B220" s="293" t="str">
        <f t="shared" si="14"/>
        <v/>
      </c>
      <c r="C220" s="292" t="str">
        <f>IF(A220="","",CONCATENATE("MKP"," / ",Monatsverwendungsnachweis!$D$7," / ",RIGHT(Monatsverwendungsnachweis!$F$7,2)," / ",ROW()-1))</f>
        <v/>
      </c>
      <c r="D220" s="294" t="str">
        <f t="shared" si="15"/>
        <v/>
      </c>
      <c r="E220" s="294" t="str">
        <f t="shared" si="16"/>
        <v/>
      </c>
      <c r="F220" s="293" t="str">
        <f>IF(A220="","",VLOOKUP(Monatsverwendungsnachweis!B231,Positionen,3,FALSE))</f>
        <v/>
      </c>
      <c r="G220" s="292" t="str">
        <f>IF(A220="","",CONCATENATE(Monatsverwendungsnachweis!D231," / ", LEFT(Monatsverwendungsnachweis!E231,3)," / ",Ermittlung_Pauschale!N220,"  x  ",MKP_Matrix, " a ",VLOOKUP(Monatsverwendungsnachweis!$K$5,Matrix,4,FALSE),"€"))</f>
        <v/>
      </c>
      <c r="H220" s="402" t="str">
        <f>IF(A220="","",Ermittlung_Pauschale!O220)</f>
        <v/>
      </c>
      <c r="I220" s="402" t="str">
        <f>IF(A220="","",Ermittlung_Pauschale!O220)</f>
        <v/>
      </c>
      <c r="J220" s="293" t="str">
        <f>IF(A220="","",IF(Monatsverwendungsnachweis!S231="","",Monatsverwendungsnachweis!S231))</f>
        <v/>
      </c>
      <c r="K220" s="293" t="str">
        <f t="shared" si="17"/>
        <v/>
      </c>
    </row>
    <row r="221" spans="1:11" x14ac:dyDescent="0.25">
      <c r="A221" s="292" t="str">
        <f>IF(Ermittlung_Pauschale!N221=0,"",IFERROR(VLOOKUP(Monatsverwendungsnachweis!B232,Positionen,2,FALSE),""))</f>
        <v/>
      </c>
      <c r="B221" s="293" t="str">
        <f t="shared" si="14"/>
        <v/>
      </c>
      <c r="C221" s="292" t="str">
        <f>IF(A221="","",CONCATENATE("MKP"," / ",Monatsverwendungsnachweis!$D$7," / ",RIGHT(Monatsverwendungsnachweis!$F$7,2)," / ",ROW()-1))</f>
        <v/>
      </c>
      <c r="D221" s="294" t="str">
        <f t="shared" si="15"/>
        <v/>
      </c>
      <c r="E221" s="294" t="str">
        <f t="shared" si="16"/>
        <v/>
      </c>
      <c r="F221" s="293" t="str">
        <f>IF(A221="","",VLOOKUP(Monatsverwendungsnachweis!B232,Positionen,3,FALSE))</f>
        <v/>
      </c>
      <c r="G221" s="292" t="str">
        <f>IF(A221="","",CONCATENATE(Monatsverwendungsnachweis!D232," / ", LEFT(Monatsverwendungsnachweis!E232,3)," / ",Ermittlung_Pauschale!N221,"  x  ",MKP_Matrix, " a ",VLOOKUP(Monatsverwendungsnachweis!$K$5,Matrix,4,FALSE),"€"))</f>
        <v/>
      </c>
      <c r="H221" s="402" t="str">
        <f>IF(A221="","",Ermittlung_Pauschale!O221)</f>
        <v/>
      </c>
      <c r="I221" s="402" t="str">
        <f>IF(A221="","",Ermittlung_Pauschale!O221)</f>
        <v/>
      </c>
      <c r="J221" s="293" t="str">
        <f>IF(A221="","",IF(Monatsverwendungsnachweis!S232="","",Monatsverwendungsnachweis!S232))</f>
        <v/>
      </c>
      <c r="K221" s="293" t="str">
        <f t="shared" si="17"/>
        <v/>
      </c>
    </row>
    <row r="222" spans="1:11" x14ac:dyDescent="0.25">
      <c r="A222" s="292" t="str">
        <f>IF(Ermittlung_Pauschale!N222=0,"",IFERROR(VLOOKUP(Monatsverwendungsnachweis!B233,Positionen,2,FALSE),""))</f>
        <v/>
      </c>
      <c r="B222" s="293" t="str">
        <f t="shared" si="14"/>
        <v/>
      </c>
      <c r="C222" s="292" t="str">
        <f>IF(A222="","",CONCATENATE("MKP"," / ",Monatsverwendungsnachweis!$D$7," / ",RIGHT(Monatsverwendungsnachweis!$F$7,2)," / ",ROW()-1))</f>
        <v/>
      </c>
      <c r="D222" s="294" t="str">
        <f t="shared" si="15"/>
        <v/>
      </c>
      <c r="E222" s="294" t="str">
        <f t="shared" si="16"/>
        <v/>
      </c>
      <c r="F222" s="293" t="str">
        <f>IF(A222="","",VLOOKUP(Monatsverwendungsnachweis!B233,Positionen,3,FALSE))</f>
        <v/>
      </c>
      <c r="G222" s="292" t="str">
        <f>IF(A222="","",CONCATENATE(Monatsverwendungsnachweis!D233," / ", LEFT(Monatsverwendungsnachweis!E233,3)," / ",Ermittlung_Pauschale!N222,"  x  ",MKP_Matrix, " a ",VLOOKUP(Monatsverwendungsnachweis!$K$5,Matrix,4,FALSE),"€"))</f>
        <v/>
      </c>
      <c r="H222" s="402" t="str">
        <f>IF(A222="","",Ermittlung_Pauschale!O222)</f>
        <v/>
      </c>
      <c r="I222" s="402" t="str">
        <f>IF(A222="","",Ermittlung_Pauschale!O222)</f>
        <v/>
      </c>
      <c r="J222" s="293" t="str">
        <f>IF(A222="","",IF(Monatsverwendungsnachweis!S233="","",Monatsverwendungsnachweis!S233))</f>
        <v/>
      </c>
      <c r="K222" s="293" t="str">
        <f t="shared" si="17"/>
        <v/>
      </c>
    </row>
    <row r="223" spans="1:11" x14ac:dyDescent="0.25">
      <c r="A223" s="292" t="str">
        <f>IF(Ermittlung_Pauschale!N223=0,"",IFERROR(VLOOKUP(Monatsverwendungsnachweis!B234,Positionen,2,FALSE),""))</f>
        <v/>
      </c>
      <c r="B223" s="293" t="str">
        <f t="shared" si="14"/>
        <v/>
      </c>
      <c r="C223" s="292" t="str">
        <f>IF(A223="","",CONCATENATE("MKP"," / ",Monatsverwendungsnachweis!$D$7," / ",RIGHT(Monatsverwendungsnachweis!$F$7,2)," / ",ROW()-1))</f>
        <v/>
      </c>
      <c r="D223" s="294" t="str">
        <f t="shared" si="15"/>
        <v/>
      </c>
      <c r="E223" s="294" t="str">
        <f t="shared" si="16"/>
        <v/>
      </c>
      <c r="F223" s="293" t="str">
        <f>IF(A223="","",VLOOKUP(Monatsverwendungsnachweis!B234,Positionen,3,FALSE))</f>
        <v/>
      </c>
      <c r="G223" s="292" t="str">
        <f>IF(A223="","",CONCATENATE(Monatsverwendungsnachweis!D234," / ", LEFT(Monatsverwendungsnachweis!E234,3)," / ",Ermittlung_Pauschale!N223,"  x  ",MKP_Matrix, " a ",VLOOKUP(Monatsverwendungsnachweis!$K$5,Matrix,4,FALSE),"€"))</f>
        <v/>
      </c>
      <c r="H223" s="402" t="str">
        <f>IF(A223="","",Ermittlung_Pauschale!O223)</f>
        <v/>
      </c>
      <c r="I223" s="402" t="str">
        <f>IF(A223="","",Ermittlung_Pauschale!O223)</f>
        <v/>
      </c>
      <c r="J223" s="293" t="str">
        <f>IF(A223="","",IF(Monatsverwendungsnachweis!S234="","",Monatsverwendungsnachweis!S234))</f>
        <v/>
      </c>
      <c r="K223" s="293" t="str">
        <f t="shared" si="17"/>
        <v/>
      </c>
    </row>
    <row r="224" spans="1:11" x14ac:dyDescent="0.25">
      <c r="A224" s="292" t="str">
        <f>IF(Ermittlung_Pauschale!N224=0,"",IFERROR(VLOOKUP(Monatsverwendungsnachweis!B235,Positionen,2,FALSE),""))</f>
        <v/>
      </c>
      <c r="B224" s="293" t="str">
        <f t="shared" si="14"/>
        <v/>
      </c>
      <c r="C224" s="292" t="str">
        <f>IF(A224="","",CONCATENATE("MKP"," / ",Monatsverwendungsnachweis!$D$7," / ",RIGHT(Monatsverwendungsnachweis!$F$7,2)," / ",ROW()-1))</f>
        <v/>
      </c>
      <c r="D224" s="294" t="str">
        <f t="shared" si="15"/>
        <v/>
      </c>
      <c r="E224" s="294" t="str">
        <f t="shared" si="16"/>
        <v/>
      </c>
      <c r="F224" s="293" t="str">
        <f>IF(A224="","",VLOOKUP(Monatsverwendungsnachweis!B235,Positionen,3,FALSE))</f>
        <v/>
      </c>
      <c r="G224" s="292" t="str">
        <f>IF(A224="","",CONCATENATE(Monatsverwendungsnachweis!D235," / ", LEFT(Monatsverwendungsnachweis!E235,3)," / ",Ermittlung_Pauschale!N224,"  x  ",MKP_Matrix, " a ",VLOOKUP(Monatsverwendungsnachweis!$K$5,Matrix,4,FALSE),"€"))</f>
        <v/>
      </c>
      <c r="H224" s="402" t="str">
        <f>IF(A224="","",Ermittlung_Pauschale!O224)</f>
        <v/>
      </c>
      <c r="I224" s="402" t="str">
        <f>IF(A224="","",Ermittlung_Pauschale!O224)</f>
        <v/>
      </c>
      <c r="J224" s="293" t="str">
        <f>IF(A224="","",IF(Monatsverwendungsnachweis!S235="","",Monatsverwendungsnachweis!S235))</f>
        <v/>
      </c>
      <c r="K224" s="293" t="str">
        <f t="shared" si="17"/>
        <v/>
      </c>
    </row>
    <row r="225" spans="1:11" x14ac:dyDescent="0.25">
      <c r="A225" s="292" t="str">
        <f>IF(Ermittlung_Pauschale!N225=0,"",IFERROR(VLOOKUP(Monatsverwendungsnachweis!B236,Positionen,2,FALSE),""))</f>
        <v/>
      </c>
      <c r="B225" s="293" t="str">
        <f t="shared" si="14"/>
        <v/>
      </c>
      <c r="C225" s="292" t="str">
        <f>IF(A225="","",CONCATENATE("MKP"," / ",Monatsverwendungsnachweis!$D$7," / ",RIGHT(Monatsverwendungsnachweis!$F$7,2)," / ",ROW()-1))</f>
        <v/>
      </c>
      <c r="D225" s="294" t="str">
        <f t="shared" si="15"/>
        <v/>
      </c>
      <c r="E225" s="294" t="str">
        <f t="shared" si="16"/>
        <v/>
      </c>
      <c r="F225" s="293" t="str">
        <f>IF(A225="","",VLOOKUP(Monatsverwendungsnachweis!B236,Positionen,3,FALSE))</f>
        <v/>
      </c>
      <c r="G225" s="292" t="str">
        <f>IF(A225="","",CONCATENATE(Monatsverwendungsnachweis!D236," / ", LEFT(Monatsverwendungsnachweis!E236,3)," / ",Ermittlung_Pauschale!N225,"  x  ",MKP_Matrix, " a ",VLOOKUP(Monatsverwendungsnachweis!$K$5,Matrix,4,FALSE),"€"))</f>
        <v/>
      </c>
      <c r="H225" s="402" t="str">
        <f>IF(A225="","",Ermittlung_Pauschale!O225)</f>
        <v/>
      </c>
      <c r="I225" s="402" t="str">
        <f>IF(A225="","",Ermittlung_Pauschale!O225)</f>
        <v/>
      </c>
      <c r="J225" s="293" t="str">
        <f>IF(A225="","",IF(Monatsverwendungsnachweis!S236="","",Monatsverwendungsnachweis!S236))</f>
        <v/>
      </c>
      <c r="K225" s="293" t="str">
        <f t="shared" si="17"/>
        <v/>
      </c>
    </row>
    <row r="226" spans="1:11" x14ac:dyDescent="0.25">
      <c r="A226" s="292" t="str">
        <f>IF(Ermittlung_Pauschale!N226=0,"",IFERROR(VLOOKUP(Monatsverwendungsnachweis!B237,Positionen,2,FALSE),""))</f>
        <v/>
      </c>
      <c r="B226" s="293" t="str">
        <f t="shared" si="14"/>
        <v/>
      </c>
      <c r="C226" s="292" t="str">
        <f>IF(A226="","",CONCATENATE("MKP"," / ",Monatsverwendungsnachweis!$D$7," / ",RIGHT(Monatsverwendungsnachweis!$F$7,2)," / ",ROW()-1))</f>
        <v/>
      </c>
      <c r="D226" s="294" t="str">
        <f t="shared" si="15"/>
        <v/>
      </c>
      <c r="E226" s="294" t="str">
        <f t="shared" si="16"/>
        <v/>
      </c>
      <c r="F226" s="293" t="str">
        <f>IF(A226="","",VLOOKUP(Monatsverwendungsnachweis!B237,Positionen,3,FALSE))</f>
        <v/>
      </c>
      <c r="G226" s="292" t="str">
        <f>IF(A226="","",CONCATENATE(Monatsverwendungsnachweis!D237," / ", LEFT(Monatsverwendungsnachweis!E237,3)," / ",Ermittlung_Pauschale!N226,"  x  ",MKP_Matrix, " a ",VLOOKUP(Monatsverwendungsnachweis!$K$5,Matrix,4,FALSE),"€"))</f>
        <v/>
      </c>
      <c r="H226" s="402" t="str">
        <f>IF(A226="","",Ermittlung_Pauschale!O226)</f>
        <v/>
      </c>
      <c r="I226" s="402" t="str">
        <f>IF(A226="","",Ermittlung_Pauschale!O226)</f>
        <v/>
      </c>
      <c r="J226" s="293" t="str">
        <f>IF(A226="","",IF(Monatsverwendungsnachweis!S237="","",Monatsverwendungsnachweis!S237))</f>
        <v/>
      </c>
      <c r="K226" s="293" t="str">
        <f t="shared" si="17"/>
        <v/>
      </c>
    </row>
    <row r="227" spans="1:11" x14ac:dyDescent="0.25">
      <c r="A227" s="292" t="str">
        <f>IF(Ermittlung_Pauschale!N227=0,"",IFERROR(VLOOKUP(Monatsverwendungsnachweis!B238,Positionen,2,FALSE),""))</f>
        <v/>
      </c>
      <c r="B227" s="293" t="str">
        <f t="shared" si="14"/>
        <v/>
      </c>
      <c r="C227" s="292" t="str">
        <f>IF(A227="","",CONCATENATE("MKP"," / ",Monatsverwendungsnachweis!$D$7," / ",RIGHT(Monatsverwendungsnachweis!$F$7,2)," / ",ROW()-1))</f>
        <v/>
      </c>
      <c r="D227" s="294" t="str">
        <f t="shared" si="15"/>
        <v/>
      </c>
      <c r="E227" s="294" t="str">
        <f t="shared" si="16"/>
        <v/>
      </c>
      <c r="F227" s="293" t="str">
        <f>IF(A227="","",VLOOKUP(Monatsverwendungsnachweis!B238,Positionen,3,FALSE))</f>
        <v/>
      </c>
      <c r="G227" s="292" t="str">
        <f>IF(A227="","",CONCATENATE(Monatsverwendungsnachweis!D238," / ", LEFT(Monatsverwendungsnachweis!E238,3)," / ",Ermittlung_Pauschale!N227,"  x  ",MKP_Matrix, " a ",VLOOKUP(Monatsverwendungsnachweis!$K$5,Matrix,4,FALSE),"€"))</f>
        <v/>
      </c>
      <c r="H227" s="402" t="str">
        <f>IF(A227="","",Ermittlung_Pauschale!O227)</f>
        <v/>
      </c>
      <c r="I227" s="402" t="str">
        <f>IF(A227="","",Ermittlung_Pauschale!O227)</f>
        <v/>
      </c>
      <c r="J227" s="293" t="str">
        <f>IF(A227="","",IF(Monatsverwendungsnachweis!S238="","",Monatsverwendungsnachweis!S238))</f>
        <v/>
      </c>
      <c r="K227" s="293" t="str">
        <f t="shared" si="17"/>
        <v/>
      </c>
    </row>
    <row r="228" spans="1:11" x14ac:dyDescent="0.25">
      <c r="A228" s="292" t="str">
        <f>IF(Ermittlung_Pauschale!N228=0,"",IFERROR(VLOOKUP(Monatsverwendungsnachweis!B239,Positionen,2,FALSE),""))</f>
        <v/>
      </c>
      <c r="B228" s="293" t="str">
        <f t="shared" si="14"/>
        <v/>
      </c>
      <c r="C228" s="292" t="str">
        <f>IF(A228="","",CONCATENATE("MKP"," / ",Monatsverwendungsnachweis!$D$7," / ",RIGHT(Monatsverwendungsnachweis!$F$7,2)," / ",ROW()-1))</f>
        <v/>
      </c>
      <c r="D228" s="294" t="str">
        <f t="shared" si="15"/>
        <v/>
      </c>
      <c r="E228" s="294" t="str">
        <f t="shared" si="16"/>
        <v/>
      </c>
      <c r="F228" s="293" t="str">
        <f>IF(A228="","",VLOOKUP(Monatsverwendungsnachweis!B239,Positionen,3,FALSE))</f>
        <v/>
      </c>
      <c r="G228" s="292" t="str">
        <f>IF(A228="","",CONCATENATE(Monatsverwendungsnachweis!D239," / ", LEFT(Monatsverwendungsnachweis!E239,3)," / ",Ermittlung_Pauschale!N228,"  x  ",MKP_Matrix, " a ",VLOOKUP(Monatsverwendungsnachweis!$K$5,Matrix,4,FALSE),"€"))</f>
        <v/>
      </c>
      <c r="H228" s="402" t="str">
        <f>IF(A228="","",Ermittlung_Pauschale!O228)</f>
        <v/>
      </c>
      <c r="I228" s="402" t="str">
        <f>IF(A228="","",Ermittlung_Pauschale!O228)</f>
        <v/>
      </c>
      <c r="J228" s="293" t="str">
        <f>IF(A228="","",IF(Monatsverwendungsnachweis!S239="","",Monatsverwendungsnachweis!S239))</f>
        <v/>
      </c>
      <c r="K228" s="293" t="str">
        <f t="shared" si="17"/>
        <v/>
      </c>
    </row>
    <row r="229" spans="1:11" x14ac:dyDescent="0.25">
      <c r="A229" s="292" t="str">
        <f>IF(Ermittlung_Pauschale!N229=0,"",IFERROR(VLOOKUP(Monatsverwendungsnachweis!B240,Positionen,2,FALSE),""))</f>
        <v/>
      </c>
      <c r="B229" s="293" t="str">
        <f t="shared" si="14"/>
        <v/>
      </c>
      <c r="C229" s="292" t="str">
        <f>IF(A229="","",CONCATENATE("MKP"," / ",Monatsverwendungsnachweis!$D$7," / ",RIGHT(Monatsverwendungsnachweis!$F$7,2)," / ",ROW()-1))</f>
        <v/>
      </c>
      <c r="D229" s="294" t="str">
        <f t="shared" si="15"/>
        <v/>
      </c>
      <c r="E229" s="294" t="str">
        <f t="shared" si="16"/>
        <v/>
      </c>
      <c r="F229" s="293" t="str">
        <f>IF(A229="","",VLOOKUP(Monatsverwendungsnachweis!B240,Positionen,3,FALSE))</f>
        <v/>
      </c>
      <c r="G229" s="292" t="str">
        <f>IF(A229="","",CONCATENATE(Monatsverwendungsnachweis!D240," / ", LEFT(Monatsverwendungsnachweis!E240,3)," / ",Ermittlung_Pauschale!N229,"  x  ",MKP_Matrix, " a ",VLOOKUP(Monatsverwendungsnachweis!$K$5,Matrix,4,FALSE),"€"))</f>
        <v/>
      </c>
      <c r="H229" s="402" t="str">
        <f>IF(A229="","",Ermittlung_Pauschale!O229)</f>
        <v/>
      </c>
      <c r="I229" s="402" t="str">
        <f>IF(A229="","",Ermittlung_Pauschale!O229)</f>
        <v/>
      </c>
      <c r="J229" s="293" t="str">
        <f>IF(A229="","",IF(Monatsverwendungsnachweis!S240="","",Monatsverwendungsnachweis!S240))</f>
        <v/>
      </c>
      <c r="K229" s="293" t="str">
        <f t="shared" si="17"/>
        <v/>
      </c>
    </row>
    <row r="230" spans="1:11" x14ac:dyDescent="0.25">
      <c r="A230" s="292" t="str">
        <f>IF(Ermittlung_Pauschale!N230=0,"",IFERROR(VLOOKUP(Monatsverwendungsnachweis!B241,Positionen,2,FALSE),""))</f>
        <v/>
      </c>
      <c r="B230" s="293" t="str">
        <f t="shared" si="14"/>
        <v/>
      </c>
      <c r="C230" s="292" t="str">
        <f>IF(A230="","",CONCATENATE("MKP"," / ",Monatsverwendungsnachweis!$D$7," / ",RIGHT(Monatsverwendungsnachweis!$F$7,2)," / ",ROW()-1))</f>
        <v/>
      </c>
      <c r="D230" s="294" t="str">
        <f t="shared" si="15"/>
        <v/>
      </c>
      <c r="E230" s="294" t="str">
        <f t="shared" si="16"/>
        <v/>
      </c>
      <c r="F230" s="293" t="str">
        <f>IF(A230="","",VLOOKUP(Monatsverwendungsnachweis!B241,Positionen,3,FALSE))</f>
        <v/>
      </c>
      <c r="G230" s="292" t="str">
        <f>IF(A230="","",CONCATENATE(Monatsverwendungsnachweis!D241," / ", LEFT(Monatsverwendungsnachweis!E241,3)," / ",Ermittlung_Pauschale!N230,"  x  ",MKP_Matrix, " a ",VLOOKUP(Monatsverwendungsnachweis!$K$5,Matrix,4,FALSE),"€"))</f>
        <v/>
      </c>
      <c r="H230" s="402" t="str">
        <f>IF(A230="","",Ermittlung_Pauschale!O230)</f>
        <v/>
      </c>
      <c r="I230" s="402" t="str">
        <f>IF(A230="","",Ermittlung_Pauschale!O230)</f>
        <v/>
      </c>
      <c r="J230" s="293" t="str">
        <f>IF(A230="","",IF(Monatsverwendungsnachweis!S241="","",Monatsverwendungsnachweis!S241))</f>
        <v/>
      </c>
      <c r="K230" s="293" t="str">
        <f t="shared" si="17"/>
        <v/>
      </c>
    </row>
    <row r="231" spans="1:11" x14ac:dyDescent="0.25">
      <c r="A231" s="292" t="str">
        <f>IF(Ermittlung_Pauschale!N231=0,"",IFERROR(VLOOKUP(Monatsverwendungsnachweis!B242,Positionen,2,FALSE),""))</f>
        <v/>
      </c>
      <c r="B231" s="293" t="str">
        <f t="shared" si="14"/>
        <v/>
      </c>
      <c r="C231" s="292" t="str">
        <f>IF(A231="","",CONCATENATE("MKP"," / ",Monatsverwendungsnachweis!$D$7," / ",RIGHT(Monatsverwendungsnachweis!$F$7,2)," / ",ROW()-1))</f>
        <v/>
      </c>
      <c r="D231" s="294" t="str">
        <f t="shared" si="15"/>
        <v/>
      </c>
      <c r="E231" s="294" t="str">
        <f t="shared" si="16"/>
        <v/>
      </c>
      <c r="F231" s="293" t="str">
        <f>IF(A231="","",VLOOKUP(Monatsverwendungsnachweis!B242,Positionen,3,FALSE))</f>
        <v/>
      </c>
      <c r="G231" s="292" t="str">
        <f>IF(A231="","",CONCATENATE(Monatsverwendungsnachweis!D242," / ", LEFT(Monatsverwendungsnachweis!E242,3)," / ",Ermittlung_Pauschale!N231,"  x  ",MKP_Matrix, " a ",VLOOKUP(Monatsverwendungsnachweis!$K$5,Matrix,4,FALSE),"€"))</f>
        <v/>
      </c>
      <c r="H231" s="402" t="str">
        <f>IF(A231="","",Ermittlung_Pauschale!O231)</f>
        <v/>
      </c>
      <c r="I231" s="402" t="str">
        <f>IF(A231="","",Ermittlung_Pauschale!O231)</f>
        <v/>
      </c>
      <c r="J231" s="293" t="str">
        <f>IF(A231="","",IF(Monatsverwendungsnachweis!S242="","",Monatsverwendungsnachweis!S242))</f>
        <v/>
      </c>
      <c r="K231" s="293" t="str">
        <f t="shared" si="17"/>
        <v/>
      </c>
    </row>
    <row r="232" spans="1:11" x14ac:dyDescent="0.25">
      <c r="A232" s="292" t="str">
        <f>IF(Ermittlung_Pauschale!N232=0,"",IFERROR(VLOOKUP(Monatsverwendungsnachweis!B243,Positionen,2,FALSE),""))</f>
        <v/>
      </c>
      <c r="B232" s="293" t="str">
        <f t="shared" si="14"/>
        <v/>
      </c>
      <c r="C232" s="292" t="str">
        <f>IF(A232="","",CONCATENATE("MKP"," / ",Monatsverwendungsnachweis!$D$7," / ",RIGHT(Monatsverwendungsnachweis!$F$7,2)," / ",ROW()-1))</f>
        <v/>
      </c>
      <c r="D232" s="294" t="str">
        <f t="shared" si="15"/>
        <v/>
      </c>
      <c r="E232" s="294" t="str">
        <f t="shared" si="16"/>
        <v/>
      </c>
      <c r="F232" s="293" t="str">
        <f>IF(A232="","",VLOOKUP(Monatsverwendungsnachweis!B243,Positionen,3,FALSE))</f>
        <v/>
      </c>
      <c r="G232" s="292" t="str">
        <f>IF(A232="","",CONCATENATE(Monatsverwendungsnachweis!D243," / ", LEFT(Monatsverwendungsnachweis!E243,3)," / ",Ermittlung_Pauschale!N232,"  x  ",MKP_Matrix, " a ",VLOOKUP(Monatsverwendungsnachweis!$K$5,Matrix,4,FALSE),"€"))</f>
        <v/>
      </c>
      <c r="H232" s="402" t="str">
        <f>IF(A232="","",Ermittlung_Pauschale!O232)</f>
        <v/>
      </c>
      <c r="I232" s="402" t="str">
        <f>IF(A232="","",Ermittlung_Pauschale!O232)</f>
        <v/>
      </c>
      <c r="J232" s="293" t="str">
        <f>IF(A232="","",IF(Monatsverwendungsnachweis!S243="","",Monatsverwendungsnachweis!S243))</f>
        <v/>
      </c>
      <c r="K232" s="293" t="str">
        <f t="shared" si="17"/>
        <v/>
      </c>
    </row>
    <row r="233" spans="1:11" x14ac:dyDescent="0.25">
      <c r="A233" s="292" t="str">
        <f>IF(Ermittlung_Pauschale!N233=0,"",IFERROR(VLOOKUP(Monatsverwendungsnachweis!B244,Positionen,2,FALSE),""))</f>
        <v/>
      </c>
      <c r="B233" s="293" t="str">
        <f t="shared" si="14"/>
        <v/>
      </c>
      <c r="C233" s="292" t="str">
        <f>IF(A233="","",CONCATENATE("MKP"," / ",Monatsverwendungsnachweis!$D$7," / ",RIGHT(Monatsverwendungsnachweis!$F$7,2)," / ",ROW()-1))</f>
        <v/>
      </c>
      <c r="D233" s="294" t="str">
        <f t="shared" si="15"/>
        <v/>
      </c>
      <c r="E233" s="294" t="str">
        <f t="shared" si="16"/>
        <v/>
      </c>
      <c r="F233" s="293" t="str">
        <f>IF(A233="","",VLOOKUP(Monatsverwendungsnachweis!B244,Positionen,3,FALSE))</f>
        <v/>
      </c>
      <c r="G233" s="292" t="str">
        <f>IF(A233="","",CONCATENATE(Monatsverwendungsnachweis!D244," / ", LEFT(Monatsverwendungsnachweis!E244,3)," / ",Ermittlung_Pauschale!N233,"  x  ",MKP_Matrix, " a ",VLOOKUP(Monatsverwendungsnachweis!$K$5,Matrix,4,FALSE),"€"))</f>
        <v/>
      </c>
      <c r="H233" s="402" t="str">
        <f>IF(A233="","",Ermittlung_Pauschale!O233)</f>
        <v/>
      </c>
      <c r="I233" s="402" t="str">
        <f>IF(A233="","",Ermittlung_Pauschale!O233)</f>
        <v/>
      </c>
      <c r="J233" s="293" t="str">
        <f>IF(A233="","",IF(Monatsverwendungsnachweis!S244="","",Monatsverwendungsnachweis!S244))</f>
        <v/>
      </c>
      <c r="K233" s="293" t="str">
        <f t="shared" si="17"/>
        <v/>
      </c>
    </row>
    <row r="234" spans="1:11" x14ac:dyDescent="0.25">
      <c r="A234" s="292" t="str">
        <f>IF(Ermittlung_Pauschale!N234=0,"",IFERROR(VLOOKUP(Monatsverwendungsnachweis!B245,Positionen,2,FALSE),""))</f>
        <v/>
      </c>
      <c r="B234" s="293" t="str">
        <f t="shared" si="14"/>
        <v/>
      </c>
      <c r="C234" s="292" t="str">
        <f>IF(A234="","",CONCATENATE("MKP"," / ",Monatsverwendungsnachweis!$D$7," / ",RIGHT(Monatsverwendungsnachweis!$F$7,2)," / ",ROW()-1))</f>
        <v/>
      </c>
      <c r="D234" s="294" t="str">
        <f t="shared" si="15"/>
        <v/>
      </c>
      <c r="E234" s="294" t="str">
        <f t="shared" si="16"/>
        <v/>
      </c>
      <c r="F234" s="293" t="str">
        <f>IF(A234="","",VLOOKUP(Monatsverwendungsnachweis!B245,Positionen,3,FALSE))</f>
        <v/>
      </c>
      <c r="G234" s="292" t="str">
        <f>IF(A234="","",CONCATENATE(Monatsverwendungsnachweis!D245," / ", LEFT(Monatsverwendungsnachweis!E245,3)," / ",Ermittlung_Pauschale!N234,"  x  ",MKP_Matrix, " a ",VLOOKUP(Monatsverwendungsnachweis!$K$5,Matrix,4,FALSE),"€"))</f>
        <v/>
      </c>
      <c r="H234" s="402" t="str">
        <f>IF(A234="","",Ermittlung_Pauschale!O234)</f>
        <v/>
      </c>
      <c r="I234" s="402" t="str">
        <f>IF(A234="","",Ermittlung_Pauschale!O234)</f>
        <v/>
      </c>
      <c r="J234" s="293" t="str">
        <f>IF(A234="","",IF(Monatsverwendungsnachweis!S245="","",Monatsverwendungsnachweis!S245))</f>
        <v/>
      </c>
      <c r="K234" s="293" t="str">
        <f t="shared" si="17"/>
        <v/>
      </c>
    </row>
    <row r="235" spans="1:11" x14ac:dyDescent="0.25">
      <c r="A235" s="292" t="str">
        <f>IF(Ermittlung_Pauschale!N235=0,"",IFERROR(VLOOKUP(Monatsverwendungsnachweis!B246,Positionen,2,FALSE),""))</f>
        <v/>
      </c>
      <c r="B235" s="293" t="str">
        <f t="shared" si="14"/>
        <v/>
      </c>
      <c r="C235" s="292" t="str">
        <f>IF(A235="","",CONCATENATE("MKP"," / ",Monatsverwendungsnachweis!$D$7," / ",RIGHT(Monatsverwendungsnachweis!$F$7,2)," / ",ROW()-1))</f>
        <v/>
      </c>
      <c r="D235" s="294" t="str">
        <f t="shared" si="15"/>
        <v/>
      </c>
      <c r="E235" s="294" t="str">
        <f t="shared" si="16"/>
        <v/>
      </c>
      <c r="F235" s="293" t="str">
        <f>IF(A235="","",VLOOKUP(Monatsverwendungsnachweis!B246,Positionen,3,FALSE))</f>
        <v/>
      </c>
      <c r="G235" s="292" t="str">
        <f>IF(A235="","",CONCATENATE(Monatsverwendungsnachweis!D246," / ", LEFT(Monatsverwendungsnachweis!E246,3)," / ",Ermittlung_Pauschale!N235,"  x  ",MKP_Matrix, " a ",VLOOKUP(Monatsverwendungsnachweis!$K$5,Matrix,4,FALSE),"€"))</f>
        <v/>
      </c>
      <c r="H235" s="402" t="str">
        <f>IF(A235="","",Ermittlung_Pauschale!O235)</f>
        <v/>
      </c>
      <c r="I235" s="402" t="str">
        <f>IF(A235="","",Ermittlung_Pauschale!O235)</f>
        <v/>
      </c>
      <c r="J235" s="293" t="str">
        <f>IF(A235="","",IF(Monatsverwendungsnachweis!S246="","",Monatsverwendungsnachweis!S246))</f>
        <v/>
      </c>
      <c r="K235" s="293" t="str">
        <f t="shared" si="17"/>
        <v/>
      </c>
    </row>
    <row r="236" spans="1:11" x14ac:dyDescent="0.25">
      <c r="A236" s="292" t="str">
        <f>IF(Ermittlung_Pauschale!N236=0,"",IFERROR(VLOOKUP(Monatsverwendungsnachweis!B247,Positionen,2,FALSE),""))</f>
        <v/>
      </c>
      <c r="B236" s="293" t="str">
        <f t="shared" si="14"/>
        <v/>
      </c>
      <c r="C236" s="292" t="str">
        <f>IF(A236="","",CONCATENATE("MKP"," / ",Monatsverwendungsnachweis!$D$7," / ",RIGHT(Monatsverwendungsnachweis!$F$7,2)," / ",ROW()-1))</f>
        <v/>
      </c>
      <c r="D236" s="294" t="str">
        <f t="shared" si="15"/>
        <v/>
      </c>
      <c r="E236" s="294" t="str">
        <f t="shared" si="16"/>
        <v/>
      </c>
      <c r="F236" s="293" t="str">
        <f>IF(A236="","",VLOOKUP(Monatsverwendungsnachweis!B247,Positionen,3,FALSE))</f>
        <v/>
      </c>
      <c r="G236" s="292" t="str">
        <f>IF(A236="","",CONCATENATE(Monatsverwendungsnachweis!D247," / ", LEFT(Monatsverwendungsnachweis!E247,3)," / ",Ermittlung_Pauschale!N236,"  x  ",MKP_Matrix, " a ",VLOOKUP(Monatsverwendungsnachweis!$K$5,Matrix,4,FALSE),"€"))</f>
        <v/>
      </c>
      <c r="H236" s="402" t="str">
        <f>IF(A236="","",Ermittlung_Pauschale!O236)</f>
        <v/>
      </c>
      <c r="I236" s="402" t="str">
        <f>IF(A236="","",Ermittlung_Pauschale!O236)</f>
        <v/>
      </c>
      <c r="J236" s="293" t="str">
        <f>IF(A236="","",IF(Monatsverwendungsnachweis!S247="","",Monatsverwendungsnachweis!S247))</f>
        <v/>
      </c>
      <c r="K236" s="293" t="str">
        <f t="shared" si="17"/>
        <v/>
      </c>
    </row>
    <row r="237" spans="1:11" x14ac:dyDescent="0.25">
      <c r="A237" s="292" t="str">
        <f>IF(Ermittlung_Pauschale!N237=0,"",IFERROR(VLOOKUP(Monatsverwendungsnachweis!B248,Positionen,2,FALSE),""))</f>
        <v/>
      </c>
      <c r="B237" s="293" t="str">
        <f t="shared" si="14"/>
        <v/>
      </c>
      <c r="C237" s="292" t="str">
        <f>IF(A237="","",CONCATENATE("MKP"," / ",Monatsverwendungsnachweis!$D$7," / ",RIGHT(Monatsverwendungsnachweis!$F$7,2)," / ",ROW()-1))</f>
        <v/>
      </c>
      <c r="D237" s="294" t="str">
        <f t="shared" si="15"/>
        <v/>
      </c>
      <c r="E237" s="294" t="str">
        <f t="shared" si="16"/>
        <v/>
      </c>
      <c r="F237" s="293" t="str">
        <f>IF(A237="","",VLOOKUP(Monatsverwendungsnachweis!B248,Positionen,3,FALSE))</f>
        <v/>
      </c>
      <c r="G237" s="292" t="str">
        <f>IF(A237="","",CONCATENATE(Monatsverwendungsnachweis!D248," / ", LEFT(Monatsverwendungsnachweis!E248,3)," / ",Ermittlung_Pauschale!N237,"  x  ",MKP_Matrix, " a ",VLOOKUP(Monatsverwendungsnachweis!$K$5,Matrix,4,FALSE),"€"))</f>
        <v/>
      </c>
      <c r="H237" s="402" t="str">
        <f>IF(A237="","",Ermittlung_Pauschale!O237)</f>
        <v/>
      </c>
      <c r="I237" s="402" t="str">
        <f>IF(A237="","",Ermittlung_Pauschale!O237)</f>
        <v/>
      </c>
      <c r="J237" s="293" t="str">
        <f>IF(A237="","",IF(Monatsverwendungsnachweis!S248="","",Monatsverwendungsnachweis!S248))</f>
        <v/>
      </c>
      <c r="K237" s="293" t="str">
        <f t="shared" si="17"/>
        <v/>
      </c>
    </row>
    <row r="238" spans="1:11" x14ac:dyDescent="0.25">
      <c r="A238" s="292" t="str">
        <f>IF(Ermittlung_Pauschale!N238=0,"",IFERROR(VLOOKUP(Monatsverwendungsnachweis!B249,Positionen,2,FALSE),""))</f>
        <v/>
      </c>
      <c r="B238" s="293" t="str">
        <f t="shared" si="14"/>
        <v/>
      </c>
      <c r="C238" s="292" t="str">
        <f>IF(A238="","",CONCATENATE("MKP"," / ",Monatsverwendungsnachweis!$D$7," / ",RIGHT(Monatsverwendungsnachweis!$F$7,2)," / ",ROW()-1))</f>
        <v/>
      </c>
      <c r="D238" s="294" t="str">
        <f t="shared" si="15"/>
        <v/>
      </c>
      <c r="E238" s="294" t="str">
        <f t="shared" si="16"/>
        <v/>
      </c>
      <c r="F238" s="293" t="str">
        <f>IF(A238="","",VLOOKUP(Monatsverwendungsnachweis!B249,Positionen,3,FALSE))</f>
        <v/>
      </c>
      <c r="G238" s="292" t="str">
        <f>IF(A238="","",CONCATENATE(Monatsverwendungsnachweis!D249," / ", LEFT(Monatsverwendungsnachweis!E249,3)," / ",Ermittlung_Pauschale!N238,"  x  ",MKP_Matrix, " a ",VLOOKUP(Monatsverwendungsnachweis!$K$5,Matrix,4,FALSE),"€"))</f>
        <v/>
      </c>
      <c r="H238" s="402" t="str">
        <f>IF(A238="","",Ermittlung_Pauschale!O238)</f>
        <v/>
      </c>
      <c r="I238" s="402" t="str">
        <f>IF(A238="","",Ermittlung_Pauschale!O238)</f>
        <v/>
      </c>
      <c r="J238" s="293" t="str">
        <f>IF(A238="","",IF(Monatsverwendungsnachweis!S249="","",Monatsverwendungsnachweis!S249))</f>
        <v/>
      </c>
      <c r="K238" s="293" t="str">
        <f t="shared" si="17"/>
        <v/>
      </c>
    </row>
    <row r="239" spans="1:11" x14ac:dyDescent="0.25">
      <c r="A239" s="292" t="str">
        <f>IF(Ermittlung_Pauschale!N239=0,"",IFERROR(VLOOKUP(Monatsverwendungsnachweis!B250,Positionen,2,FALSE),""))</f>
        <v/>
      </c>
      <c r="B239" s="293" t="str">
        <f t="shared" si="14"/>
        <v/>
      </c>
      <c r="C239" s="292" t="str">
        <f>IF(A239="","",CONCATENATE("MKP"," / ",Monatsverwendungsnachweis!$D$7," / ",RIGHT(Monatsverwendungsnachweis!$F$7,2)," / ",ROW()-1))</f>
        <v/>
      </c>
      <c r="D239" s="294" t="str">
        <f t="shared" si="15"/>
        <v/>
      </c>
      <c r="E239" s="294" t="str">
        <f t="shared" si="16"/>
        <v/>
      </c>
      <c r="F239" s="293" t="str">
        <f>IF(A239="","",VLOOKUP(Monatsverwendungsnachweis!B250,Positionen,3,FALSE))</f>
        <v/>
      </c>
      <c r="G239" s="292" t="str">
        <f>IF(A239="","",CONCATENATE(Monatsverwendungsnachweis!D250," / ", LEFT(Monatsverwendungsnachweis!E250,3)," / ",Ermittlung_Pauschale!N239,"  x  ",MKP_Matrix, " a ",VLOOKUP(Monatsverwendungsnachweis!$K$5,Matrix,4,FALSE),"€"))</f>
        <v/>
      </c>
      <c r="H239" s="402" t="str">
        <f>IF(A239="","",Ermittlung_Pauschale!O239)</f>
        <v/>
      </c>
      <c r="I239" s="402" t="str">
        <f>IF(A239="","",Ermittlung_Pauschale!O239)</f>
        <v/>
      </c>
      <c r="J239" s="293" t="str">
        <f>IF(A239="","",IF(Monatsverwendungsnachweis!S250="","",Monatsverwendungsnachweis!S250))</f>
        <v/>
      </c>
      <c r="K239" s="293" t="str">
        <f t="shared" si="17"/>
        <v/>
      </c>
    </row>
    <row r="240" spans="1:11" x14ac:dyDescent="0.25">
      <c r="A240" s="292" t="str">
        <f>IF(Ermittlung_Pauschale!N240=0,"",IFERROR(VLOOKUP(Monatsverwendungsnachweis!B251,Positionen,2,FALSE),""))</f>
        <v/>
      </c>
      <c r="B240" s="293" t="str">
        <f t="shared" si="14"/>
        <v/>
      </c>
      <c r="C240" s="292" t="str">
        <f>IF(A240="","",CONCATENATE("MKP"," / ",Monatsverwendungsnachweis!$D$7," / ",RIGHT(Monatsverwendungsnachweis!$F$7,2)," / ",ROW()-1))</f>
        <v/>
      </c>
      <c r="D240" s="294" t="str">
        <f t="shared" si="15"/>
        <v/>
      </c>
      <c r="E240" s="294" t="str">
        <f t="shared" si="16"/>
        <v/>
      </c>
      <c r="F240" s="293" t="str">
        <f>IF(A240="","",VLOOKUP(Monatsverwendungsnachweis!B251,Positionen,3,FALSE))</f>
        <v/>
      </c>
      <c r="G240" s="292" t="str">
        <f>IF(A240="","",CONCATENATE(Monatsverwendungsnachweis!D251," / ", LEFT(Monatsverwendungsnachweis!E251,3)," / ",Ermittlung_Pauschale!N240,"  x  ",MKP_Matrix, " a ",VLOOKUP(Monatsverwendungsnachweis!$K$5,Matrix,4,FALSE),"€"))</f>
        <v/>
      </c>
      <c r="H240" s="402" t="str">
        <f>IF(A240="","",Ermittlung_Pauschale!O240)</f>
        <v/>
      </c>
      <c r="I240" s="402" t="str">
        <f>IF(A240="","",Ermittlung_Pauschale!O240)</f>
        <v/>
      </c>
      <c r="J240" s="293" t="str">
        <f>IF(A240="","",IF(Monatsverwendungsnachweis!S251="","",Monatsverwendungsnachweis!S251))</f>
        <v/>
      </c>
      <c r="K240" s="293" t="str">
        <f t="shared" si="17"/>
        <v/>
      </c>
    </row>
    <row r="241" spans="1:11" x14ac:dyDescent="0.25">
      <c r="A241" s="292" t="str">
        <f>IF(Ermittlung_Pauschale!N241=0,"",IFERROR(VLOOKUP(Monatsverwendungsnachweis!B252,Positionen,2,FALSE),""))</f>
        <v/>
      </c>
      <c r="B241" s="293" t="str">
        <f t="shared" si="14"/>
        <v/>
      </c>
      <c r="C241" s="292" t="str">
        <f>IF(A241="","",CONCATENATE("MKP"," / ",Monatsverwendungsnachweis!$D$7," / ",RIGHT(Monatsverwendungsnachweis!$F$7,2)," / ",ROW()-1))</f>
        <v/>
      </c>
      <c r="D241" s="294" t="str">
        <f t="shared" si="15"/>
        <v/>
      </c>
      <c r="E241" s="294" t="str">
        <f t="shared" si="16"/>
        <v/>
      </c>
      <c r="F241" s="293" t="str">
        <f>IF(A241="","",VLOOKUP(Monatsverwendungsnachweis!B252,Positionen,3,FALSE))</f>
        <v/>
      </c>
      <c r="G241" s="292" t="str">
        <f>IF(A241="","",CONCATENATE(Monatsverwendungsnachweis!D252," / ", LEFT(Monatsverwendungsnachweis!E252,3)," / ",Ermittlung_Pauschale!N241,"  x  ",MKP_Matrix, " a ",VLOOKUP(Monatsverwendungsnachweis!$K$5,Matrix,4,FALSE),"€"))</f>
        <v/>
      </c>
      <c r="H241" s="402" t="str">
        <f>IF(A241="","",Ermittlung_Pauschale!O241)</f>
        <v/>
      </c>
      <c r="I241" s="402" t="str">
        <f>IF(A241="","",Ermittlung_Pauschale!O241)</f>
        <v/>
      </c>
      <c r="J241" s="293" t="str">
        <f>IF(A241="","",IF(Monatsverwendungsnachweis!S252="","",Monatsverwendungsnachweis!S252))</f>
        <v/>
      </c>
      <c r="K241" s="293" t="str">
        <f t="shared" si="17"/>
        <v/>
      </c>
    </row>
    <row r="242" spans="1:11" x14ac:dyDescent="0.25">
      <c r="A242" s="292" t="str">
        <f>IF(Ermittlung_Pauschale!N242=0,"",IFERROR(VLOOKUP(Monatsverwendungsnachweis!B253,Positionen,2,FALSE),""))</f>
        <v/>
      </c>
      <c r="B242" s="293" t="str">
        <f t="shared" si="14"/>
        <v/>
      </c>
      <c r="C242" s="292" t="str">
        <f>IF(A242="","",CONCATENATE("MKP"," / ",Monatsverwendungsnachweis!$D$7," / ",RIGHT(Monatsverwendungsnachweis!$F$7,2)," / ",ROW()-1))</f>
        <v/>
      </c>
      <c r="D242" s="294" t="str">
        <f t="shared" si="15"/>
        <v/>
      </c>
      <c r="E242" s="294" t="str">
        <f t="shared" si="16"/>
        <v/>
      </c>
      <c r="F242" s="293" t="str">
        <f>IF(A242="","",VLOOKUP(Monatsverwendungsnachweis!B253,Positionen,3,FALSE))</f>
        <v/>
      </c>
      <c r="G242" s="292" t="str">
        <f>IF(A242="","",CONCATENATE(Monatsverwendungsnachweis!D253," / ", LEFT(Monatsverwendungsnachweis!E253,3)," / ",Ermittlung_Pauschale!N242,"  x  ",MKP_Matrix, " a ",VLOOKUP(Monatsverwendungsnachweis!$K$5,Matrix,4,FALSE),"€"))</f>
        <v/>
      </c>
      <c r="H242" s="402" t="str">
        <f>IF(A242="","",Ermittlung_Pauschale!O242)</f>
        <v/>
      </c>
      <c r="I242" s="402" t="str">
        <f>IF(A242="","",Ermittlung_Pauschale!O242)</f>
        <v/>
      </c>
      <c r="J242" s="293" t="str">
        <f>IF(A242="","",IF(Monatsverwendungsnachweis!S253="","",Monatsverwendungsnachweis!S253))</f>
        <v/>
      </c>
      <c r="K242" s="293" t="str">
        <f t="shared" si="17"/>
        <v/>
      </c>
    </row>
    <row r="243" spans="1:11" x14ac:dyDescent="0.25">
      <c r="A243" s="292" t="str">
        <f>IF(Ermittlung_Pauschale!N243=0,"",IFERROR(VLOOKUP(Monatsverwendungsnachweis!B254,Positionen,2,FALSE),""))</f>
        <v/>
      </c>
      <c r="B243" s="293" t="str">
        <f t="shared" si="14"/>
        <v/>
      </c>
      <c r="C243" s="292" t="str">
        <f>IF(A243="","",CONCATENATE("MKP"," / ",Monatsverwendungsnachweis!$D$7," / ",RIGHT(Monatsverwendungsnachweis!$F$7,2)," / ",ROW()-1))</f>
        <v/>
      </c>
      <c r="D243" s="294" t="str">
        <f t="shared" si="15"/>
        <v/>
      </c>
      <c r="E243" s="294" t="str">
        <f t="shared" si="16"/>
        <v/>
      </c>
      <c r="F243" s="293" t="str">
        <f>IF(A243="","",VLOOKUP(Monatsverwendungsnachweis!B254,Positionen,3,FALSE))</f>
        <v/>
      </c>
      <c r="G243" s="292" t="str">
        <f>IF(A243="","",CONCATENATE(Monatsverwendungsnachweis!D254," / ", LEFT(Monatsverwendungsnachweis!E254,3)," / ",Ermittlung_Pauschale!N243,"  x  ",MKP_Matrix, " a ",VLOOKUP(Monatsverwendungsnachweis!$K$5,Matrix,4,FALSE),"€"))</f>
        <v/>
      </c>
      <c r="H243" s="402" t="str">
        <f>IF(A243="","",Ermittlung_Pauschale!O243)</f>
        <v/>
      </c>
      <c r="I243" s="402" t="str">
        <f>IF(A243="","",Ermittlung_Pauschale!O243)</f>
        <v/>
      </c>
      <c r="J243" s="293" t="str">
        <f>IF(A243="","",IF(Monatsverwendungsnachweis!S254="","",Monatsverwendungsnachweis!S254))</f>
        <v/>
      </c>
      <c r="K243" s="293" t="str">
        <f t="shared" si="17"/>
        <v/>
      </c>
    </row>
    <row r="244" spans="1:11" x14ac:dyDescent="0.25">
      <c r="A244" s="292" t="str">
        <f>IF(Ermittlung_Pauschale!N244=0,"",IFERROR(VLOOKUP(Monatsverwendungsnachweis!B255,Positionen,2,FALSE),""))</f>
        <v/>
      </c>
      <c r="B244" s="293" t="str">
        <f t="shared" si="14"/>
        <v/>
      </c>
      <c r="C244" s="292" t="str">
        <f>IF(A244="","",CONCATENATE("MKP"," / ",Monatsverwendungsnachweis!$D$7," / ",RIGHT(Monatsverwendungsnachweis!$F$7,2)," / ",ROW()-1))</f>
        <v/>
      </c>
      <c r="D244" s="294" t="str">
        <f t="shared" si="15"/>
        <v/>
      </c>
      <c r="E244" s="294" t="str">
        <f t="shared" si="16"/>
        <v/>
      </c>
      <c r="F244" s="293" t="str">
        <f>IF(A244="","",VLOOKUP(Monatsverwendungsnachweis!B255,Positionen,3,FALSE))</f>
        <v/>
      </c>
      <c r="G244" s="292" t="str">
        <f>IF(A244="","",CONCATENATE(Monatsverwendungsnachweis!D255," / ", LEFT(Monatsverwendungsnachweis!E255,3)," / ",Ermittlung_Pauschale!N244,"  x  ",MKP_Matrix, " a ",VLOOKUP(Monatsverwendungsnachweis!$K$5,Matrix,4,FALSE),"€"))</f>
        <v/>
      </c>
      <c r="H244" s="402" t="str">
        <f>IF(A244="","",Ermittlung_Pauschale!O244)</f>
        <v/>
      </c>
      <c r="I244" s="402" t="str">
        <f>IF(A244="","",Ermittlung_Pauschale!O244)</f>
        <v/>
      </c>
      <c r="J244" s="293" t="str">
        <f>IF(A244="","",IF(Monatsverwendungsnachweis!S255="","",Monatsverwendungsnachweis!S255))</f>
        <v/>
      </c>
      <c r="K244" s="293" t="str">
        <f t="shared" si="17"/>
        <v/>
      </c>
    </row>
    <row r="245" spans="1:11" x14ac:dyDescent="0.25">
      <c r="A245" s="292" t="str">
        <f>IF(Ermittlung_Pauschale!N245=0,"",IFERROR(VLOOKUP(Monatsverwendungsnachweis!B256,Positionen,2,FALSE),""))</f>
        <v/>
      </c>
      <c r="B245" s="293" t="str">
        <f t="shared" si="14"/>
        <v/>
      </c>
      <c r="C245" s="292" t="str">
        <f>IF(A245="","",CONCATENATE("MKP"," / ",Monatsverwendungsnachweis!$D$7," / ",RIGHT(Monatsverwendungsnachweis!$F$7,2)," / ",ROW()-1))</f>
        <v/>
      </c>
      <c r="D245" s="294" t="str">
        <f t="shared" si="15"/>
        <v/>
      </c>
      <c r="E245" s="294" t="str">
        <f t="shared" si="16"/>
        <v/>
      </c>
      <c r="F245" s="293" t="str">
        <f>IF(A245="","",VLOOKUP(Monatsverwendungsnachweis!B256,Positionen,3,FALSE))</f>
        <v/>
      </c>
      <c r="G245" s="292" t="str">
        <f>IF(A245="","",CONCATENATE(Monatsverwendungsnachweis!D256," / ", LEFT(Monatsverwendungsnachweis!E256,3)," / ",Ermittlung_Pauschale!N245,"  x  ",MKP_Matrix, " a ",VLOOKUP(Monatsverwendungsnachweis!$K$5,Matrix,4,FALSE),"€"))</f>
        <v/>
      </c>
      <c r="H245" s="402" t="str">
        <f>IF(A245="","",Ermittlung_Pauschale!O245)</f>
        <v/>
      </c>
      <c r="I245" s="402" t="str">
        <f>IF(A245="","",Ermittlung_Pauschale!O245)</f>
        <v/>
      </c>
      <c r="J245" s="293" t="str">
        <f>IF(A245="","",IF(Monatsverwendungsnachweis!S256="","",Monatsverwendungsnachweis!S256))</f>
        <v/>
      </c>
      <c r="K245" s="293" t="str">
        <f t="shared" si="17"/>
        <v/>
      </c>
    </row>
    <row r="246" spans="1:11" x14ac:dyDescent="0.25">
      <c r="A246" s="292" t="str">
        <f>IF(Ermittlung_Pauschale!N246=0,"",IFERROR(VLOOKUP(Monatsverwendungsnachweis!B257,Positionen,2,FALSE),""))</f>
        <v/>
      </c>
      <c r="B246" s="293" t="str">
        <f t="shared" si="14"/>
        <v/>
      </c>
      <c r="C246" s="292" t="str">
        <f>IF(A246="","",CONCATENATE("MKP"," / ",Monatsverwendungsnachweis!$D$7," / ",RIGHT(Monatsverwendungsnachweis!$F$7,2)," / ",ROW()-1))</f>
        <v/>
      </c>
      <c r="D246" s="294" t="str">
        <f t="shared" si="15"/>
        <v/>
      </c>
      <c r="E246" s="294" t="str">
        <f t="shared" si="16"/>
        <v/>
      </c>
      <c r="F246" s="293" t="str">
        <f>IF(A246="","",VLOOKUP(Monatsverwendungsnachweis!B257,Positionen,3,FALSE))</f>
        <v/>
      </c>
      <c r="G246" s="292" t="str">
        <f>IF(A246="","",CONCATENATE(Monatsverwendungsnachweis!D257," / ", LEFT(Monatsverwendungsnachweis!E257,3)," / ",Ermittlung_Pauschale!N246,"  x  ",MKP_Matrix, " a ",VLOOKUP(Monatsverwendungsnachweis!$K$5,Matrix,4,FALSE),"€"))</f>
        <v/>
      </c>
      <c r="H246" s="402" t="str">
        <f>IF(A246="","",Ermittlung_Pauschale!O246)</f>
        <v/>
      </c>
      <c r="I246" s="402" t="str">
        <f>IF(A246="","",Ermittlung_Pauschale!O246)</f>
        <v/>
      </c>
      <c r="J246" s="293" t="str">
        <f>IF(A246="","",IF(Monatsverwendungsnachweis!S257="","",Monatsverwendungsnachweis!S257))</f>
        <v/>
      </c>
      <c r="K246" s="293" t="str">
        <f t="shared" si="17"/>
        <v/>
      </c>
    </row>
    <row r="247" spans="1:11" x14ac:dyDescent="0.25">
      <c r="A247" s="292" t="str">
        <f>IF(Ermittlung_Pauschale!N247=0,"",IFERROR(VLOOKUP(Monatsverwendungsnachweis!B258,Positionen,2,FALSE),""))</f>
        <v/>
      </c>
      <c r="B247" s="293" t="str">
        <f t="shared" si="14"/>
        <v/>
      </c>
      <c r="C247" s="292" t="str">
        <f>IF(A247="","",CONCATENATE("MKP"," / ",Monatsverwendungsnachweis!$D$7," / ",RIGHT(Monatsverwendungsnachweis!$F$7,2)," / ",ROW()-1))</f>
        <v/>
      </c>
      <c r="D247" s="294" t="str">
        <f t="shared" si="15"/>
        <v/>
      </c>
      <c r="E247" s="294" t="str">
        <f t="shared" si="16"/>
        <v/>
      </c>
      <c r="F247" s="293" t="str">
        <f>IF(A247="","",VLOOKUP(Monatsverwendungsnachweis!B258,Positionen,3,FALSE))</f>
        <v/>
      </c>
      <c r="G247" s="292" t="str">
        <f>IF(A247="","",CONCATENATE(Monatsverwendungsnachweis!D258," / ", LEFT(Monatsverwendungsnachweis!E258,3)," / ",Ermittlung_Pauschale!N247,"  x  ",MKP_Matrix, " a ",VLOOKUP(Monatsverwendungsnachweis!$K$5,Matrix,4,FALSE),"€"))</f>
        <v/>
      </c>
      <c r="H247" s="402" t="str">
        <f>IF(A247="","",Ermittlung_Pauschale!O247)</f>
        <v/>
      </c>
      <c r="I247" s="402" t="str">
        <f>IF(A247="","",Ermittlung_Pauschale!O247)</f>
        <v/>
      </c>
      <c r="J247" s="293" t="str">
        <f>IF(A247="","",IF(Monatsverwendungsnachweis!S258="","",Monatsverwendungsnachweis!S258))</f>
        <v/>
      </c>
      <c r="K247" s="293" t="str">
        <f t="shared" si="17"/>
        <v/>
      </c>
    </row>
    <row r="248" spans="1:11" x14ac:dyDescent="0.25">
      <c r="A248" s="292" t="str">
        <f>IF(Ermittlung_Pauschale!N248=0,"",IFERROR(VLOOKUP(Monatsverwendungsnachweis!B259,Positionen,2,FALSE),""))</f>
        <v/>
      </c>
      <c r="B248" s="293" t="str">
        <f t="shared" si="14"/>
        <v/>
      </c>
      <c r="C248" s="292" t="str">
        <f>IF(A248="","",CONCATENATE("MKP"," / ",Monatsverwendungsnachweis!$D$7," / ",RIGHT(Monatsverwendungsnachweis!$F$7,2)," / ",ROW()-1))</f>
        <v/>
      </c>
      <c r="D248" s="294" t="str">
        <f t="shared" si="15"/>
        <v/>
      </c>
      <c r="E248" s="294" t="str">
        <f t="shared" si="16"/>
        <v/>
      </c>
      <c r="F248" s="293" t="str">
        <f>IF(A248="","",VLOOKUP(Monatsverwendungsnachweis!B259,Positionen,3,FALSE))</f>
        <v/>
      </c>
      <c r="G248" s="292" t="str">
        <f>IF(A248="","",CONCATENATE(Monatsverwendungsnachweis!D259," / ", LEFT(Monatsverwendungsnachweis!E259,3)," / ",Ermittlung_Pauschale!N248,"  x  ",MKP_Matrix, " a ",VLOOKUP(Monatsverwendungsnachweis!$K$5,Matrix,4,FALSE),"€"))</f>
        <v/>
      </c>
      <c r="H248" s="402" t="str">
        <f>IF(A248="","",Ermittlung_Pauschale!O248)</f>
        <v/>
      </c>
      <c r="I248" s="402" t="str">
        <f>IF(A248="","",Ermittlung_Pauschale!O248)</f>
        <v/>
      </c>
      <c r="J248" s="293" t="str">
        <f>IF(A248="","",IF(Monatsverwendungsnachweis!S259="","",Monatsverwendungsnachweis!S259))</f>
        <v/>
      </c>
      <c r="K248" s="293" t="str">
        <f t="shared" si="17"/>
        <v/>
      </c>
    </row>
    <row r="249" spans="1:11" x14ac:dyDescent="0.25">
      <c r="A249" s="292" t="str">
        <f>IF(Ermittlung_Pauschale!N249=0,"",IFERROR(VLOOKUP(Monatsverwendungsnachweis!B260,Positionen,2,FALSE),""))</f>
        <v/>
      </c>
      <c r="B249" s="293" t="str">
        <f t="shared" si="14"/>
        <v/>
      </c>
      <c r="C249" s="292" t="str">
        <f>IF(A249="","",CONCATENATE("MKP"," / ",Monatsverwendungsnachweis!$D$7," / ",RIGHT(Monatsverwendungsnachweis!$F$7,2)," / ",ROW()-1))</f>
        <v/>
      </c>
      <c r="D249" s="294" t="str">
        <f t="shared" si="15"/>
        <v/>
      </c>
      <c r="E249" s="294" t="str">
        <f t="shared" si="16"/>
        <v/>
      </c>
      <c r="F249" s="293" t="str">
        <f>IF(A249="","",VLOOKUP(Monatsverwendungsnachweis!B260,Positionen,3,FALSE))</f>
        <v/>
      </c>
      <c r="G249" s="292" t="str">
        <f>IF(A249="","",CONCATENATE(Monatsverwendungsnachweis!D260," / ", LEFT(Monatsverwendungsnachweis!E260,3)," / ",Ermittlung_Pauschale!N249,"  x  ",MKP_Matrix, " a ",VLOOKUP(Monatsverwendungsnachweis!$K$5,Matrix,4,FALSE),"€"))</f>
        <v/>
      </c>
      <c r="H249" s="402" t="str">
        <f>IF(A249="","",Ermittlung_Pauschale!O249)</f>
        <v/>
      </c>
      <c r="I249" s="402" t="str">
        <f>IF(A249="","",Ermittlung_Pauschale!O249)</f>
        <v/>
      </c>
      <c r="J249" s="293" t="str">
        <f>IF(A249="","",IF(Monatsverwendungsnachweis!S260="","",Monatsverwendungsnachweis!S260))</f>
        <v/>
      </c>
      <c r="K249" s="293" t="str">
        <f t="shared" si="17"/>
        <v/>
      </c>
    </row>
    <row r="250" spans="1:11" x14ac:dyDescent="0.25">
      <c r="A250" s="292" t="str">
        <f>IF(Ermittlung_Pauschale!N250=0,"",IFERROR(VLOOKUP(Monatsverwendungsnachweis!B261,Positionen,2,FALSE),""))</f>
        <v/>
      </c>
      <c r="B250" s="293" t="str">
        <f t="shared" si="14"/>
        <v/>
      </c>
      <c r="C250" s="292" t="str">
        <f>IF(A250="","",CONCATENATE("MKP"," / ",Monatsverwendungsnachweis!$D$7," / ",RIGHT(Monatsverwendungsnachweis!$F$7,2)," / ",ROW()-1))</f>
        <v/>
      </c>
      <c r="D250" s="294" t="str">
        <f t="shared" si="15"/>
        <v/>
      </c>
      <c r="E250" s="294" t="str">
        <f t="shared" si="16"/>
        <v/>
      </c>
      <c r="F250" s="293" t="str">
        <f>IF(A250="","",VLOOKUP(Monatsverwendungsnachweis!B261,Positionen,3,FALSE))</f>
        <v/>
      </c>
      <c r="G250" s="292" t="str">
        <f>IF(A250="","",CONCATENATE(Monatsverwendungsnachweis!D261," / ", LEFT(Monatsverwendungsnachweis!E261,3)," / ",Ermittlung_Pauschale!N250,"  x  ",MKP_Matrix, " a ",VLOOKUP(Monatsverwendungsnachweis!$K$5,Matrix,4,FALSE),"€"))</f>
        <v/>
      </c>
      <c r="H250" s="402" t="str">
        <f>IF(A250="","",Ermittlung_Pauschale!O250)</f>
        <v/>
      </c>
      <c r="I250" s="402" t="str">
        <f>IF(A250="","",Ermittlung_Pauschale!O250)</f>
        <v/>
      </c>
      <c r="J250" s="293" t="str">
        <f>IF(A250="","",IF(Monatsverwendungsnachweis!S261="","",Monatsverwendungsnachweis!S261))</f>
        <v/>
      </c>
      <c r="K250" s="293" t="str">
        <f t="shared" si="17"/>
        <v/>
      </c>
    </row>
    <row r="251" spans="1:11" x14ac:dyDescent="0.25">
      <c r="A251" s="292" t="str">
        <f>IF(Ermittlung_Pauschale!N251=0,"",IFERROR(VLOOKUP(Monatsverwendungsnachweis!B262,Positionen,2,FALSE),""))</f>
        <v/>
      </c>
      <c r="B251" s="293" t="str">
        <f t="shared" si="14"/>
        <v/>
      </c>
      <c r="C251" s="292" t="str">
        <f>IF(A251="","",CONCATENATE("MKP"," / ",Monatsverwendungsnachweis!$D$7," / ",RIGHT(Monatsverwendungsnachweis!$F$7,2)," / ",ROW()-1))</f>
        <v/>
      </c>
      <c r="D251" s="294" t="str">
        <f t="shared" si="15"/>
        <v/>
      </c>
      <c r="E251" s="294" t="str">
        <f t="shared" si="16"/>
        <v/>
      </c>
      <c r="F251" s="293" t="str">
        <f>IF(A251="","",VLOOKUP(Monatsverwendungsnachweis!B262,Positionen,3,FALSE))</f>
        <v/>
      </c>
      <c r="G251" s="292" t="str">
        <f>IF(A251="","",CONCATENATE(Monatsverwendungsnachweis!D262," / ", LEFT(Monatsverwendungsnachweis!E262,3)," / ",Ermittlung_Pauschale!N251,"  x  ",MKP_Matrix, " a ",VLOOKUP(Monatsverwendungsnachweis!$K$5,Matrix,4,FALSE),"€"))</f>
        <v/>
      </c>
      <c r="H251" s="402" t="str">
        <f>IF(A251="","",Ermittlung_Pauschale!O251)</f>
        <v/>
      </c>
      <c r="I251" s="402" t="str">
        <f>IF(A251="","",Ermittlung_Pauschale!O251)</f>
        <v/>
      </c>
      <c r="J251" s="293" t="str">
        <f>IF(A251="","",IF(Monatsverwendungsnachweis!S262="","",Monatsverwendungsnachweis!S262))</f>
        <v/>
      </c>
      <c r="K251" s="293" t="str">
        <f t="shared" si="17"/>
        <v/>
      </c>
    </row>
    <row r="252" spans="1:11" x14ac:dyDescent="0.25">
      <c r="A252" s="292" t="str">
        <f>IF(Ermittlung_Pauschale!N252=0,"",IFERROR(VLOOKUP(Monatsverwendungsnachweis!B263,Positionen,2,FALSE),""))</f>
        <v/>
      </c>
      <c r="B252" s="293" t="str">
        <f t="shared" si="14"/>
        <v/>
      </c>
      <c r="C252" s="292" t="str">
        <f>IF(A252="","",CONCATENATE("MKP"," / ",Monatsverwendungsnachweis!$D$7," / ",RIGHT(Monatsverwendungsnachweis!$F$7,2)," / ",ROW()-1))</f>
        <v/>
      </c>
      <c r="D252" s="294" t="str">
        <f t="shared" si="15"/>
        <v/>
      </c>
      <c r="E252" s="294" t="str">
        <f t="shared" si="16"/>
        <v/>
      </c>
      <c r="F252" s="293" t="str">
        <f>IF(A252="","",VLOOKUP(Monatsverwendungsnachweis!B263,Positionen,3,FALSE))</f>
        <v/>
      </c>
      <c r="G252" s="292" t="str">
        <f>IF(A252="","",CONCATENATE(Monatsverwendungsnachweis!D263," / ", LEFT(Monatsverwendungsnachweis!E263,3)," / ",Ermittlung_Pauschale!N252,"  x  ",MKP_Matrix, " a ",VLOOKUP(Monatsverwendungsnachweis!$K$5,Matrix,4,FALSE),"€"))</f>
        <v/>
      </c>
      <c r="H252" s="402" t="str">
        <f>IF(A252="","",Ermittlung_Pauschale!O252)</f>
        <v/>
      </c>
      <c r="I252" s="402" t="str">
        <f>IF(A252="","",Ermittlung_Pauschale!O252)</f>
        <v/>
      </c>
      <c r="J252" s="293" t="str">
        <f>IF(A252="","",IF(Monatsverwendungsnachweis!S263="","",Monatsverwendungsnachweis!S263))</f>
        <v/>
      </c>
      <c r="K252" s="293" t="str">
        <f t="shared" si="17"/>
        <v/>
      </c>
    </row>
    <row r="253" spans="1:11" x14ac:dyDescent="0.25">
      <c r="A253" s="292" t="str">
        <f>IF(Ermittlung_Pauschale!N253=0,"",IFERROR(VLOOKUP(Monatsverwendungsnachweis!B264,Positionen,2,FALSE),""))</f>
        <v/>
      </c>
      <c r="B253" s="293" t="str">
        <f t="shared" si="14"/>
        <v/>
      </c>
      <c r="C253" s="292" t="str">
        <f>IF(A253="","",CONCATENATE("MKP"," / ",Monatsverwendungsnachweis!$D$7," / ",RIGHT(Monatsverwendungsnachweis!$F$7,2)," / ",ROW()-1))</f>
        <v/>
      </c>
      <c r="D253" s="294" t="str">
        <f t="shared" si="15"/>
        <v/>
      </c>
      <c r="E253" s="294" t="str">
        <f t="shared" si="16"/>
        <v/>
      </c>
      <c r="F253" s="293" t="str">
        <f>IF(A253="","",VLOOKUP(Monatsverwendungsnachweis!B264,Positionen,3,FALSE))</f>
        <v/>
      </c>
      <c r="G253" s="292" t="str">
        <f>IF(A253="","",CONCATENATE(Monatsverwendungsnachweis!D264," / ", LEFT(Monatsverwendungsnachweis!E264,3)," / ",Ermittlung_Pauschale!N253,"  x  ",MKP_Matrix, " a ",VLOOKUP(Monatsverwendungsnachweis!$K$5,Matrix,4,FALSE),"€"))</f>
        <v/>
      </c>
      <c r="H253" s="402" t="str">
        <f>IF(A253="","",Ermittlung_Pauschale!O253)</f>
        <v/>
      </c>
      <c r="I253" s="402" t="str">
        <f>IF(A253="","",Ermittlung_Pauschale!O253)</f>
        <v/>
      </c>
      <c r="J253" s="293" t="str">
        <f>IF(A253="","",IF(Monatsverwendungsnachweis!S264="","",Monatsverwendungsnachweis!S264))</f>
        <v/>
      </c>
      <c r="K253" s="293" t="str">
        <f t="shared" si="17"/>
        <v/>
      </c>
    </row>
    <row r="254" spans="1:11" x14ac:dyDescent="0.25">
      <c r="A254" s="292" t="str">
        <f>IF(Ermittlung_Pauschale!N254=0,"",IFERROR(VLOOKUP(Monatsverwendungsnachweis!B265,Positionen,2,FALSE),""))</f>
        <v/>
      </c>
      <c r="B254" s="293" t="str">
        <f t="shared" si="14"/>
        <v/>
      </c>
      <c r="C254" s="292" t="str">
        <f>IF(A254="","",CONCATENATE("MKP"," / ",Monatsverwendungsnachweis!$D$7," / ",RIGHT(Monatsverwendungsnachweis!$F$7,2)," / ",ROW()-1))</f>
        <v/>
      </c>
      <c r="D254" s="294" t="str">
        <f t="shared" si="15"/>
        <v/>
      </c>
      <c r="E254" s="294" t="str">
        <f t="shared" si="16"/>
        <v/>
      </c>
      <c r="F254" s="293" t="str">
        <f>IF(A254="","",VLOOKUP(Monatsverwendungsnachweis!B265,Positionen,3,FALSE))</f>
        <v/>
      </c>
      <c r="G254" s="292" t="str">
        <f>IF(A254="","",CONCATENATE(Monatsverwendungsnachweis!D265," / ", LEFT(Monatsverwendungsnachweis!E265,3)," / ",Ermittlung_Pauschale!N254,"  x  ",MKP_Matrix, " a ",VLOOKUP(Monatsverwendungsnachweis!$K$5,Matrix,4,FALSE),"€"))</f>
        <v/>
      </c>
      <c r="H254" s="402" t="str">
        <f>IF(A254="","",Ermittlung_Pauschale!O254)</f>
        <v/>
      </c>
      <c r="I254" s="402" t="str">
        <f>IF(A254="","",Ermittlung_Pauschale!O254)</f>
        <v/>
      </c>
      <c r="J254" s="293" t="str">
        <f>IF(A254="","",IF(Monatsverwendungsnachweis!S265="","",Monatsverwendungsnachweis!S265))</f>
        <v/>
      </c>
      <c r="K254" s="293" t="str">
        <f t="shared" si="17"/>
        <v/>
      </c>
    </row>
    <row r="255" spans="1:11" x14ac:dyDescent="0.25">
      <c r="A255" s="292" t="str">
        <f>IF(Ermittlung_Pauschale!N255=0,"",IFERROR(VLOOKUP(Monatsverwendungsnachweis!B266,Positionen,2,FALSE),""))</f>
        <v/>
      </c>
      <c r="B255" s="293" t="str">
        <f t="shared" si="14"/>
        <v/>
      </c>
      <c r="C255" s="292" t="str">
        <f>IF(A255="","",CONCATENATE("MKP"," / ",Monatsverwendungsnachweis!$D$7," / ",RIGHT(Monatsverwendungsnachweis!$F$7,2)," / ",ROW()-1))</f>
        <v/>
      </c>
      <c r="D255" s="294" t="str">
        <f t="shared" si="15"/>
        <v/>
      </c>
      <c r="E255" s="294" t="str">
        <f t="shared" si="16"/>
        <v/>
      </c>
      <c r="F255" s="293" t="str">
        <f>IF(A255="","",VLOOKUP(Monatsverwendungsnachweis!B266,Positionen,3,FALSE))</f>
        <v/>
      </c>
      <c r="G255" s="292" t="str">
        <f>IF(A255="","",CONCATENATE(Monatsverwendungsnachweis!D266," / ", LEFT(Monatsverwendungsnachweis!E266,3)," / ",Ermittlung_Pauschale!N255,"  x  ",MKP_Matrix, " a ",VLOOKUP(Monatsverwendungsnachweis!$K$5,Matrix,4,FALSE),"€"))</f>
        <v/>
      </c>
      <c r="H255" s="402" t="str">
        <f>IF(A255="","",Ermittlung_Pauschale!O255)</f>
        <v/>
      </c>
      <c r="I255" s="402" t="str">
        <f>IF(A255="","",Ermittlung_Pauschale!O255)</f>
        <v/>
      </c>
      <c r="J255" s="293" t="str">
        <f>IF(A255="","",IF(Monatsverwendungsnachweis!S266="","",Monatsverwendungsnachweis!S266))</f>
        <v/>
      </c>
      <c r="K255" s="293" t="str">
        <f t="shared" si="17"/>
        <v/>
      </c>
    </row>
    <row r="256" spans="1:11" x14ac:dyDescent="0.25">
      <c r="A256" s="292" t="str">
        <f>IF(Ermittlung_Pauschale!N256=0,"",IFERROR(VLOOKUP(Monatsverwendungsnachweis!B267,Positionen,2,FALSE),""))</f>
        <v/>
      </c>
      <c r="B256" s="293" t="str">
        <f t="shared" si="14"/>
        <v/>
      </c>
      <c r="C256" s="292" t="str">
        <f>IF(A256="","",CONCATENATE("MKP"," / ",Monatsverwendungsnachweis!$D$7," / ",RIGHT(Monatsverwendungsnachweis!$F$7,2)," / ",ROW()-1))</f>
        <v/>
      </c>
      <c r="D256" s="294" t="str">
        <f t="shared" si="15"/>
        <v/>
      </c>
      <c r="E256" s="294" t="str">
        <f t="shared" si="16"/>
        <v/>
      </c>
      <c r="F256" s="293" t="str">
        <f>IF(A256="","",VLOOKUP(Monatsverwendungsnachweis!B267,Positionen,3,FALSE))</f>
        <v/>
      </c>
      <c r="G256" s="292" t="str">
        <f>IF(A256="","",CONCATENATE(Monatsverwendungsnachweis!D267," / ", LEFT(Monatsverwendungsnachweis!E267,3)," / ",Ermittlung_Pauschale!N256,"  x  ",MKP_Matrix, " a ",VLOOKUP(Monatsverwendungsnachweis!$K$5,Matrix,4,FALSE),"€"))</f>
        <v/>
      </c>
      <c r="H256" s="402" t="str">
        <f>IF(A256="","",Ermittlung_Pauschale!O256)</f>
        <v/>
      </c>
      <c r="I256" s="402" t="str">
        <f>IF(A256="","",Ermittlung_Pauschale!O256)</f>
        <v/>
      </c>
      <c r="J256" s="293" t="str">
        <f>IF(A256="","",IF(Monatsverwendungsnachweis!S267="","",Monatsverwendungsnachweis!S267))</f>
        <v/>
      </c>
      <c r="K256" s="293" t="str">
        <f t="shared" si="17"/>
        <v/>
      </c>
    </row>
    <row r="257" spans="1:11" x14ac:dyDescent="0.25">
      <c r="A257" s="292" t="str">
        <f>IF(Ermittlung_Pauschale!N257=0,"",IFERROR(VLOOKUP(Monatsverwendungsnachweis!B268,Positionen,2,FALSE),""))</f>
        <v/>
      </c>
      <c r="B257" s="293" t="str">
        <f t="shared" si="14"/>
        <v/>
      </c>
      <c r="C257" s="292" t="str">
        <f>IF(A257="","",CONCATENATE("MKP"," / ",Monatsverwendungsnachweis!$D$7," / ",RIGHT(Monatsverwendungsnachweis!$F$7,2)," / ",ROW()-1))</f>
        <v/>
      </c>
      <c r="D257" s="294" t="str">
        <f t="shared" si="15"/>
        <v/>
      </c>
      <c r="E257" s="294" t="str">
        <f t="shared" si="16"/>
        <v/>
      </c>
      <c r="F257" s="293" t="str">
        <f>IF(A257="","",VLOOKUP(Monatsverwendungsnachweis!B268,Positionen,3,FALSE))</f>
        <v/>
      </c>
      <c r="G257" s="292" t="str">
        <f>IF(A257="","",CONCATENATE(Monatsverwendungsnachweis!D268," / ", LEFT(Monatsverwendungsnachweis!E268,3)," / ",Ermittlung_Pauschale!N257,"  x  ",MKP_Matrix, " a ",VLOOKUP(Monatsverwendungsnachweis!$K$5,Matrix,4,FALSE),"€"))</f>
        <v/>
      </c>
      <c r="H257" s="402" t="str">
        <f>IF(A257="","",Ermittlung_Pauschale!O257)</f>
        <v/>
      </c>
      <c r="I257" s="402" t="str">
        <f>IF(A257="","",Ermittlung_Pauschale!O257)</f>
        <v/>
      </c>
      <c r="J257" s="293" t="str">
        <f>IF(A257="","",IF(Monatsverwendungsnachweis!S268="","",Monatsverwendungsnachweis!S268))</f>
        <v/>
      </c>
      <c r="K257" s="293" t="str">
        <f t="shared" si="17"/>
        <v/>
      </c>
    </row>
    <row r="258" spans="1:11" x14ac:dyDescent="0.25">
      <c r="A258" s="292" t="str">
        <f>IF(Ermittlung_Pauschale!N258=0,"",IFERROR(VLOOKUP(Monatsverwendungsnachweis!B269,Positionen,2,FALSE),""))</f>
        <v/>
      </c>
      <c r="B258" s="293" t="str">
        <f t="shared" si="14"/>
        <v/>
      </c>
      <c r="C258" s="292" t="str">
        <f>IF(A258="","",CONCATENATE("MKP"," / ",Monatsverwendungsnachweis!$D$7," / ",RIGHT(Monatsverwendungsnachweis!$F$7,2)," / ",ROW()-1))</f>
        <v/>
      </c>
      <c r="D258" s="294" t="str">
        <f t="shared" si="15"/>
        <v/>
      </c>
      <c r="E258" s="294" t="str">
        <f t="shared" si="16"/>
        <v/>
      </c>
      <c r="F258" s="293" t="str">
        <f>IF(A258="","",VLOOKUP(Monatsverwendungsnachweis!B269,Positionen,3,FALSE))</f>
        <v/>
      </c>
      <c r="G258" s="292" t="str">
        <f>IF(A258="","",CONCATENATE(Monatsverwendungsnachweis!D269," / ", LEFT(Monatsverwendungsnachweis!E269,3)," / ",Ermittlung_Pauschale!N258,"  x  ",MKP_Matrix, " a ",VLOOKUP(Monatsverwendungsnachweis!$K$5,Matrix,4,FALSE),"€"))</f>
        <v/>
      </c>
      <c r="H258" s="402" t="str">
        <f>IF(A258="","",Ermittlung_Pauschale!O258)</f>
        <v/>
      </c>
      <c r="I258" s="402" t="str">
        <f>IF(A258="","",Ermittlung_Pauschale!O258)</f>
        <v/>
      </c>
      <c r="J258" s="293" t="str">
        <f>IF(A258="","",IF(Monatsverwendungsnachweis!S269="","",Monatsverwendungsnachweis!S269))</f>
        <v/>
      </c>
      <c r="K258" s="293" t="str">
        <f t="shared" si="17"/>
        <v/>
      </c>
    </row>
    <row r="259" spans="1:11" x14ac:dyDescent="0.25">
      <c r="A259" s="292" t="str">
        <f>IF(Ermittlung_Pauschale!N259=0,"",IFERROR(VLOOKUP(Monatsverwendungsnachweis!B270,Positionen,2,FALSE),""))</f>
        <v/>
      </c>
      <c r="B259" s="293" t="str">
        <f t="shared" ref="B259:B301" si="18">IF(A259="","","ZE")</f>
        <v/>
      </c>
      <c r="C259" s="292" t="str">
        <f>IF(A259="","",CONCATENATE("MKP"," / ",Monatsverwendungsnachweis!$D$7," / ",RIGHT(Monatsverwendungsnachweis!$F$7,2)," / ",ROW()-1))</f>
        <v/>
      </c>
      <c r="D259" s="294" t="str">
        <f t="shared" ref="D259:D301" si="19">IF(A259="","",Monatsende)</f>
        <v/>
      </c>
      <c r="E259" s="294" t="str">
        <f t="shared" ref="E259:E301" si="20">IF(A259="","",Monatsende)</f>
        <v/>
      </c>
      <c r="F259" s="293" t="str">
        <f>IF(A259="","",VLOOKUP(Monatsverwendungsnachweis!B270,Positionen,3,FALSE))</f>
        <v/>
      </c>
      <c r="G259" s="292" t="str">
        <f>IF(A259="","",CONCATENATE(Monatsverwendungsnachweis!D270," / ", LEFT(Monatsverwendungsnachweis!E270,3)," / ",Ermittlung_Pauschale!N259,"  x  ",MKP_Matrix, " a ",VLOOKUP(Monatsverwendungsnachweis!$K$5,Matrix,4,FALSE),"€"))</f>
        <v/>
      </c>
      <c r="H259" s="402" t="str">
        <f>IF(A259="","",Ermittlung_Pauschale!O259)</f>
        <v/>
      </c>
      <c r="I259" s="402" t="str">
        <f>IF(A259="","",Ermittlung_Pauschale!O259)</f>
        <v/>
      </c>
      <c r="J259" s="293" t="str">
        <f>IF(A259="","",IF(Monatsverwendungsnachweis!S270="","",Monatsverwendungsnachweis!S270))</f>
        <v/>
      </c>
      <c r="K259" s="293" t="str">
        <f t="shared" ref="K259:K301" si="21">IF(A259="","","0")</f>
        <v/>
      </c>
    </row>
    <row r="260" spans="1:11" x14ac:dyDescent="0.25">
      <c r="A260" s="292" t="str">
        <f>IF(Ermittlung_Pauschale!N260=0,"",IFERROR(VLOOKUP(Monatsverwendungsnachweis!B271,Positionen,2,FALSE),""))</f>
        <v/>
      </c>
      <c r="B260" s="293" t="str">
        <f t="shared" si="18"/>
        <v/>
      </c>
      <c r="C260" s="292" t="str">
        <f>IF(A260="","",CONCATENATE("MKP"," / ",Monatsverwendungsnachweis!$D$7," / ",RIGHT(Monatsverwendungsnachweis!$F$7,2)," / ",ROW()-1))</f>
        <v/>
      </c>
      <c r="D260" s="294" t="str">
        <f t="shared" si="19"/>
        <v/>
      </c>
      <c r="E260" s="294" t="str">
        <f t="shared" si="20"/>
        <v/>
      </c>
      <c r="F260" s="293" t="str">
        <f>IF(A260="","",VLOOKUP(Monatsverwendungsnachweis!B271,Positionen,3,FALSE))</f>
        <v/>
      </c>
      <c r="G260" s="292" t="str">
        <f>IF(A260="","",CONCATENATE(Monatsverwendungsnachweis!D271," / ", LEFT(Monatsverwendungsnachweis!E271,3)," / ",Ermittlung_Pauschale!N260,"  x  ",MKP_Matrix, " a ",VLOOKUP(Monatsverwendungsnachweis!$K$5,Matrix,4,FALSE),"€"))</f>
        <v/>
      </c>
      <c r="H260" s="402" t="str">
        <f>IF(A260="","",Ermittlung_Pauschale!O260)</f>
        <v/>
      </c>
      <c r="I260" s="402" t="str">
        <f>IF(A260="","",Ermittlung_Pauschale!O260)</f>
        <v/>
      </c>
      <c r="J260" s="293" t="str">
        <f>IF(A260="","",IF(Monatsverwendungsnachweis!S271="","",Monatsverwendungsnachweis!S271))</f>
        <v/>
      </c>
      <c r="K260" s="293" t="str">
        <f t="shared" si="21"/>
        <v/>
      </c>
    </row>
    <row r="261" spans="1:11" x14ac:dyDescent="0.25">
      <c r="A261" s="292" t="str">
        <f>IF(Ermittlung_Pauschale!N261=0,"",IFERROR(VLOOKUP(Monatsverwendungsnachweis!B272,Positionen,2,FALSE),""))</f>
        <v/>
      </c>
      <c r="B261" s="293" t="str">
        <f t="shared" si="18"/>
        <v/>
      </c>
      <c r="C261" s="292" t="str">
        <f>IF(A261="","",CONCATENATE("MKP"," / ",Monatsverwendungsnachweis!$D$7," / ",RIGHT(Monatsverwendungsnachweis!$F$7,2)," / ",ROW()-1))</f>
        <v/>
      </c>
      <c r="D261" s="294" t="str">
        <f t="shared" si="19"/>
        <v/>
      </c>
      <c r="E261" s="294" t="str">
        <f t="shared" si="20"/>
        <v/>
      </c>
      <c r="F261" s="293" t="str">
        <f>IF(A261="","",VLOOKUP(Monatsverwendungsnachweis!B272,Positionen,3,FALSE))</f>
        <v/>
      </c>
      <c r="G261" s="292" t="str">
        <f>IF(A261="","",CONCATENATE(Monatsverwendungsnachweis!D272," / ", LEFT(Monatsverwendungsnachweis!E272,3)," / ",Ermittlung_Pauschale!N261,"  x  ",MKP_Matrix, " a ",VLOOKUP(Monatsverwendungsnachweis!$K$5,Matrix,4,FALSE),"€"))</f>
        <v/>
      </c>
      <c r="H261" s="402" t="str">
        <f>IF(A261="","",Ermittlung_Pauschale!O261)</f>
        <v/>
      </c>
      <c r="I261" s="402" t="str">
        <f>IF(A261="","",Ermittlung_Pauschale!O261)</f>
        <v/>
      </c>
      <c r="J261" s="293" t="str">
        <f>IF(A261="","",IF(Monatsverwendungsnachweis!S272="","",Monatsverwendungsnachweis!S272))</f>
        <v/>
      </c>
      <c r="K261" s="293" t="str">
        <f t="shared" si="21"/>
        <v/>
      </c>
    </row>
    <row r="262" spans="1:11" x14ac:dyDescent="0.25">
      <c r="A262" s="292" t="str">
        <f>IF(Ermittlung_Pauschale!N262=0,"",IFERROR(VLOOKUP(Monatsverwendungsnachweis!B273,Positionen,2,FALSE),""))</f>
        <v/>
      </c>
      <c r="B262" s="293" t="str">
        <f t="shared" si="18"/>
        <v/>
      </c>
      <c r="C262" s="292" t="str">
        <f>IF(A262="","",CONCATENATE("MKP"," / ",Monatsverwendungsnachweis!$D$7," / ",RIGHT(Monatsverwendungsnachweis!$F$7,2)," / ",ROW()-1))</f>
        <v/>
      </c>
      <c r="D262" s="294" t="str">
        <f t="shared" si="19"/>
        <v/>
      </c>
      <c r="E262" s="294" t="str">
        <f t="shared" si="20"/>
        <v/>
      </c>
      <c r="F262" s="293" t="str">
        <f>IF(A262="","",VLOOKUP(Monatsverwendungsnachweis!B273,Positionen,3,FALSE))</f>
        <v/>
      </c>
      <c r="G262" s="292" t="str">
        <f>IF(A262="","",CONCATENATE(Monatsverwendungsnachweis!D273," / ", LEFT(Monatsverwendungsnachweis!E273,3)," / ",Ermittlung_Pauschale!N262,"  x  ",MKP_Matrix, " a ",VLOOKUP(Monatsverwendungsnachweis!$K$5,Matrix,4,FALSE),"€"))</f>
        <v/>
      </c>
      <c r="H262" s="402" t="str">
        <f>IF(A262="","",Ermittlung_Pauschale!O262)</f>
        <v/>
      </c>
      <c r="I262" s="402" t="str">
        <f>IF(A262="","",Ermittlung_Pauschale!O262)</f>
        <v/>
      </c>
      <c r="J262" s="293" t="str">
        <f>IF(A262="","",IF(Monatsverwendungsnachweis!S273="","",Monatsverwendungsnachweis!S273))</f>
        <v/>
      </c>
      <c r="K262" s="293" t="str">
        <f t="shared" si="21"/>
        <v/>
      </c>
    </row>
    <row r="263" spans="1:11" x14ac:dyDescent="0.25">
      <c r="A263" s="292" t="str">
        <f>IF(Ermittlung_Pauschale!N263=0,"",IFERROR(VLOOKUP(Monatsverwendungsnachweis!B274,Positionen,2,FALSE),""))</f>
        <v/>
      </c>
      <c r="B263" s="293" t="str">
        <f t="shared" si="18"/>
        <v/>
      </c>
      <c r="C263" s="292" t="str">
        <f>IF(A263="","",CONCATENATE("MKP"," / ",Monatsverwendungsnachweis!$D$7," / ",RIGHT(Monatsverwendungsnachweis!$F$7,2)," / ",ROW()-1))</f>
        <v/>
      </c>
      <c r="D263" s="294" t="str">
        <f t="shared" si="19"/>
        <v/>
      </c>
      <c r="E263" s="294" t="str">
        <f t="shared" si="20"/>
        <v/>
      </c>
      <c r="F263" s="293" t="str">
        <f>IF(A263="","",VLOOKUP(Monatsverwendungsnachweis!B274,Positionen,3,FALSE))</f>
        <v/>
      </c>
      <c r="G263" s="292" t="str">
        <f>IF(A263="","",CONCATENATE(Monatsverwendungsnachweis!D274," / ", LEFT(Monatsverwendungsnachweis!E274,3)," / ",Ermittlung_Pauschale!N263,"  x  ",MKP_Matrix, " a ",VLOOKUP(Monatsverwendungsnachweis!$K$5,Matrix,4,FALSE),"€"))</f>
        <v/>
      </c>
      <c r="H263" s="402" t="str">
        <f>IF(A263="","",Ermittlung_Pauschale!O263)</f>
        <v/>
      </c>
      <c r="I263" s="402" t="str">
        <f>IF(A263="","",Ermittlung_Pauschale!O263)</f>
        <v/>
      </c>
      <c r="J263" s="293" t="str">
        <f>IF(A263="","",IF(Monatsverwendungsnachweis!S274="","",Monatsverwendungsnachweis!S274))</f>
        <v/>
      </c>
      <c r="K263" s="293" t="str">
        <f t="shared" si="21"/>
        <v/>
      </c>
    </row>
    <row r="264" spans="1:11" x14ac:dyDescent="0.25">
      <c r="A264" s="292" t="str">
        <f>IF(Ermittlung_Pauschale!N264=0,"",IFERROR(VLOOKUP(Monatsverwendungsnachweis!B275,Positionen,2,FALSE),""))</f>
        <v/>
      </c>
      <c r="B264" s="293" t="str">
        <f t="shared" si="18"/>
        <v/>
      </c>
      <c r="C264" s="292" t="str">
        <f>IF(A264="","",CONCATENATE("MKP"," / ",Monatsverwendungsnachweis!$D$7," / ",RIGHT(Monatsverwendungsnachweis!$F$7,2)," / ",ROW()-1))</f>
        <v/>
      </c>
      <c r="D264" s="294" t="str">
        <f t="shared" si="19"/>
        <v/>
      </c>
      <c r="E264" s="294" t="str">
        <f t="shared" si="20"/>
        <v/>
      </c>
      <c r="F264" s="293" t="str">
        <f>IF(A264="","",VLOOKUP(Monatsverwendungsnachweis!B275,Positionen,3,FALSE))</f>
        <v/>
      </c>
      <c r="G264" s="292" t="str">
        <f>IF(A264="","",CONCATENATE(Monatsverwendungsnachweis!D275," / ", LEFT(Monatsverwendungsnachweis!E275,3)," / ",Ermittlung_Pauschale!N264,"  x  ",MKP_Matrix, " a ",VLOOKUP(Monatsverwendungsnachweis!$K$5,Matrix,4,FALSE),"€"))</f>
        <v/>
      </c>
      <c r="H264" s="402" t="str">
        <f>IF(A264="","",Ermittlung_Pauschale!O264)</f>
        <v/>
      </c>
      <c r="I264" s="402" t="str">
        <f>IF(A264="","",Ermittlung_Pauschale!O264)</f>
        <v/>
      </c>
      <c r="J264" s="293" t="str">
        <f>IF(A264="","",IF(Monatsverwendungsnachweis!S275="","",Monatsverwendungsnachweis!S275))</f>
        <v/>
      </c>
      <c r="K264" s="293" t="str">
        <f t="shared" si="21"/>
        <v/>
      </c>
    </row>
    <row r="265" spans="1:11" x14ac:dyDescent="0.25">
      <c r="A265" s="292" t="str">
        <f>IF(Ermittlung_Pauschale!N265=0,"",IFERROR(VLOOKUP(Monatsverwendungsnachweis!B276,Positionen,2,FALSE),""))</f>
        <v/>
      </c>
      <c r="B265" s="293" t="str">
        <f t="shared" si="18"/>
        <v/>
      </c>
      <c r="C265" s="292" t="str">
        <f>IF(A265="","",CONCATENATE("MKP"," / ",Monatsverwendungsnachweis!$D$7," / ",RIGHT(Monatsverwendungsnachweis!$F$7,2)," / ",ROW()-1))</f>
        <v/>
      </c>
      <c r="D265" s="294" t="str">
        <f t="shared" si="19"/>
        <v/>
      </c>
      <c r="E265" s="294" t="str">
        <f t="shared" si="20"/>
        <v/>
      </c>
      <c r="F265" s="293" t="str">
        <f>IF(A265="","",VLOOKUP(Monatsverwendungsnachweis!B276,Positionen,3,FALSE))</f>
        <v/>
      </c>
      <c r="G265" s="292" t="str">
        <f>IF(A265="","",CONCATENATE(Monatsverwendungsnachweis!D276," / ", LEFT(Monatsverwendungsnachweis!E276,3)," / ",Ermittlung_Pauschale!N265,"  x  ",MKP_Matrix, " a ",VLOOKUP(Monatsverwendungsnachweis!$K$5,Matrix,4,FALSE),"€"))</f>
        <v/>
      </c>
      <c r="H265" s="402" t="str">
        <f>IF(A265="","",Ermittlung_Pauschale!O265)</f>
        <v/>
      </c>
      <c r="I265" s="402" t="str">
        <f>IF(A265="","",Ermittlung_Pauschale!O265)</f>
        <v/>
      </c>
      <c r="J265" s="293" t="str">
        <f>IF(A265="","",IF(Monatsverwendungsnachweis!S276="","",Monatsverwendungsnachweis!S276))</f>
        <v/>
      </c>
      <c r="K265" s="293" t="str">
        <f t="shared" si="21"/>
        <v/>
      </c>
    </row>
    <row r="266" spans="1:11" x14ac:dyDescent="0.25">
      <c r="A266" s="292" t="str">
        <f>IF(Ermittlung_Pauschale!N266=0,"",IFERROR(VLOOKUP(Monatsverwendungsnachweis!B277,Positionen,2,FALSE),""))</f>
        <v/>
      </c>
      <c r="B266" s="293" t="str">
        <f t="shared" si="18"/>
        <v/>
      </c>
      <c r="C266" s="292" t="str">
        <f>IF(A266="","",CONCATENATE("MKP"," / ",Monatsverwendungsnachweis!$D$7," / ",RIGHT(Monatsverwendungsnachweis!$F$7,2)," / ",ROW()-1))</f>
        <v/>
      </c>
      <c r="D266" s="294" t="str">
        <f t="shared" si="19"/>
        <v/>
      </c>
      <c r="E266" s="294" t="str">
        <f t="shared" si="20"/>
        <v/>
      </c>
      <c r="F266" s="293" t="str">
        <f>IF(A266="","",VLOOKUP(Monatsverwendungsnachweis!B277,Positionen,3,FALSE))</f>
        <v/>
      </c>
      <c r="G266" s="292" t="str">
        <f>IF(A266="","",CONCATENATE(Monatsverwendungsnachweis!D277," / ", LEFT(Monatsverwendungsnachweis!E277,3)," / ",Ermittlung_Pauschale!N266,"  x  ",MKP_Matrix, " a ",VLOOKUP(Monatsverwendungsnachweis!$K$5,Matrix,4,FALSE),"€"))</f>
        <v/>
      </c>
      <c r="H266" s="402" t="str">
        <f>IF(A266="","",Ermittlung_Pauschale!O266)</f>
        <v/>
      </c>
      <c r="I266" s="402" t="str">
        <f>IF(A266="","",Ermittlung_Pauschale!O266)</f>
        <v/>
      </c>
      <c r="J266" s="293" t="str">
        <f>IF(A266="","",IF(Monatsverwendungsnachweis!S277="","",Monatsverwendungsnachweis!S277))</f>
        <v/>
      </c>
      <c r="K266" s="293" t="str">
        <f t="shared" si="21"/>
        <v/>
      </c>
    </row>
    <row r="267" spans="1:11" x14ac:dyDescent="0.25">
      <c r="A267" s="292" t="str">
        <f>IF(Ermittlung_Pauschale!N267=0,"",IFERROR(VLOOKUP(Monatsverwendungsnachweis!B278,Positionen,2,FALSE),""))</f>
        <v/>
      </c>
      <c r="B267" s="293" t="str">
        <f t="shared" si="18"/>
        <v/>
      </c>
      <c r="C267" s="292" t="str">
        <f>IF(A267="","",CONCATENATE("MKP"," / ",Monatsverwendungsnachweis!$D$7," / ",RIGHT(Monatsverwendungsnachweis!$F$7,2)," / ",ROW()-1))</f>
        <v/>
      </c>
      <c r="D267" s="294" t="str">
        <f t="shared" si="19"/>
        <v/>
      </c>
      <c r="E267" s="294" t="str">
        <f t="shared" si="20"/>
        <v/>
      </c>
      <c r="F267" s="293" t="str">
        <f>IF(A267="","",VLOOKUP(Monatsverwendungsnachweis!B278,Positionen,3,FALSE))</f>
        <v/>
      </c>
      <c r="G267" s="292" t="str">
        <f>IF(A267="","",CONCATENATE(Monatsverwendungsnachweis!D278," / ", LEFT(Monatsverwendungsnachweis!E278,3)," / ",Ermittlung_Pauschale!N267,"  x  ",MKP_Matrix, " a ",VLOOKUP(Monatsverwendungsnachweis!$K$5,Matrix,4,FALSE),"€"))</f>
        <v/>
      </c>
      <c r="H267" s="402" t="str">
        <f>IF(A267="","",Ermittlung_Pauschale!O267)</f>
        <v/>
      </c>
      <c r="I267" s="402" t="str">
        <f>IF(A267="","",Ermittlung_Pauschale!O267)</f>
        <v/>
      </c>
      <c r="J267" s="293" t="str">
        <f>IF(A267="","",IF(Monatsverwendungsnachweis!S278="","",Monatsverwendungsnachweis!S278))</f>
        <v/>
      </c>
      <c r="K267" s="293" t="str">
        <f t="shared" si="21"/>
        <v/>
      </c>
    </row>
    <row r="268" spans="1:11" x14ac:dyDescent="0.25">
      <c r="A268" s="292" t="str">
        <f>IF(Ermittlung_Pauschale!N268=0,"",IFERROR(VLOOKUP(Monatsverwendungsnachweis!B279,Positionen,2,FALSE),""))</f>
        <v/>
      </c>
      <c r="B268" s="293" t="str">
        <f t="shared" si="18"/>
        <v/>
      </c>
      <c r="C268" s="292" t="str">
        <f>IF(A268="","",CONCATENATE("MKP"," / ",Monatsverwendungsnachweis!$D$7," / ",RIGHT(Monatsverwendungsnachweis!$F$7,2)," / ",ROW()-1))</f>
        <v/>
      </c>
      <c r="D268" s="294" t="str">
        <f t="shared" si="19"/>
        <v/>
      </c>
      <c r="E268" s="294" t="str">
        <f t="shared" si="20"/>
        <v/>
      </c>
      <c r="F268" s="293" t="str">
        <f>IF(A268="","",VLOOKUP(Monatsverwendungsnachweis!B279,Positionen,3,FALSE))</f>
        <v/>
      </c>
      <c r="G268" s="292" t="str">
        <f>IF(A268="","",CONCATENATE(Monatsverwendungsnachweis!D279," / ", LEFT(Monatsverwendungsnachweis!E279,3)," / ",Ermittlung_Pauschale!N268,"  x  ",MKP_Matrix, " a ",VLOOKUP(Monatsverwendungsnachweis!$K$5,Matrix,4,FALSE),"€"))</f>
        <v/>
      </c>
      <c r="H268" s="402" t="str">
        <f>IF(A268="","",Ermittlung_Pauschale!O268)</f>
        <v/>
      </c>
      <c r="I268" s="402" t="str">
        <f>IF(A268="","",Ermittlung_Pauschale!O268)</f>
        <v/>
      </c>
      <c r="J268" s="293" t="str">
        <f>IF(A268="","",IF(Monatsverwendungsnachweis!S279="","",Monatsverwendungsnachweis!S279))</f>
        <v/>
      </c>
      <c r="K268" s="293" t="str">
        <f t="shared" si="21"/>
        <v/>
      </c>
    </row>
    <row r="269" spans="1:11" x14ac:dyDescent="0.25">
      <c r="A269" s="292" t="str">
        <f>IF(Ermittlung_Pauschale!N269=0,"",IFERROR(VLOOKUP(Monatsverwendungsnachweis!B280,Positionen,2,FALSE),""))</f>
        <v/>
      </c>
      <c r="B269" s="293" t="str">
        <f t="shared" si="18"/>
        <v/>
      </c>
      <c r="C269" s="292" t="str">
        <f>IF(A269="","",CONCATENATE("MKP"," / ",Monatsverwendungsnachweis!$D$7," / ",RIGHT(Monatsverwendungsnachweis!$F$7,2)," / ",ROW()-1))</f>
        <v/>
      </c>
      <c r="D269" s="294" t="str">
        <f t="shared" si="19"/>
        <v/>
      </c>
      <c r="E269" s="294" t="str">
        <f t="shared" si="20"/>
        <v/>
      </c>
      <c r="F269" s="293" t="str">
        <f>IF(A269="","",VLOOKUP(Monatsverwendungsnachweis!B280,Positionen,3,FALSE))</f>
        <v/>
      </c>
      <c r="G269" s="292" t="str">
        <f>IF(A269="","",CONCATENATE(Monatsverwendungsnachweis!D280," / ", LEFT(Monatsverwendungsnachweis!E280,3)," / ",Ermittlung_Pauschale!N269,"  x  ",MKP_Matrix, " a ",VLOOKUP(Monatsverwendungsnachweis!$K$5,Matrix,4,FALSE),"€"))</f>
        <v/>
      </c>
      <c r="H269" s="402" t="str">
        <f>IF(A269="","",Ermittlung_Pauschale!O269)</f>
        <v/>
      </c>
      <c r="I269" s="402" t="str">
        <f>IF(A269="","",Ermittlung_Pauschale!O269)</f>
        <v/>
      </c>
      <c r="J269" s="293" t="str">
        <f>IF(A269="","",IF(Monatsverwendungsnachweis!S280="","",Monatsverwendungsnachweis!S280))</f>
        <v/>
      </c>
      <c r="K269" s="293" t="str">
        <f t="shared" si="21"/>
        <v/>
      </c>
    </row>
    <row r="270" spans="1:11" x14ac:dyDescent="0.25">
      <c r="A270" s="292" t="str">
        <f>IF(Ermittlung_Pauschale!N270=0,"",IFERROR(VLOOKUP(Monatsverwendungsnachweis!B281,Positionen,2,FALSE),""))</f>
        <v/>
      </c>
      <c r="B270" s="293" t="str">
        <f t="shared" si="18"/>
        <v/>
      </c>
      <c r="C270" s="292" t="str">
        <f>IF(A270="","",CONCATENATE("MKP"," / ",Monatsverwendungsnachweis!$D$7," / ",RIGHT(Monatsverwendungsnachweis!$F$7,2)," / ",ROW()-1))</f>
        <v/>
      </c>
      <c r="D270" s="294" t="str">
        <f t="shared" si="19"/>
        <v/>
      </c>
      <c r="E270" s="294" t="str">
        <f t="shared" si="20"/>
        <v/>
      </c>
      <c r="F270" s="293" t="str">
        <f>IF(A270="","",VLOOKUP(Monatsverwendungsnachweis!B281,Positionen,3,FALSE))</f>
        <v/>
      </c>
      <c r="G270" s="292" t="str">
        <f>IF(A270="","",CONCATENATE(Monatsverwendungsnachweis!D281," / ", LEFT(Monatsverwendungsnachweis!E281,3)," / ",Ermittlung_Pauschale!N270,"  x  ",MKP_Matrix, " a ",VLOOKUP(Monatsverwendungsnachweis!$K$5,Matrix,4,FALSE),"€"))</f>
        <v/>
      </c>
      <c r="H270" s="402" t="str">
        <f>IF(A270="","",Ermittlung_Pauschale!O270)</f>
        <v/>
      </c>
      <c r="I270" s="402" t="str">
        <f>IF(A270="","",Ermittlung_Pauschale!O270)</f>
        <v/>
      </c>
      <c r="J270" s="293" t="str">
        <f>IF(A270="","",IF(Monatsverwendungsnachweis!S281="","",Monatsverwendungsnachweis!S281))</f>
        <v/>
      </c>
      <c r="K270" s="293" t="str">
        <f t="shared" si="21"/>
        <v/>
      </c>
    </row>
    <row r="271" spans="1:11" x14ac:dyDescent="0.25">
      <c r="A271" s="292" t="str">
        <f>IF(Ermittlung_Pauschale!N271=0,"",IFERROR(VLOOKUP(Monatsverwendungsnachweis!B282,Positionen,2,FALSE),""))</f>
        <v/>
      </c>
      <c r="B271" s="293" t="str">
        <f t="shared" si="18"/>
        <v/>
      </c>
      <c r="C271" s="292" t="str">
        <f>IF(A271="","",CONCATENATE("MKP"," / ",Monatsverwendungsnachweis!$D$7," / ",RIGHT(Monatsverwendungsnachweis!$F$7,2)," / ",ROW()-1))</f>
        <v/>
      </c>
      <c r="D271" s="294" t="str">
        <f t="shared" si="19"/>
        <v/>
      </c>
      <c r="E271" s="294" t="str">
        <f t="shared" si="20"/>
        <v/>
      </c>
      <c r="F271" s="293" t="str">
        <f>IF(A271="","",VLOOKUP(Monatsverwendungsnachweis!B282,Positionen,3,FALSE))</f>
        <v/>
      </c>
      <c r="G271" s="292" t="str">
        <f>IF(A271="","",CONCATENATE(Monatsverwendungsnachweis!D282," / ", LEFT(Monatsverwendungsnachweis!E282,3)," / ",Ermittlung_Pauschale!N271,"  x  ",MKP_Matrix, " a ",VLOOKUP(Monatsverwendungsnachweis!$K$5,Matrix,4,FALSE),"€"))</f>
        <v/>
      </c>
      <c r="H271" s="402" t="str">
        <f>IF(A271="","",Ermittlung_Pauschale!O271)</f>
        <v/>
      </c>
      <c r="I271" s="402" t="str">
        <f>IF(A271="","",Ermittlung_Pauschale!O271)</f>
        <v/>
      </c>
      <c r="J271" s="293" t="str">
        <f>IF(A271="","",IF(Monatsverwendungsnachweis!S282="","",Monatsverwendungsnachweis!S282))</f>
        <v/>
      </c>
      <c r="K271" s="293" t="str">
        <f t="shared" si="21"/>
        <v/>
      </c>
    </row>
    <row r="272" spans="1:11" x14ac:dyDescent="0.25">
      <c r="A272" s="292" t="str">
        <f>IF(Ermittlung_Pauschale!N272=0,"",IFERROR(VLOOKUP(Monatsverwendungsnachweis!B283,Positionen,2,FALSE),""))</f>
        <v/>
      </c>
      <c r="B272" s="293" t="str">
        <f t="shared" si="18"/>
        <v/>
      </c>
      <c r="C272" s="292" t="str">
        <f>IF(A272="","",CONCATENATE("MKP"," / ",Monatsverwendungsnachweis!$D$7," / ",RIGHT(Monatsverwendungsnachweis!$F$7,2)," / ",ROW()-1))</f>
        <v/>
      </c>
      <c r="D272" s="294" t="str">
        <f t="shared" si="19"/>
        <v/>
      </c>
      <c r="E272" s="294" t="str">
        <f t="shared" si="20"/>
        <v/>
      </c>
      <c r="F272" s="293" t="str">
        <f>IF(A272="","",VLOOKUP(Monatsverwendungsnachweis!B283,Positionen,3,FALSE))</f>
        <v/>
      </c>
      <c r="G272" s="292" t="str">
        <f>IF(A272="","",CONCATENATE(Monatsverwendungsnachweis!D283," / ", LEFT(Monatsverwendungsnachweis!E283,3)," / ",Ermittlung_Pauschale!N272,"  x  ",MKP_Matrix, " a ",VLOOKUP(Monatsverwendungsnachweis!$K$5,Matrix,4,FALSE),"€"))</f>
        <v/>
      </c>
      <c r="H272" s="402" t="str">
        <f>IF(A272="","",Ermittlung_Pauschale!O272)</f>
        <v/>
      </c>
      <c r="I272" s="402" t="str">
        <f>IF(A272="","",Ermittlung_Pauschale!O272)</f>
        <v/>
      </c>
      <c r="J272" s="293" t="str">
        <f>IF(A272="","",IF(Monatsverwendungsnachweis!S283="","",Monatsverwendungsnachweis!S283))</f>
        <v/>
      </c>
      <c r="K272" s="293" t="str">
        <f t="shared" si="21"/>
        <v/>
      </c>
    </row>
    <row r="273" spans="1:11" x14ac:dyDescent="0.25">
      <c r="A273" s="292" t="str">
        <f>IF(Ermittlung_Pauschale!N273=0,"",IFERROR(VLOOKUP(Monatsverwendungsnachweis!B284,Positionen,2,FALSE),""))</f>
        <v/>
      </c>
      <c r="B273" s="293" t="str">
        <f t="shared" si="18"/>
        <v/>
      </c>
      <c r="C273" s="292" t="str">
        <f>IF(A273="","",CONCATENATE("MKP"," / ",Monatsverwendungsnachweis!$D$7," / ",RIGHT(Monatsverwendungsnachweis!$F$7,2)," / ",ROW()-1))</f>
        <v/>
      </c>
      <c r="D273" s="294" t="str">
        <f t="shared" si="19"/>
        <v/>
      </c>
      <c r="E273" s="294" t="str">
        <f t="shared" si="20"/>
        <v/>
      </c>
      <c r="F273" s="293" t="str">
        <f>IF(A273="","",VLOOKUP(Monatsverwendungsnachweis!B284,Positionen,3,FALSE))</f>
        <v/>
      </c>
      <c r="G273" s="292" t="str">
        <f>IF(A273="","",CONCATENATE(Monatsverwendungsnachweis!D284," / ", LEFT(Monatsverwendungsnachweis!E284,3)," / ",Ermittlung_Pauschale!N273,"  x  ",MKP_Matrix, " a ",VLOOKUP(Monatsverwendungsnachweis!$K$5,Matrix,4,FALSE),"€"))</f>
        <v/>
      </c>
      <c r="H273" s="402" t="str">
        <f>IF(A273="","",Ermittlung_Pauschale!O273)</f>
        <v/>
      </c>
      <c r="I273" s="402" t="str">
        <f>IF(A273="","",Ermittlung_Pauschale!O273)</f>
        <v/>
      </c>
      <c r="J273" s="293" t="str">
        <f>IF(A273="","",IF(Monatsverwendungsnachweis!S284="","",Monatsverwendungsnachweis!S284))</f>
        <v/>
      </c>
      <c r="K273" s="293" t="str">
        <f t="shared" si="21"/>
        <v/>
      </c>
    </row>
    <row r="274" spans="1:11" x14ac:dyDescent="0.25">
      <c r="A274" s="292" t="str">
        <f>IF(Ermittlung_Pauschale!N274=0,"",IFERROR(VLOOKUP(Monatsverwendungsnachweis!B285,Positionen,2,FALSE),""))</f>
        <v/>
      </c>
      <c r="B274" s="293" t="str">
        <f t="shared" si="18"/>
        <v/>
      </c>
      <c r="C274" s="292" t="str">
        <f>IF(A274="","",CONCATENATE("MKP"," / ",Monatsverwendungsnachweis!$D$7," / ",RIGHT(Monatsverwendungsnachweis!$F$7,2)," / ",ROW()-1))</f>
        <v/>
      </c>
      <c r="D274" s="294" t="str">
        <f t="shared" si="19"/>
        <v/>
      </c>
      <c r="E274" s="294" t="str">
        <f t="shared" si="20"/>
        <v/>
      </c>
      <c r="F274" s="293" t="str">
        <f>IF(A274="","",VLOOKUP(Monatsverwendungsnachweis!B285,Positionen,3,FALSE))</f>
        <v/>
      </c>
      <c r="G274" s="292" t="str">
        <f>IF(A274="","",CONCATENATE(Monatsverwendungsnachweis!D285," / ", LEFT(Monatsverwendungsnachweis!E285,3)," / ",Ermittlung_Pauschale!N274,"  x  ",MKP_Matrix, " a ",VLOOKUP(Monatsverwendungsnachweis!$K$5,Matrix,4,FALSE),"€"))</f>
        <v/>
      </c>
      <c r="H274" s="402" t="str">
        <f>IF(A274="","",Ermittlung_Pauschale!O274)</f>
        <v/>
      </c>
      <c r="I274" s="402" t="str">
        <f>IF(A274="","",Ermittlung_Pauschale!O274)</f>
        <v/>
      </c>
      <c r="J274" s="293" t="str">
        <f>IF(A274="","",IF(Monatsverwendungsnachweis!S285="","",Monatsverwendungsnachweis!S285))</f>
        <v/>
      </c>
      <c r="K274" s="293" t="str">
        <f t="shared" si="21"/>
        <v/>
      </c>
    </row>
    <row r="275" spans="1:11" x14ac:dyDescent="0.25">
      <c r="A275" s="292" t="str">
        <f>IF(Ermittlung_Pauschale!N275=0,"",IFERROR(VLOOKUP(Monatsverwendungsnachweis!B286,Positionen,2,FALSE),""))</f>
        <v/>
      </c>
      <c r="B275" s="293" t="str">
        <f t="shared" si="18"/>
        <v/>
      </c>
      <c r="C275" s="292" t="str">
        <f>IF(A275="","",CONCATENATE("MKP"," / ",Monatsverwendungsnachweis!$D$7," / ",RIGHT(Monatsverwendungsnachweis!$F$7,2)," / ",ROW()-1))</f>
        <v/>
      </c>
      <c r="D275" s="294" t="str">
        <f t="shared" si="19"/>
        <v/>
      </c>
      <c r="E275" s="294" t="str">
        <f t="shared" si="20"/>
        <v/>
      </c>
      <c r="F275" s="293" t="str">
        <f>IF(A275="","",VLOOKUP(Monatsverwendungsnachweis!B286,Positionen,3,FALSE))</f>
        <v/>
      </c>
      <c r="G275" s="292" t="str">
        <f>IF(A275="","",CONCATENATE(Monatsverwendungsnachweis!D286," / ", LEFT(Monatsverwendungsnachweis!E286,3)," / ",Ermittlung_Pauschale!N275,"  x  ",MKP_Matrix, " a ",VLOOKUP(Monatsverwendungsnachweis!$K$5,Matrix,4,FALSE),"€"))</f>
        <v/>
      </c>
      <c r="H275" s="402" t="str">
        <f>IF(A275="","",Ermittlung_Pauschale!O275)</f>
        <v/>
      </c>
      <c r="I275" s="402" t="str">
        <f>IF(A275="","",Ermittlung_Pauschale!O275)</f>
        <v/>
      </c>
      <c r="J275" s="293" t="str">
        <f>IF(A275="","",IF(Monatsverwendungsnachweis!S286="","",Monatsverwendungsnachweis!S286))</f>
        <v/>
      </c>
      <c r="K275" s="293" t="str">
        <f t="shared" si="21"/>
        <v/>
      </c>
    </row>
    <row r="276" spans="1:11" x14ac:dyDescent="0.25">
      <c r="A276" s="292" t="str">
        <f>IF(Ermittlung_Pauschale!N276=0,"",IFERROR(VLOOKUP(Monatsverwendungsnachweis!B287,Positionen,2,FALSE),""))</f>
        <v/>
      </c>
      <c r="B276" s="293" t="str">
        <f t="shared" si="18"/>
        <v/>
      </c>
      <c r="C276" s="292" t="str">
        <f>IF(A276="","",CONCATENATE("MKP"," / ",Monatsverwendungsnachweis!$D$7," / ",RIGHT(Monatsverwendungsnachweis!$F$7,2)," / ",ROW()-1))</f>
        <v/>
      </c>
      <c r="D276" s="294" t="str">
        <f t="shared" si="19"/>
        <v/>
      </c>
      <c r="E276" s="294" t="str">
        <f t="shared" si="20"/>
        <v/>
      </c>
      <c r="F276" s="293" t="str">
        <f>IF(A276="","",VLOOKUP(Monatsverwendungsnachweis!B287,Positionen,3,FALSE))</f>
        <v/>
      </c>
      <c r="G276" s="292" t="str">
        <f>IF(A276="","",CONCATENATE(Monatsverwendungsnachweis!D287," / ", LEFT(Monatsverwendungsnachweis!E287,3)," / ",Ermittlung_Pauschale!N276,"  x  ",MKP_Matrix, " a ",VLOOKUP(Monatsverwendungsnachweis!$K$5,Matrix,4,FALSE),"€"))</f>
        <v/>
      </c>
      <c r="H276" s="402" t="str">
        <f>IF(A276="","",Ermittlung_Pauschale!O276)</f>
        <v/>
      </c>
      <c r="I276" s="402" t="str">
        <f>IF(A276="","",Ermittlung_Pauschale!O276)</f>
        <v/>
      </c>
      <c r="J276" s="293" t="str">
        <f>IF(A276="","",IF(Monatsverwendungsnachweis!S287="","",Monatsverwendungsnachweis!S287))</f>
        <v/>
      </c>
      <c r="K276" s="293" t="str">
        <f t="shared" si="21"/>
        <v/>
      </c>
    </row>
    <row r="277" spans="1:11" x14ac:dyDescent="0.25">
      <c r="A277" s="292" t="str">
        <f>IF(Ermittlung_Pauschale!N277=0,"",IFERROR(VLOOKUP(Monatsverwendungsnachweis!B288,Positionen,2,FALSE),""))</f>
        <v/>
      </c>
      <c r="B277" s="293" t="str">
        <f t="shared" si="18"/>
        <v/>
      </c>
      <c r="C277" s="292" t="str">
        <f>IF(A277="","",CONCATENATE("MKP"," / ",Monatsverwendungsnachweis!$D$7," / ",RIGHT(Monatsverwendungsnachweis!$F$7,2)," / ",ROW()-1))</f>
        <v/>
      </c>
      <c r="D277" s="294" t="str">
        <f t="shared" si="19"/>
        <v/>
      </c>
      <c r="E277" s="294" t="str">
        <f t="shared" si="20"/>
        <v/>
      </c>
      <c r="F277" s="293" t="str">
        <f>IF(A277="","",VLOOKUP(Monatsverwendungsnachweis!B288,Positionen,3,FALSE))</f>
        <v/>
      </c>
      <c r="G277" s="292" t="str">
        <f>IF(A277="","",CONCATENATE(Monatsverwendungsnachweis!D288," / ", LEFT(Monatsverwendungsnachweis!E288,3)," / ",Ermittlung_Pauschale!N277,"  x  ",MKP_Matrix, " a ",VLOOKUP(Monatsverwendungsnachweis!$K$5,Matrix,4,FALSE),"€"))</f>
        <v/>
      </c>
      <c r="H277" s="402" t="str">
        <f>IF(A277="","",Ermittlung_Pauschale!O277)</f>
        <v/>
      </c>
      <c r="I277" s="402" t="str">
        <f>IF(A277="","",Ermittlung_Pauschale!O277)</f>
        <v/>
      </c>
      <c r="J277" s="293" t="str">
        <f>IF(A277="","",IF(Monatsverwendungsnachweis!S288="","",Monatsverwendungsnachweis!S288))</f>
        <v/>
      </c>
      <c r="K277" s="293" t="str">
        <f t="shared" si="21"/>
        <v/>
      </c>
    </row>
    <row r="278" spans="1:11" x14ac:dyDescent="0.25">
      <c r="A278" s="292" t="str">
        <f>IF(Ermittlung_Pauschale!N278=0,"",IFERROR(VLOOKUP(Monatsverwendungsnachweis!B289,Positionen,2,FALSE),""))</f>
        <v/>
      </c>
      <c r="B278" s="293" t="str">
        <f t="shared" si="18"/>
        <v/>
      </c>
      <c r="C278" s="292" t="str">
        <f>IF(A278="","",CONCATENATE("MKP"," / ",Monatsverwendungsnachweis!$D$7," / ",RIGHT(Monatsverwendungsnachweis!$F$7,2)," / ",ROW()-1))</f>
        <v/>
      </c>
      <c r="D278" s="294" t="str">
        <f t="shared" si="19"/>
        <v/>
      </c>
      <c r="E278" s="294" t="str">
        <f t="shared" si="20"/>
        <v/>
      </c>
      <c r="F278" s="293" t="str">
        <f>IF(A278="","",VLOOKUP(Monatsverwendungsnachweis!B289,Positionen,3,FALSE))</f>
        <v/>
      </c>
      <c r="G278" s="292" t="str">
        <f>IF(A278="","",CONCATENATE(Monatsverwendungsnachweis!D289," / ", LEFT(Monatsverwendungsnachweis!E289,3)," / ",Ermittlung_Pauschale!N278,"  x  ",MKP_Matrix, " a ",VLOOKUP(Monatsverwendungsnachweis!$K$5,Matrix,4,FALSE),"€"))</f>
        <v/>
      </c>
      <c r="H278" s="402" t="str">
        <f>IF(A278="","",Ermittlung_Pauschale!O278)</f>
        <v/>
      </c>
      <c r="I278" s="402" t="str">
        <f>IF(A278="","",Ermittlung_Pauschale!O278)</f>
        <v/>
      </c>
      <c r="J278" s="293" t="str">
        <f>IF(A278="","",IF(Monatsverwendungsnachweis!S289="","",Monatsverwendungsnachweis!S289))</f>
        <v/>
      </c>
      <c r="K278" s="293" t="str">
        <f t="shared" si="21"/>
        <v/>
      </c>
    </row>
    <row r="279" spans="1:11" x14ac:dyDescent="0.25">
      <c r="A279" s="292" t="str">
        <f>IF(Ermittlung_Pauschale!N279=0,"",IFERROR(VLOOKUP(Monatsverwendungsnachweis!B290,Positionen,2,FALSE),""))</f>
        <v/>
      </c>
      <c r="B279" s="293" t="str">
        <f t="shared" si="18"/>
        <v/>
      </c>
      <c r="C279" s="292" t="str">
        <f>IF(A279="","",CONCATENATE("MKP"," / ",Monatsverwendungsnachweis!$D$7," / ",RIGHT(Monatsverwendungsnachweis!$F$7,2)," / ",ROW()-1))</f>
        <v/>
      </c>
      <c r="D279" s="294" t="str">
        <f t="shared" si="19"/>
        <v/>
      </c>
      <c r="E279" s="294" t="str">
        <f t="shared" si="20"/>
        <v/>
      </c>
      <c r="F279" s="293" t="str">
        <f>IF(A279="","",VLOOKUP(Monatsverwendungsnachweis!B290,Positionen,3,FALSE))</f>
        <v/>
      </c>
      <c r="G279" s="292" t="str">
        <f>IF(A279="","",CONCATENATE(Monatsverwendungsnachweis!D290," / ", LEFT(Monatsverwendungsnachweis!E290,3)," / ",Ermittlung_Pauschale!N279,"  x  ",MKP_Matrix, " a ",VLOOKUP(Monatsverwendungsnachweis!$K$5,Matrix,4,FALSE),"€"))</f>
        <v/>
      </c>
      <c r="H279" s="402" t="str">
        <f>IF(A279="","",Ermittlung_Pauschale!O279)</f>
        <v/>
      </c>
      <c r="I279" s="402" t="str">
        <f>IF(A279="","",Ermittlung_Pauschale!O279)</f>
        <v/>
      </c>
      <c r="J279" s="293" t="str">
        <f>IF(A279="","",IF(Monatsverwendungsnachweis!S290="","",Monatsverwendungsnachweis!S290))</f>
        <v/>
      </c>
      <c r="K279" s="293" t="str">
        <f t="shared" si="21"/>
        <v/>
      </c>
    </row>
    <row r="280" spans="1:11" x14ac:dyDescent="0.25">
      <c r="A280" s="292" t="str">
        <f>IF(Ermittlung_Pauschale!N280=0,"",IFERROR(VLOOKUP(Monatsverwendungsnachweis!B291,Positionen,2,FALSE),""))</f>
        <v/>
      </c>
      <c r="B280" s="293" t="str">
        <f t="shared" si="18"/>
        <v/>
      </c>
      <c r="C280" s="292" t="str">
        <f>IF(A280="","",CONCATENATE("MKP"," / ",Monatsverwendungsnachweis!$D$7," / ",RIGHT(Monatsverwendungsnachweis!$F$7,2)," / ",ROW()-1))</f>
        <v/>
      </c>
      <c r="D280" s="294" t="str">
        <f t="shared" si="19"/>
        <v/>
      </c>
      <c r="E280" s="294" t="str">
        <f t="shared" si="20"/>
        <v/>
      </c>
      <c r="F280" s="293" t="str">
        <f>IF(A280="","",VLOOKUP(Monatsverwendungsnachweis!B291,Positionen,3,FALSE))</f>
        <v/>
      </c>
      <c r="G280" s="292" t="str">
        <f>IF(A280="","",CONCATENATE(Monatsverwendungsnachweis!D291," / ", LEFT(Monatsverwendungsnachweis!E291,3)," / ",Ermittlung_Pauschale!N280,"  x  ",MKP_Matrix, " a ",VLOOKUP(Monatsverwendungsnachweis!$K$5,Matrix,4,FALSE),"€"))</f>
        <v/>
      </c>
      <c r="H280" s="402" t="str">
        <f>IF(A280="","",Ermittlung_Pauschale!O280)</f>
        <v/>
      </c>
      <c r="I280" s="402" t="str">
        <f>IF(A280="","",Ermittlung_Pauschale!O280)</f>
        <v/>
      </c>
      <c r="J280" s="293" t="str">
        <f>IF(A280="","",IF(Monatsverwendungsnachweis!S291="","",Monatsverwendungsnachweis!S291))</f>
        <v/>
      </c>
      <c r="K280" s="293" t="str">
        <f t="shared" si="21"/>
        <v/>
      </c>
    </row>
    <row r="281" spans="1:11" x14ac:dyDescent="0.25">
      <c r="A281" s="292" t="str">
        <f>IF(Ermittlung_Pauschale!N281=0,"",IFERROR(VLOOKUP(Monatsverwendungsnachweis!B292,Positionen,2,FALSE),""))</f>
        <v/>
      </c>
      <c r="B281" s="293" t="str">
        <f t="shared" si="18"/>
        <v/>
      </c>
      <c r="C281" s="292" t="str">
        <f>IF(A281="","",CONCATENATE("MKP"," / ",Monatsverwendungsnachweis!$D$7," / ",RIGHT(Monatsverwendungsnachweis!$F$7,2)," / ",ROW()-1))</f>
        <v/>
      </c>
      <c r="D281" s="294" t="str">
        <f t="shared" si="19"/>
        <v/>
      </c>
      <c r="E281" s="294" t="str">
        <f t="shared" si="20"/>
        <v/>
      </c>
      <c r="F281" s="293" t="str">
        <f>IF(A281="","",VLOOKUP(Monatsverwendungsnachweis!B292,Positionen,3,FALSE))</f>
        <v/>
      </c>
      <c r="G281" s="292" t="str">
        <f>IF(A281="","",CONCATENATE(Monatsverwendungsnachweis!D292," / ", LEFT(Monatsverwendungsnachweis!E292,3)," / ",Ermittlung_Pauschale!N281,"  x  ",MKP_Matrix, " a ",VLOOKUP(Monatsverwendungsnachweis!$K$5,Matrix,4,FALSE),"€"))</f>
        <v/>
      </c>
      <c r="H281" s="402" t="str">
        <f>IF(A281="","",Ermittlung_Pauschale!O281)</f>
        <v/>
      </c>
      <c r="I281" s="402" t="str">
        <f>IF(A281="","",Ermittlung_Pauschale!O281)</f>
        <v/>
      </c>
      <c r="J281" s="293" t="str">
        <f>IF(A281="","",IF(Monatsverwendungsnachweis!S292="","",Monatsverwendungsnachweis!S292))</f>
        <v/>
      </c>
      <c r="K281" s="293" t="str">
        <f t="shared" si="21"/>
        <v/>
      </c>
    </row>
    <row r="282" spans="1:11" x14ac:dyDescent="0.25">
      <c r="A282" s="292" t="str">
        <f>IF(Ermittlung_Pauschale!N282=0,"",IFERROR(VLOOKUP(Monatsverwendungsnachweis!B293,Positionen,2,FALSE),""))</f>
        <v/>
      </c>
      <c r="B282" s="293" t="str">
        <f t="shared" si="18"/>
        <v/>
      </c>
      <c r="C282" s="292" t="str">
        <f>IF(A282="","",CONCATENATE("MKP"," / ",Monatsverwendungsnachweis!$D$7," / ",RIGHT(Monatsverwendungsnachweis!$F$7,2)," / ",ROW()-1))</f>
        <v/>
      </c>
      <c r="D282" s="294" t="str">
        <f t="shared" si="19"/>
        <v/>
      </c>
      <c r="E282" s="294" t="str">
        <f t="shared" si="20"/>
        <v/>
      </c>
      <c r="F282" s="293" t="str">
        <f>IF(A282="","",VLOOKUP(Monatsverwendungsnachweis!B293,Positionen,3,FALSE))</f>
        <v/>
      </c>
      <c r="G282" s="292" t="str">
        <f>IF(A282="","",CONCATENATE(Monatsverwendungsnachweis!D293," / ", LEFT(Monatsverwendungsnachweis!E293,3)," / ",Ermittlung_Pauschale!N282,"  x  ",MKP_Matrix, " a ",VLOOKUP(Monatsverwendungsnachweis!$K$5,Matrix,4,FALSE),"€"))</f>
        <v/>
      </c>
      <c r="H282" s="402" t="str">
        <f>IF(A282="","",Ermittlung_Pauschale!O282)</f>
        <v/>
      </c>
      <c r="I282" s="402" t="str">
        <f>IF(A282="","",Ermittlung_Pauschale!O282)</f>
        <v/>
      </c>
      <c r="J282" s="293" t="str">
        <f>IF(A282="","",IF(Monatsverwendungsnachweis!S293="","",Monatsverwendungsnachweis!S293))</f>
        <v/>
      </c>
      <c r="K282" s="293" t="str">
        <f t="shared" si="21"/>
        <v/>
      </c>
    </row>
    <row r="283" spans="1:11" x14ac:dyDescent="0.25">
      <c r="A283" s="292" t="str">
        <f>IF(Ermittlung_Pauschale!N283=0,"",IFERROR(VLOOKUP(Monatsverwendungsnachweis!B294,Positionen,2,FALSE),""))</f>
        <v/>
      </c>
      <c r="B283" s="293" t="str">
        <f t="shared" si="18"/>
        <v/>
      </c>
      <c r="C283" s="292" t="str">
        <f>IF(A283="","",CONCATENATE("MKP"," / ",Monatsverwendungsnachweis!$D$7," / ",RIGHT(Monatsverwendungsnachweis!$F$7,2)," / ",ROW()-1))</f>
        <v/>
      </c>
      <c r="D283" s="294" t="str">
        <f t="shared" si="19"/>
        <v/>
      </c>
      <c r="E283" s="294" t="str">
        <f t="shared" si="20"/>
        <v/>
      </c>
      <c r="F283" s="293" t="str">
        <f>IF(A283="","",VLOOKUP(Monatsverwendungsnachweis!B294,Positionen,3,FALSE))</f>
        <v/>
      </c>
      <c r="G283" s="292" t="str">
        <f>IF(A283="","",CONCATENATE(Monatsverwendungsnachweis!D294," / ", LEFT(Monatsverwendungsnachweis!E294,3)," / ",Ermittlung_Pauschale!N283,"  x  ",MKP_Matrix, " a ",VLOOKUP(Monatsverwendungsnachweis!$K$5,Matrix,4,FALSE),"€"))</f>
        <v/>
      </c>
      <c r="H283" s="402" t="str">
        <f>IF(A283="","",Ermittlung_Pauschale!O283)</f>
        <v/>
      </c>
      <c r="I283" s="402" t="str">
        <f>IF(A283="","",Ermittlung_Pauschale!O283)</f>
        <v/>
      </c>
      <c r="J283" s="293" t="str">
        <f>IF(A283="","",IF(Monatsverwendungsnachweis!S294="","",Monatsverwendungsnachweis!S294))</f>
        <v/>
      </c>
      <c r="K283" s="293" t="str">
        <f t="shared" si="21"/>
        <v/>
      </c>
    </row>
    <row r="284" spans="1:11" x14ac:dyDescent="0.25">
      <c r="A284" s="292" t="str">
        <f>IF(Ermittlung_Pauschale!N284=0,"",IFERROR(VLOOKUP(Monatsverwendungsnachweis!B295,Positionen,2,FALSE),""))</f>
        <v/>
      </c>
      <c r="B284" s="293" t="str">
        <f t="shared" si="18"/>
        <v/>
      </c>
      <c r="C284" s="292" t="str">
        <f>IF(A284="","",CONCATENATE("MKP"," / ",Monatsverwendungsnachweis!$D$7," / ",RIGHT(Monatsverwendungsnachweis!$F$7,2)," / ",ROW()-1))</f>
        <v/>
      </c>
      <c r="D284" s="294" t="str">
        <f t="shared" si="19"/>
        <v/>
      </c>
      <c r="E284" s="294" t="str">
        <f t="shared" si="20"/>
        <v/>
      </c>
      <c r="F284" s="293" t="str">
        <f>IF(A284="","",VLOOKUP(Monatsverwendungsnachweis!B295,Positionen,3,FALSE))</f>
        <v/>
      </c>
      <c r="G284" s="292" t="str">
        <f>IF(A284="","",CONCATENATE(Monatsverwendungsnachweis!D295," / ", LEFT(Monatsverwendungsnachweis!E295,3)," / ",Ermittlung_Pauschale!N284,"  x  ",MKP_Matrix, " a ",VLOOKUP(Monatsverwendungsnachweis!$K$5,Matrix,4,FALSE),"€"))</f>
        <v/>
      </c>
      <c r="H284" s="402" t="str">
        <f>IF(A284="","",Ermittlung_Pauschale!O284)</f>
        <v/>
      </c>
      <c r="I284" s="402" t="str">
        <f>IF(A284="","",Ermittlung_Pauschale!O284)</f>
        <v/>
      </c>
      <c r="J284" s="293" t="str">
        <f>IF(A284="","",IF(Monatsverwendungsnachweis!S295="","",Monatsverwendungsnachweis!S295))</f>
        <v/>
      </c>
      <c r="K284" s="293" t="str">
        <f t="shared" si="21"/>
        <v/>
      </c>
    </row>
    <row r="285" spans="1:11" x14ac:dyDescent="0.25">
      <c r="A285" s="292" t="str">
        <f>IF(Ermittlung_Pauschale!N285=0,"",IFERROR(VLOOKUP(Monatsverwendungsnachweis!B296,Positionen,2,FALSE),""))</f>
        <v/>
      </c>
      <c r="B285" s="293" t="str">
        <f t="shared" si="18"/>
        <v/>
      </c>
      <c r="C285" s="292" t="str">
        <f>IF(A285="","",CONCATENATE("MKP"," / ",Monatsverwendungsnachweis!$D$7," / ",RIGHT(Monatsverwendungsnachweis!$F$7,2)," / ",ROW()-1))</f>
        <v/>
      </c>
      <c r="D285" s="294" t="str">
        <f t="shared" si="19"/>
        <v/>
      </c>
      <c r="E285" s="294" t="str">
        <f t="shared" si="20"/>
        <v/>
      </c>
      <c r="F285" s="293" t="str">
        <f>IF(A285="","",VLOOKUP(Monatsverwendungsnachweis!B296,Positionen,3,FALSE))</f>
        <v/>
      </c>
      <c r="G285" s="292" t="str">
        <f>IF(A285="","",CONCATENATE(Monatsverwendungsnachweis!D296," / ", LEFT(Monatsverwendungsnachweis!E296,3)," / ",Ermittlung_Pauschale!N285,"  x  ",MKP_Matrix, " a ",VLOOKUP(Monatsverwendungsnachweis!$K$5,Matrix,4,FALSE),"€"))</f>
        <v/>
      </c>
      <c r="H285" s="402" t="str">
        <f>IF(A285="","",Ermittlung_Pauschale!O285)</f>
        <v/>
      </c>
      <c r="I285" s="402" t="str">
        <f>IF(A285="","",Ermittlung_Pauschale!O285)</f>
        <v/>
      </c>
      <c r="J285" s="293" t="str">
        <f>IF(A285="","",IF(Monatsverwendungsnachweis!S296="","",Monatsverwendungsnachweis!S296))</f>
        <v/>
      </c>
      <c r="K285" s="293" t="str">
        <f t="shared" si="21"/>
        <v/>
      </c>
    </row>
    <row r="286" spans="1:11" x14ac:dyDescent="0.25">
      <c r="A286" s="292" t="str">
        <f>IF(Ermittlung_Pauschale!N286=0,"",IFERROR(VLOOKUP(Monatsverwendungsnachweis!B297,Positionen,2,FALSE),""))</f>
        <v/>
      </c>
      <c r="B286" s="293" t="str">
        <f t="shared" si="18"/>
        <v/>
      </c>
      <c r="C286" s="292" t="str">
        <f>IF(A286="","",CONCATENATE("MKP"," / ",Monatsverwendungsnachweis!$D$7," / ",RIGHT(Monatsverwendungsnachweis!$F$7,2)," / ",ROW()-1))</f>
        <v/>
      </c>
      <c r="D286" s="294" t="str">
        <f t="shared" si="19"/>
        <v/>
      </c>
      <c r="E286" s="294" t="str">
        <f t="shared" si="20"/>
        <v/>
      </c>
      <c r="F286" s="293" t="str">
        <f>IF(A286="","",VLOOKUP(Monatsverwendungsnachweis!B297,Positionen,3,FALSE))</f>
        <v/>
      </c>
      <c r="G286" s="292" t="str">
        <f>IF(A286="","",CONCATENATE(Monatsverwendungsnachweis!D297," / ", LEFT(Monatsverwendungsnachweis!E297,3)," / ",Ermittlung_Pauschale!N286,"  x  ",MKP_Matrix, " a ",VLOOKUP(Monatsverwendungsnachweis!$K$5,Matrix,4,FALSE),"€"))</f>
        <v/>
      </c>
      <c r="H286" s="402" t="str">
        <f>IF(A286="","",Ermittlung_Pauschale!O286)</f>
        <v/>
      </c>
      <c r="I286" s="402" t="str">
        <f>IF(A286="","",Ermittlung_Pauschale!O286)</f>
        <v/>
      </c>
      <c r="J286" s="293" t="str">
        <f>IF(A286="","",IF(Monatsverwendungsnachweis!S297="","",Monatsverwendungsnachweis!S297))</f>
        <v/>
      </c>
      <c r="K286" s="293" t="str">
        <f t="shared" si="21"/>
        <v/>
      </c>
    </row>
    <row r="287" spans="1:11" x14ac:dyDescent="0.25">
      <c r="A287" s="292" t="str">
        <f>IF(Ermittlung_Pauschale!N287=0,"",IFERROR(VLOOKUP(Monatsverwendungsnachweis!B298,Positionen,2,FALSE),""))</f>
        <v/>
      </c>
      <c r="B287" s="293" t="str">
        <f t="shared" si="18"/>
        <v/>
      </c>
      <c r="C287" s="292" t="str">
        <f>IF(A287="","",CONCATENATE("MKP"," / ",Monatsverwendungsnachweis!$D$7," / ",RIGHT(Monatsverwendungsnachweis!$F$7,2)," / ",ROW()-1))</f>
        <v/>
      </c>
      <c r="D287" s="294" t="str">
        <f t="shared" si="19"/>
        <v/>
      </c>
      <c r="E287" s="294" t="str">
        <f t="shared" si="20"/>
        <v/>
      </c>
      <c r="F287" s="293" t="str">
        <f>IF(A287="","",VLOOKUP(Monatsverwendungsnachweis!B298,Positionen,3,FALSE))</f>
        <v/>
      </c>
      <c r="G287" s="292" t="str">
        <f>IF(A287="","",CONCATENATE(Monatsverwendungsnachweis!D298," / ", LEFT(Monatsverwendungsnachweis!E298,3)," / ",Ermittlung_Pauschale!N287,"  x  ",MKP_Matrix, " a ",VLOOKUP(Monatsverwendungsnachweis!$K$5,Matrix,4,FALSE),"€"))</f>
        <v/>
      </c>
      <c r="H287" s="402" t="str">
        <f>IF(A287="","",Ermittlung_Pauschale!O287)</f>
        <v/>
      </c>
      <c r="I287" s="402" t="str">
        <f>IF(A287="","",Ermittlung_Pauschale!O287)</f>
        <v/>
      </c>
      <c r="J287" s="293" t="str">
        <f>IF(A287="","",IF(Monatsverwendungsnachweis!S298="","",Monatsverwendungsnachweis!S298))</f>
        <v/>
      </c>
      <c r="K287" s="293" t="str">
        <f t="shared" si="21"/>
        <v/>
      </c>
    </row>
    <row r="288" spans="1:11" x14ac:dyDescent="0.25">
      <c r="A288" s="292" t="str">
        <f>IF(Ermittlung_Pauschale!N288=0,"",IFERROR(VLOOKUP(Monatsverwendungsnachweis!B299,Positionen,2,FALSE),""))</f>
        <v/>
      </c>
      <c r="B288" s="293" t="str">
        <f t="shared" si="18"/>
        <v/>
      </c>
      <c r="C288" s="292" t="str">
        <f>IF(A288="","",CONCATENATE("MKP"," / ",Monatsverwendungsnachweis!$D$7," / ",RIGHT(Monatsverwendungsnachweis!$F$7,2)," / ",ROW()-1))</f>
        <v/>
      </c>
      <c r="D288" s="294" t="str">
        <f t="shared" si="19"/>
        <v/>
      </c>
      <c r="E288" s="294" t="str">
        <f t="shared" si="20"/>
        <v/>
      </c>
      <c r="F288" s="293" t="str">
        <f>IF(A288="","",VLOOKUP(Monatsverwendungsnachweis!B299,Positionen,3,FALSE))</f>
        <v/>
      </c>
      <c r="G288" s="292" t="str">
        <f>IF(A288="","",CONCATENATE(Monatsverwendungsnachweis!D299," / ", LEFT(Monatsverwendungsnachweis!E299,3)," / ",Ermittlung_Pauschale!N288,"  x  ",MKP_Matrix, " a ",VLOOKUP(Monatsverwendungsnachweis!$K$5,Matrix,4,FALSE),"€"))</f>
        <v/>
      </c>
      <c r="H288" s="402" t="str">
        <f>IF(A288="","",Ermittlung_Pauschale!O288)</f>
        <v/>
      </c>
      <c r="I288" s="402" t="str">
        <f>IF(A288="","",Ermittlung_Pauschale!O288)</f>
        <v/>
      </c>
      <c r="J288" s="293" t="str">
        <f>IF(A288="","",IF(Monatsverwendungsnachweis!S299="","",Monatsverwendungsnachweis!S299))</f>
        <v/>
      </c>
      <c r="K288" s="293" t="str">
        <f t="shared" si="21"/>
        <v/>
      </c>
    </row>
    <row r="289" spans="1:11" x14ac:dyDescent="0.25">
      <c r="A289" s="292" t="str">
        <f>IF(Ermittlung_Pauschale!N289=0,"",IFERROR(VLOOKUP(Monatsverwendungsnachweis!B300,Positionen,2,FALSE),""))</f>
        <v/>
      </c>
      <c r="B289" s="293" t="str">
        <f t="shared" si="18"/>
        <v/>
      </c>
      <c r="C289" s="292" t="str">
        <f>IF(A289="","",CONCATENATE("MKP"," / ",Monatsverwendungsnachweis!$D$7," / ",RIGHT(Monatsverwendungsnachweis!$F$7,2)," / ",ROW()-1))</f>
        <v/>
      </c>
      <c r="D289" s="294" t="str">
        <f t="shared" si="19"/>
        <v/>
      </c>
      <c r="E289" s="294" t="str">
        <f t="shared" si="20"/>
        <v/>
      </c>
      <c r="F289" s="293" t="str">
        <f>IF(A289="","",VLOOKUP(Monatsverwendungsnachweis!B300,Positionen,3,FALSE))</f>
        <v/>
      </c>
      <c r="G289" s="292" t="str">
        <f>IF(A289="","",CONCATENATE(Monatsverwendungsnachweis!D300," / ", LEFT(Monatsverwendungsnachweis!E300,3)," / ",Ermittlung_Pauschale!N289,"  x  ",MKP_Matrix, " a ",VLOOKUP(Monatsverwendungsnachweis!$K$5,Matrix,4,FALSE),"€"))</f>
        <v/>
      </c>
      <c r="H289" s="402" t="str">
        <f>IF(A289="","",Ermittlung_Pauschale!O289)</f>
        <v/>
      </c>
      <c r="I289" s="402" t="str">
        <f>IF(A289="","",Ermittlung_Pauschale!O289)</f>
        <v/>
      </c>
      <c r="J289" s="293" t="str">
        <f>IF(A289="","",IF(Monatsverwendungsnachweis!S300="","",Monatsverwendungsnachweis!S300))</f>
        <v/>
      </c>
      <c r="K289" s="293" t="str">
        <f t="shared" si="21"/>
        <v/>
      </c>
    </row>
    <row r="290" spans="1:11" x14ac:dyDescent="0.25">
      <c r="A290" s="292" t="str">
        <f>IF(Ermittlung_Pauschale!N290=0,"",IFERROR(VLOOKUP(Monatsverwendungsnachweis!B301,Positionen,2,FALSE),""))</f>
        <v/>
      </c>
      <c r="B290" s="293" t="str">
        <f t="shared" si="18"/>
        <v/>
      </c>
      <c r="C290" s="292" t="str">
        <f>IF(A290="","",CONCATENATE("MKP"," / ",Monatsverwendungsnachweis!$D$7," / ",RIGHT(Monatsverwendungsnachweis!$F$7,2)," / ",ROW()-1))</f>
        <v/>
      </c>
      <c r="D290" s="294" t="str">
        <f t="shared" si="19"/>
        <v/>
      </c>
      <c r="E290" s="294" t="str">
        <f t="shared" si="20"/>
        <v/>
      </c>
      <c r="F290" s="293" t="str">
        <f>IF(A290="","",VLOOKUP(Monatsverwendungsnachweis!B301,Positionen,3,FALSE))</f>
        <v/>
      </c>
      <c r="G290" s="292" t="str">
        <f>IF(A290="","",CONCATENATE(Monatsverwendungsnachweis!D301," / ", LEFT(Monatsverwendungsnachweis!E301,3)," / ",Ermittlung_Pauschale!N290,"  x  ",MKP_Matrix, " a ",VLOOKUP(Monatsverwendungsnachweis!$K$5,Matrix,4,FALSE),"€"))</f>
        <v/>
      </c>
      <c r="H290" s="402" t="str">
        <f>IF(A290="","",Ermittlung_Pauschale!O290)</f>
        <v/>
      </c>
      <c r="I290" s="402" t="str">
        <f>IF(A290="","",Ermittlung_Pauschale!O290)</f>
        <v/>
      </c>
      <c r="J290" s="293" t="str">
        <f>IF(A290="","",IF(Monatsverwendungsnachweis!S301="","",Monatsverwendungsnachweis!S301))</f>
        <v/>
      </c>
      <c r="K290" s="293" t="str">
        <f t="shared" si="21"/>
        <v/>
      </c>
    </row>
    <row r="291" spans="1:11" x14ac:dyDescent="0.25">
      <c r="A291" s="292" t="str">
        <f>IF(Ermittlung_Pauschale!N291=0,"",IFERROR(VLOOKUP(Monatsverwendungsnachweis!B302,Positionen,2,FALSE),""))</f>
        <v/>
      </c>
      <c r="B291" s="293" t="str">
        <f t="shared" si="18"/>
        <v/>
      </c>
      <c r="C291" s="292" t="str">
        <f>IF(A291="","",CONCATENATE("MKP"," / ",Monatsverwendungsnachweis!$D$7," / ",RIGHT(Monatsverwendungsnachweis!$F$7,2)," / ",ROW()-1))</f>
        <v/>
      </c>
      <c r="D291" s="294" t="str">
        <f t="shared" si="19"/>
        <v/>
      </c>
      <c r="E291" s="294" t="str">
        <f t="shared" si="20"/>
        <v/>
      </c>
      <c r="F291" s="293" t="str">
        <f>IF(A291="","",VLOOKUP(Monatsverwendungsnachweis!B302,Positionen,3,FALSE))</f>
        <v/>
      </c>
      <c r="G291" s="292" t="str">
        <f>IF(A291="","",CONCATENATE(Monatsverwendungsnachweis!D302," / ", LEFT(Monatsverwendungsnachweis!E302,3)," / ",Ermittlung_Pauschale!N291,"  x  ",MKP_Matrix, " a ",VLOOKUP(Monatsverwendungsnachweis!$K$5,Matrix,4,FALSE),"€"))</f>
        <v/>
      </c>
      <c r="H291" s="402" t="str">
        <f>IF(A291="","",Ermittlung_Pauschale!O291)</f>
        <v/>
      </c>
      <c r="I291" s="402" t="str">
        <f>IF(A291="","",Ermittlung_Pauschale!O291)</f>
        <v/>
      </c>
      <c r="J291" s="293" t="str">
        <f>IF(A291="","",IF(Monatsverwendungsnachweis!S302="","",Monatsverwendungsnachweis!S302))</f>
        <v/>
      </c>
      <c r="K291" s="293" t="str">
        <f t="shared" si="21"/>
        <v/>
      </c>
    </row>
    <row r="292" spans="1:11" x14ac:dyDescent="0.25">
      <c r="A292" s="292" t="str">
        <f>IF(Ermittlung_Pauschale!N292=0,"",IFERROR(VLOOKUP(Monatsverwendungsnachweis!B303,Positionen,2,FALSE),""))</f>
        <v/>
      </c>
      <c r="B292" s="293" t="str">
        <f t="shared" si="18"/>
        <v/>
      </c>
      <c r="C292" s="292" t="str">
        <f>IF(A292="","",CONCATENATE("MKP"," / ",Monatsverwendungsnachweis!$D$7," / ",RIGHT(Monatsverwendungsnachweis!$F$7,2)," / ",ROW()-1))</f>
        <v/>
      </c>
      <c r="D292" s="294" t="str">
        <f t="shared" si="19"/>
        <v/>
      </c>
      <c r="E292" s="294" t="str">
        <f t="shared" si="20"/>
        <v/>
      </c>
      <c r="F292" s="293" t="str">
        <f>IF(A292="","",VLOOKUP(Monatsverwendungsnachweis!B303,Positionen,3,FALSE))</f>
        <v/>
      </c>
      <c r="G292" s="292" t="str">
        <f>IF(A292="","",CONCATENATE(Monatsverwendungsnachweis!D303," / ", LEFT(Monatsverwendungsnachweis!E303,3)," / ",Ermittlung_Pauschale!N292,"  x  ",MKP_Matrix, " a ",VLOOKUP(Monatsverwendungsnachweis!$K$5,Matrix,4,FALSE),"€"))</f>
        <v/>
      </c>
      <c r="H292" s="402" t="str">
        <f>IF(A292="","",Ermittlung_Pauschale!O292)</f>
        <v/>
      </c>
      <c r="I292" s="402" t="str">
        <f>IF(A292="","",Ermittlung_Pauschale!O292)</f>
        <v/>
      </c>
      <c r="J292" s="293" t="str">
        <f>IF(A292="","",IF(Monatsverwendungsnachweis!S303="","",Monatsverwendungsnachweis!S303))</f>
        <v/>
      </c>
      <c r="K292" s="293" t="str">
        <f t="shared" si="21"/>
        <v/>
      </c>
    </row>
    <row r="293" spans="1:11" x14ac:dyDescent="0.25">
      <c r="A293" s="292" t="str">
        <f>IF(Ermittlung_Pauschale!N293=0,"",IFERROR(VLOOKUP(Monatsverwendungsnachweis!B304,Positionen,2,FALSE),""))</f>
        <v/>
      </c>
      <c r="B293" s="293" t="str">
        <f t="shared" si="18"/>
        <v/>
      </c>
      <c r="C293" s="292" t="str">
        <f>IF(A293="","",CONCATENATE("MKP"," / ",Monatsverwendungsnachweis!$D$7," / ",RIGHT(Monatsverwendungsnachweis!$F$7,2)," / ",ROW()-1))</f>
        <v/>
      </c>
      <c r="D293" s="294" t="str">
        <f t="shared" si="19"/>
        <v/>
      </c>
      <c r="E293" s="294" t="str">
        <f t="shared" si="20"/>
        <v/>
      </c>
      <c r="F293" s="293" t="str">
        <f>IF(A293="","",VLOOKUP(Monatsverwendungsnachweis!B304,Positionen,3,FALSE))</f>
        <v/>
      </c>
      <c r="G293" s="292" t="str">
        <f>IF(A293="","",CONCATENATE(Monatsverwendungsnachweis!D304," / ", LEFT(Monatsverwendungsnachweis!E304,3)," / ",Ermittlung_Pauschale!N293,"  x  ",MKP_Matrix, " a ",VLOOKUP(Monatsverwendungsnachweis!$K$5,Matrix,4,FALSE),"€"))</f>
        <v/>
      </c>
      <c r="H293" s="402" t="str">
        <f>IF(A293="","",Ermittlung_Pauschale!O293)</f>
        <v/>
      </c>
      <c r="I293" s="402" t="str">
        <f>IF(A293="","",Ermittlung_Pauschale!O293)</f>
        <v/>
      </c>
      <c r="J293" s="293" t="str">
        <f>IF(A293="","",IF(Monatsverwendungsnachweis!S304="","",Monatsverwendungsnachweis!S304))</f>
        <v/>
      </c>
      <c r="K293" s="293" t="str">
        <f t="shared" si="21"/>
        <v/>
      </c>
    </row>
    <row r="294" spans="1:11" x14ac:dyDescent="0.25">
      <c r="A294" s="292" t="str">
        <f>IF(Ermittlung_Pauschale!N294=0,"",IFERROR(VLOOKUP(Monatsverwendungsnachweis!B305,Positionen,2,FALSE),""))</f>
        <v/>
      </c>
      <c r="B294" s="293" t="str">
        <f t="shared" si="18"/>
        <v/>
      </c>
      <c r="C294" s="292" t="str">
        <f>IF(A294="","",CONCATENATE("MKP"," / ",Monatsverwendungsnachweis!$D$7," / ",RIGHT(Monatsverwendungsnachweis!$F$7,2)," / ",ROW()-1))</f>
        <v/>
      </c>
      <c r="D294" s="294" t="str">
        <f t="shared" si="19"/>
        <v/>
      </c>
      <c r="E294" s="294" t="str">
        <f t="shared" si="20"/>
        <v/>
      </c>
      <c r="F294" s="293" t="str">
        <f>IF(A294="","",VLOOKUP(Monatsverwendungsnachweis!B305,Positionen,3,FALSE))</f>
        <v/>
      </c>
      <c r="G294" s="292" t="str">
        <f>IF(A294="","",CONCATENATE(Monatsverwendungsnachweis!D305," / ", LEFT(Monatsverwendungsnachweis!E305,3)," / ",Ermittlung_Pauschale!N294,"  x  ",MKP_Matrix, " a ",VLOOKUP(Monatsverwendungsnachweis!$K$5,Matrix,4,FALSE),"€"))</f>
        <v/>
      </c>
      <c r="H294" s="402" t="str">
        <f>IF(A294="","",Ermittlung_Pauschale!O294)</f>
        <v/>
      </c>
      <c r="I294" s="402" t="str">
        <f>IF(A294="","",Ermittlung_Pauschale!O294)</f>
        <v/>
      </c>
      <c r="J294" s="293" t="str">
        <f>IF(A294="","",IF(Monatsverwendungsnachweis!S305="","",Monatsverwendungsnachweis!S305))</f>
        <v/>
      </c>
      <c r="K294" s="293" t="str">
        <f t="shared" si="21"/>
        <v/>
      </c>
    </row>
    <row r="295" spans="1:11" x14ac:dyDescent="0.25">
      <c r="A295" s="292" t="str">
        <f>IF(Ermittlung_Pauschale!N295=0,"",IFERROR(VLOOKUP(Monatsverwendungsnachweis!B306,Positionen,2,FALSE),""))</f>
        <v/>
      </c>
      <c r="B295" s="293" t="str">
        <f t="shared" si="18"/>
        <v/>
      </c>
      <c r="C295" s="292" t="str">
        <f>IF(A295="","",CONCATENATE("MKP"," / ",Monatsverwendungsnachweis!$D$7," / ",RIGHT(Monatsverwendungsnachweis!$F$7,2)," / ",ROW()-1))</f>
        <v/>
      </c>
      <c r="D295" s="294" t="str">
        <f t="shared" si="19"/>
        <v/>
      </c>
      <c r="E295" s="294" t="str">
        <f t="shared" si="20"/>
        <v/>
      </c>
      <c r="F295" s="293" t="str">
        <f>IF(A295="","",VLOOKUP(Monatsverwendungsnachweis!B306,Positionen,3,FALSE))</f>
        <v/>
      </c>
      <c r="G295" s="292" t="str">
        <f>IF(A295="","",CONCATENATE(Monatsverwendungsnachweis!D306," / ", LEFT(Monatsverwendungsnachweis!E306,3)," / ",Ermittlung_Pauschale!N295,"  x  ",MKP_Matrix, " a ",VLOOKUP(Monatsverwendungsnachweis!$K$5,Matrix,4,FALSE),"€"))</f>
        <v/>
      </c>
      <c r="H295" s="402" t="str">
        <f>IF(A295="","",Ermittlung_Pauschale!O295)</f>
        <v/>
      </c>
      <c r="I295" s="402" t="str">
        <f>IF(A295="","",Ermittlung_Pauschale!O295)</f>
        <v/>
      </c>
      <c r="J295" s="293" t="str">
        <f>IF(A295="","",IF(Monatsverwendungsnachweis!S306="","",Monatsverwendungsnachweis!S306))</f>
        <v/>
      </c>
      <c r="K295" s="293" t="str">
        <f t="shared" si="21"/>
        <v/>
      </c>
    </row>
    <row r="296" spans="1:11" x14ac:dyDescent="0.25">
      <c r="A296" s="292" t="str">
        <f>IF(Ermittlung_Pauschale!N296=0,"",IFERROR(VLOOKUP(Monatsverwendungsnachweis!B307,Positionen,2,FALSE),""))</f>
        <v/>
      </c>
      <c r="B296" s="293" t="str">
        <f t="shared" si="18"/>
        <v/>
      </c>
      <c r="C296" s="292" t="str">
        <f>IF(A296="","",CONCATENATE("MKP"," / ",Monatsverwendungsnachweis!$D$7," / ",RIGHT(Monatsverwendungsnachweis!$F$7,2)," / ",ROW()-1))</f>
        <v/>
      </c>
      <c r="D296" s="294" t="str">
        <f t="shared" si="19"/>
        <v/>
      </c>
      <c r="E296" s="294" t="str">
        <f t="shared" si="20"/>
        <v/>
      </c>
      <c r="F296" s="293" t="str">
        <f>IF(A296="","",VLOOKUP(Monatsverwendungsnachweis!B307,Positionen,3,FALSE))</f>
        <v/>
      </c>
      <c r="G296" s="292" t="str">
        <f>IF(A296="","",CONCATENATE(Monatsverwendungsnachweis!D307," / ", LEFT(Monatsverwendungsnachweis!E307,3)," / ",Ermittlung_Pauschale!N296,"  x  ",MKP_Matrix, " a ",VLOOKUP(Monatsverwendungsnachweis!$K$5,Matrix,4,FALSE),"€"))</f>
        <v/>
      </c>
      <c r="H296" s="402" t="str">
        <f>IF(A296="","",Ermittlung_Pauschale!O296)</f>
        <v/>
      </c>
      <c r="I296" s="402" t="str">
        <f>IF(A296="","",Ermittlung_Pauschale!O296)</f>
        <v/>
      </c>
      <c r="J296" s="293" t="str">
        <f>IF(A296="","",IF(Monatsverwendungsnachweis!S307="","",Monatsverwendungsnachweis!S307))</f>
        <v/>
      </c>
      <c r="K296" s="293" t="str">
        <f t="shared" si="21"/>
        <v/>
      </c>
    </row>
    <row r="297" spans="1:11" x14ac:dyDescent="0.25">
      <c r="A297" s="292" t="str">
        <f>IF(Ermittlung_Pauschale!N297=0,"",IFERROR(VLOOKUP(Monatsverwendungsnachweis!B308,Positionen,2,FALSE),""))</f>
        <v/>
      </c>
      <c r="B297" s="293" t="str">
        <f t="shared" si="18"/>
        <v/>
      </c>
      <c r="C297" s="292" t="str">
        <f>IF(A297="","",CONCATENATE("MKP"," / ",Monatsverwendungsnachweis!$D$7," / ",RIGHT(Monatsverwendungsnachweis!$F$7,2)," / ",ROW()-1))</f>
        <v/>
      </c>
      <c r="D297" s="294" t="str">
        <f t="shared" si="19"/>
        <v/>
      </c>
      <c r="E297" s="294" t="str">
        <f t="shared" si="20"/>
        <v/>
      </c>
      <c r="F297" s="293" t="str">
        <f>IF(A297="","",VLOOKUP(Monatsverwendungsnachweis!B308,Positionen,3,FALSE))</f>
        <v/>
      </c>
      <c r="G297" s="292" t="str">
        <f>IF(A297="","",CONCATENATE(Monatsverwendungsnachweis!D308," / ", LEFT(Monatsverwendungsnachweis!E308,3)," / ",Ermittlung_Pauschale!N297,"  x  ",MKP_Matrix, " a ",VLOOKUP(Monatsverwendungsnachweis!$K$5,Matrix,4,FALSE),"€"))</f>
        <v/>
      </c>
      <c r="H297" s="402" t="str">
        <f>IF(A297="","",Ermittlung_Pauschale!O297)</f>
        <v/>
      </c>
      <c r="I297" s="402" t="str">
        <f>IF(A297="","",Ermittlung_Pauschale!O297)</f>
        <v/>
      </c>
      <c r="J297" s="293" t="str">
        <f>IF(A297="","",IF(Monatsverwendungsnachweis!S308="","",Monatsverwendungsnachweis!S308))</f>
        <v/>
      </c>
      <c r="K297" s="293" t="str">
        <f t="shared" si="21"/>
        <v/>
      </c>
    </row>
    <row r="298" spans="1:11" x14ac:dyDescent="0.25">
      <c r="A298" s="292" t="str">
        <f>IF(Ermittlung_Pauschale!N298=0,"",IFERROR(VLOOKUP(Monatsverwendungsnachweis!B309,Positionen,2,FALSE),""))</f>
        <v/>
      </c>
      <c r="B298" s="293" t="str">
        <f t="shared" si="18"/>
        <v/>
      </c>
      <c r="C298" s="292" t="str">
        <f>IF(A298="","",CONCATENATE("MKP"," / ",Monatsverwendungsnachweis!$D$7," / ",RIGHT(Monatsverwendungsnachweis!$F$7,2)," / ",ROW()-1))</f>
        <v/>
      </c>
      <c r="D298" s="294" t="str">
        <f t="shared" si="19"/>
        <v/>
      </c>
      <c r="E298" s="294" t="str">
        <f t="shared" si="20"/>
        <v/>
      </c>
      <c r="F298" s="293" t="str">
        <f>IF(A298="","",VLOOKUP(Monatsverwendungsnachweis!B309,Positionen,3,FALSE))</f>
        <v/>
      </c>
      <c r="G298" s="292" t="str">
        <f>IF(A298="","",CONCATENATE(Monatsverwendungsnachweis!D309," / ", LEFT(Monatsverwendungsnachweis!E309,3)," / ",Ermittlung_Pauschale!N298,"  x  ",MKP_Matrix, " a ",VLOOKUP(Monatsverwendungsnachweis!$K$5,Matrix,4,FALSE),"€"))</f>
        <v/>
      </c>
      <c r="H298" s="402" t="str">
        <f>IF(A298="","",Ermittlung_Pauschale!O298)</f>
        <v/>
      </c>
      <c r="I298" s="402" t="str">
        <f>IF(A298="","",Ermittlung_Pauschale!O298)</f>
        <v/>
      </c>
      <c r="J298" s="293" t="str">
        <f>IF(A298="","",IF(Monatsverwendungsnachweis!S309="","",Monatsverwendungsnachweis!S309))</f>
        <v/>
      </c>
      <c r="K298" s="293" t="str">
        <f t="shared" si="21"/>
        <v/>
      </c>
    </row>
    <row r="299" spans="1:11" x14ac:dyDescent="0.25">
      <c r="A299" s="292" t="str">
        <f>IF(Ermittlung_Pauschale!N299=0,"",IFERROR(VLOOKUP(Monatsverwendungsnachweis!B310,Positionen,2,FALSE),""))</f>
        <v/>
      </c>
      <c r="B299" s="293" t="str">
        <f t="shared" si="18"/>
        <v/>
      </c>
      <c r="C299" s="292" t="str">
        <f>IF(A299="","",CONCATENATE("MKP"," / ",Monatsverwendungsnachweis!$D$7," / ",RIGHT(Monatsverwendungsnachweis!$F$7,2)," / ",ROW()-1))</f>
        <v/>
      </c>
      <c r="D299" s="294" t="str">
        <f t="shared" si="19"/>
        <v/>
      </c>
      <c r="E299" s="294" t="str">
        <f t="shared" si="20"/>
        <v/>
      </c>
      <c r="F299" s="293" t="str">
        <f>IF(A299="","",VLOOKUP(Monatsverwendungsnachweis!B310,Positionen,3,FALSE))</f>
        <v/>
      </c>
      <c r="G299" s="292" t="str">
        <f>IF(A299="","",CONCATENATE(Monatsverwendungsnachweis!D310," / ", LEFT(Monatsverwendungsnachweis!E310,3)," / ",Ermittlung_Pauschale!N299,"  x  ",MKP_Matrix, " a ",VLOOKUP(Monatsverwendungsnachweis!$K$5,Matrix,4,FALSE),"€"))</f>
        <v/>
      </c>
      <c r="H299" s="402" t="str">
        <f>IF(A299="","",Ermittlung_Pauschale!O299)</f>
        <v/>
      </c>
      <c r="I299" s="402" t="str">
        <f>IF(A299="","",Ermittlung_Pauschale!O299)</f>
        <v/>
      </c>
      <c r="J299" s="293" t="str">
        <f>IF(A299="","",IF(Monatsverwendungsnachweis!S310="","",Monatsverwendungsnachweis!S310))</f>
        <v/>
      </c>
      <c r="K299" s="293" t="str">
        <f t="shared" si="21"/>
        <v/>
      </c>
    </row>
    <row r="300" spans="1:11" x14ac:dyDescent="0.25">
      <c r="A300" s="292" t="str">
        <f>IF(Ermittlung_Pauschale!N300=0,"",IFERROR(VLOOKUP(Monatsverwendungsnachweis!B311,Positionen,2,FALSE),""))</f>
        <v/>
      </c>
      <c r="B300" s="293" t="str">
        <f t="shared" si="18"/>
        <v/>
      </c>
      <c r="C300" s="292" t="str">
        <f>IF(A300="","",CONCATENATE("MKP"," / ",Monatsverwendungsnachweis!$D$7," / ",RIGHT(Monatsverwendungsnachweis!$F$7,2)," / ",ROW()-1))</f>
        <v/>
      </c>
      <c r="D300" s="294" t="str">
        <f t="shared" si="19"/>
        <v/>
      </c>
      <c r="E300" s="294" t="str">
        <f t="shared" si="20"/>
        <v/>
      </c>
      <c r="F300" s="293" t="str">
        <f>IF(A300="","",VLOOKUP(Monatsverwendungsnachweis!B311,Positionen,3,FALSE))</f>
        <v/>
      </c>
      <c r="G300" s="292" t="str">
        <f>IF(A300="","",CONCATENATE(Monatsverwendungsnachweis!D311," / ", LEFT(Monatsverwendungsnachweis!E311,3)," / ",Ermittlung_Pauschale!N300,"  x  ",MKP_Matrix, " a ",VLOOKUP(Monatsverwendungsnachweis!$K$5,Matrix,4,FALSE),"€"))</f>
        <v/>
      </c>
      <c r="H300" s="402" t="str">
        <f>IF(A300="","",Ermittlung_Pauschale!O300)</f>
        <v/>
      </c>
      <c r="I300" s="402" t="str">
        <f>IF(A300="","",Ermittlung_Pauschale!O300)</f>
        <v/>
      </c>
      <c r="J300" s="293" t="str">
        <f>IF(A300="","",IF(Monatsverwendungsnachweis!S311="","",Monatsverwendungsnachweis!S311))</f>
        <v/>
      </c>
      <c r="K300" s="293" t="str">
        <f t="shared" si="21"/>
        <v/>
      </c>
    </row>
    <row r="301" spans="1:11" x14ac:dyDescent="0.25">
      <c r="A301" s="292" t="str">
        <f>IF(Ermittlung_Pauschale!N301=0,"",IFERROR(VLOOKUP(Monatsverwendungsnachweis!B312,Positionen,2,FALSE),""))</f>
        <v/>
      </c>
      <c r="B301" s="293" t="str">
        <f t="shared" si="18"/>
        <v/>
      </c>
      <c r="C301" s="292" t="str">
        <f>IF(A301="","",CONCATENATE("MKP"," / ",Monatsverwendungsnachweis!$D$7," / ",RIGHT(Monatsverwendungsnachweis!$F$7,2)," / ",ROW()-1))</f>
        <v/>
      </c>
      <c r="D301" s="294" t="str">
        <f t="shared" si="19"/>
        <v/>
      </c>
      <c r="E301" s="294" t="str">
        <f t="shared" si="20"/>
        <v/>
      </c>
      <c r="F301" s="293" t="str">
        <f>IF(A301="","",VLOOKUP(Monatsverwendungsnachweis!B312,Positionen,3,FALSE))</f>
        <v/>
      </c>
      <c r="G301" s="292" t="str">
        <f>IF(A301="","",CONCATENATE(Monatsverwendungsnachweis!D312," / ", LEFT(Monatsverwendungsnachweis!E312,3)," / ",Ermittlung_Pauschale!N301,"  x  ",MKP_Matrix, " a ",VLOOKUP(Monatsverwendungsnachweis!$K$5,Matrix,4,FALSE),"€"))</f>
        <v/>
      </c>
      <c r="H301" s="402" t="str">
        <f>IF(A301="","",Ermittlung_Pauschale!O301)</f>
        <v/>
      </c>
      <c r="I301" s="402" t="str">
        <f>IF(A301="","",Ermittlung_Pauschale!O301)</f>
        <v/>
      </c>
      <c r="J301" s="293" t="str">
        <f>IF(A301="","",IF(Monatsverwendungsnachweis!S312="","",Monatsverwendungsnachweis!S312))</f>
        <v/>
      </c>
      <c r="K301" s="293" t="str">
        <f t="shared" si="21"/>
        <v/>
      </c>
    </row>
    <row r="302" spans="1:11" x14ac:dyDescent="0.25">
      <c r="A302" s="296"/>
      <c r="B302" s="291"/>
      <c r="F302" s="291"/>
      <c r="I302" s="403"/>
      <c r="J302" s="291"/>
    </row>
    <row r="303" spans="1:11" x14ac:dyDescent="0.25">
      <c r="A303" s="296"/>
      <c r="B303" s="291"/>
      <c r="F303" s="291"/>
      <c r="I303" s="403"/>
      <c r="J303" s="291"/>
    </row>
  </sheetData>
  <sheetProtection password="CA91" sheet="1" objects="1" scenarios="1" formatRows="0"/>
  <dataConsolidate/>
  <conditionalFormatting sqref="A2:A301">
    <cfRule type="containsText" dxfId="7" priority="1" operator="containsText" text="C">
      <formula>NOT(ISERROR(SEARCH("C",A2)))</formula>
    </cfRule>
    <cfRule type="containsText" dxfId="6" priority="2" operator="containsText" text="B">
      <formula>NOT(ISERROR(SEARCH("B",A2)))</formula>
    </cfRule>
  </conditionalFormatting>
  <pageMargins left="0.70866141732283472" right="0.70866141732283472" top="0.78740157480314965" bottom="0.78740157480314965" header="0.31496062992125984" footer="0.31496062992125984"/>
  <pageSetup paperSize="9" scale="55" fitToHeight="0" orientation="landscape" r:id="rId1"/>
  <headerFooter>
    <oddFooter>&amp;L&amp;F - &amp;A&amp;CESF_Monats_VN_SEK_V12_3_200501&amp;R&amp;P</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12"/>
  <sheetViews>
    <sheetView topLeftCell="C28" zoomScale="90" zoomScaleNormal="90" zoomScalePageLayoutView="80" workbookViewId="0">
      <selection activeCell="F59" sqref="F59"/>
    </sheetView>
  </sheetViews>
  <sheetFormatPr baseColWidth="10" defaultColWidth="11.44140625" defaultRowHeight="13.8" x14ac:dyDescent="0.25"/>
  <cols>
    <col min="1" max="1" width="18.5546875" style="299" customWidth="1"/>
    <col min="2" max="2" width="11" style="295" bestFit="1" customWidth="1"/>
    <col min="3" max="3" width="28.5546875" style="296" bestFit="1" customWidth="1"/>
    <col min="4" max="4" width="13.44140625" style="297" bestFit="1" customWidth="1"/>
    <col min="5" max="5" width="22.33203125" style="297" customWidth="1"/>
    <col min="6" max="6" width="39.88671875" style="297" customWidth="1"/>
    <col min="7" max="7" width="72.44140625" style="385" customWidth="1"/>
    <col min="8" max="8" width="23" style="407" customWidth="1"/>
    <col min="9" max="9" width="21" style="408" customWidth="1"/>
    <col min="10" max="10" width="13.109375" style="300" bestFit="1" customWidth="1"/>
    <col min="11" max="11" width="19.44140625" style="291" bestFit="1" customWidth="1"/>
    <col min="12" max="13" width="15.6640625" style="291" customWidth="1"/>
    <col min="14" max="16384" width="11.44140625" style="291"/>
  </cols>
  <sheetData>
    <row r="1" spans="1:11" ht="34.5" customHeight="1" thickBot="1" x14ac:dyDescent="0.3">
      <c r="A1" s="287" t="s">
        <v>382</v>
      </c>
      <c r="B1" s="288" t="s">
        <v>410</v>
      </c>
      <c r="C1" s="330" t="s">
        <v>411</v>
      </c>
      <c r="D1" s="289" t="s">
        <v>412</v>
      </c>
      <c r="E1" s="289" t="s">
        <v>413</v>
      </c>
      <c r="F1" s="288" t="s">
        <v>414</v>
      </c>
      <c r="G1" s="383" t="s">
        <v>415</v>
      </c>
      <c r="H1" s="405" t="s">
        <v>416</v>
      </c>
      <c r="I1" s="405" t="s">
        <v>417</v>
      </c>
      <c r="J1" s="288" t="s">
        <v>418</v>
      </c>
      <c r="K1" s="290" t="s">
        <v>419</v>
      </c>
    </row>
    <row r="2" spans="1:11" s="295" customFormat="1" ht="19.5" customHeight="1" x14ac:dyDescent="0.25">
      <c r="A2" s="292" t="str">
        <f>IF(Ermittlung_Kofi!L3=0,"",IFERROR(VLOOKUP(Monatsverwendungsnachweis!B13,Positionen,4,FALSE),""))</f>
        <v/>
      </c>
      <c r="B2" s="293" t="str">
        <f>IF(A2="","","ZE")</f>
        <v/>
      </c>
      <c r="C2" s="292" t="str">
        <f>IF(A2="","",CONCATENATE("UHG"," / ",Monatsverwendungsnachweis!$D$7," / ",RIGHT(Monatsverwendungsnachweis!$F$7,2)," / ",ROW()-1))</f>
        <v/>
      </c>
      <c r="D2" s="294" t="str">
        <f t="shared" ref="D2:D14" si="0">IF(A2="","",Monatsende)</f>
        <v/>
      </c>
      <c r="E2" s="294" t="str">
        <f t="shared" ref="E2:E14" si="1">IF(A2="","",Monatsende)</f>
        <v/>
      </c>
      <c r="F2" s="293" t="str">
        <f>IF(A2="","",VLOOKUP(Monatsverwendungsnachweis!B13,Positionen,5,FALSE))</f>
        <v/>
      </c>
      <c r="G2" s="384" t="str">
        <f>IF(A2="","",CONCATENATE(Monatsverwendungsnachweis!D13," / ",LEFT(Monatsverwendungsnachweis!E13,3)," / ",UHG," / ",Ermittlung_Kofi!U3," x Monat"," a ",VLOOKUP(UHG,TN_UHG_Jahr_Monat,Monatsverwendungsnachweis!$M$10,FALSE), "€ /"," ",Ermittlung_Kofi!AB3," x Tage"," a ",VLOOKUP(UHG,TN_UHG_Jahr_Tag,Monatsverwendungsnachweis!$M$10,FALSE), "€"))</f>
        <v/>
      </c>
      <c r="H2" s="406" t="str">
        <f>IF(A2="","",Ermittlung_Kofi!U3*VLOOKUP(UHG,TN_UHG_Jahr_Monat,Monatsverwendungsnachweis!$M$10,FALSE)+Ermittlung_Kofi!AB3*VLOOKUP(UHG,TN_UHG_Jahr_Tag,Monatsverwendungsnachweis!$M$10,FALSE))</f>
        <v/>
      </c>
      <c r="I2" s="406" t="str">
        <f>H2</f>
        <v/>
      </c>
      <c r="J2" s="293" t="str">
        <f>IF(A2="","",IF(Monatsverwendungsnachweis!S13="","",Monatsverwendungsnachweis!S13))</f>
        <v/>
      </c>
      <c r="K2" s="293" t="str">
        <f>IF(A2="","","0")</f>
        <v/>
      </c>
    </row>
    <row r="3" spans="1:11" x14ac:dyDescent="0.25">
      <c r="A3" s="292" t="str">
        <f>IF(Ermittlung_Kofi!L4=0,"",IFERROR(VLOOKUP(Monatsverwendungsnachweis!B14,Positionen,4,FALSE),""))</f>
        <v/>
      </c>
      <c r="B3" s="293" t="str">
        <f t="shared" ref="B3:B14" si="2">IF(A3="","","ZE")</f>
        <v/>
      </c>
      <c r="C3" s="292" t="str">
        <f>IF(A3="","",CONCATENATE("UHG"," / ",Monatsverwendungsnachweis!$D$7," / ",RIGHT(Monatsverwendungsnachweis!$F$7,2)," / ",ROW()-1))</f>
        <v/>
      </c>
      <c r="D3" s="294" t="str">
        <f t="shared" si="0"/>
        <v/>
      </c>
      <c r="E3" s="294" t="str">
        <f t="shared" si="1"/>
        <v/>
      </c>
      <c r="F3" s="293" t="str">
        <f>IF(A3="","",VLOOKUP(Monatsverwendungsnachweis!B14,Positionen,5,FALSE))</f>
        <v/>
      </c>
      <c r="G3" s="384" t="str">
        <f>IF(A3="","",CONCATENATE(Monatsverwendungsnachweis!D14," / ",LEFT(Monatsverwendungsnachweis!E14,3)," / ",UHG," / ",Ermittlung_Kofi!U4," x Monat"," a ",VLOOKUP(UHG,TN_UHG_Jahr_Monat,Monatsverwendungsnachweis!$M$10,FALSE), "€ /"," ",Ermittlung_Kofi!AB4," x Tage"," a ",VLOOKUP(UHG,TN_UHG_Jahr_Tag,Monatsverwendungsnachweis!$M$10,FALSE), "€"))</f>
        <v/>
      </c>
      <c r="H3" s="406" t="str">
        <f>IF(A3="","",Ermittlung_Kofi!U4*VLOOKUP(UHG,TN_UHG_Jahr_Monat,Monatsverwendungsnachweis!$M$10,FALSE)+Ermittlung_Kofi!AB4*VLOOKUP(UHG,TN_UHG_Jahr_Tag,Monatsverwendungsnachweis!$M$10,FALSE))</f>
        <v/>
      </c>
      <c r="I3" s="406" t="str">
        <f t="shared" ref="I3:I14" si="3">H3</f>
        <v/>
      </c>
      <c r="J3" s="293" t="str">
        <f>IF(A3="","",IF(Monatsverwendungsnachweis!S14="","",Monatsverwendungsnachweis!S14))</f>
        <v/>
      </c>
      <c r="K3" s="293" t="str">
        <f t="shared" ref="K3:K14" si="4">IF(A3="","","0")</f>
        <v/>
      </c>
    </row>
    <row r="4" spans="1:11" x14ac:dyDescent="0.25">
      <c r="A4" s="292" t="str">
        <f>IF(Ermittlung_Kofi!L5=0,"",IFERROR(VLOOKUP(Monatsverwendungsnachweis!B15,Positionen,4,FALSE),""))</f>
        <v/>
      </c>
      <c r="B4" s="293" t="str">
        <f t="shared" si="2"/>
        <v/>
      </c>
      <c r="C4" s="292" t="str">
        <f>IF(A4="","",CONCATENATE("UHG"," / ",Monatsverwendungsnachweis!$D$7," / ",RIGHT(Monatsverwendungsnachweis!$F$7,2)," / ",ROW()-1))</f>
        <v/>
      </c>
      <c r="D4" s="294" t="str">
        <f t="shared" si="0"/>
        <v/>
      </c>
      <c r="E4" s="294" t="str">
        <f t="shared" si="1"/>
        <v/>
      </c>
      <c r="F4" s="293" t="str">
        <f>IF(A4="","",VLOOKUP(Monatsverwendungsnachweis!B15,Positionen,5,FALSE))</f>
        <v/>
      </c>
      <c r="G4" s="384" t="str">
        <f>IF(A4="","",CONCATENATE(Monatsverwendungsnachweis!D15," / ",LEFT(Monatsverwendungsnachweis!E15,3)," / ",UHG," / ",Ermittlung_Kofi!U5," x Monat"," a ",VLOOKUP(UHG,TN_UHG_Jahr_Monat,Monatsverwendungsnachweis!$M$10,FALSE), "€ /"," ",Ermittlung_Kofi!AB5," x Tage"," a ",VLOOKUP(UHG,TN_UHG_Jahr_Tag,Monatsverwendungsnachweis!$M$10,FALSE), "€"))</f>
        <v/>
      </c>
      <c r="H4" s="406" t="str">
        <f>IF(A4="","",Ermittlung_Kofi!U5*VLOOKUP(UHG,TN_UHG_Jahr_Monat,Monatsverwendungsnachweis!$M$10,FALSE)+Ermittlung_Kofi!AB5*VLOOKUP(UHG,TN_UHG_Jahr_Tag,Monatsverwendungsnachweis!$M$10,FALSE))</f>
        <v/>
      </c>
      <c r="I4" s="406" t="str">
        <f t="shared" si="3"/>
        <v/>
      </c>
      <c r="J4" s="293" t="str">
        <f>IF(A4="","",IF(Monatsverwendungsnachweis!S15="","",Monatsverwendungsnachweis!S15))</f>
        <v/>
      </c>
      <c r="K4" s="293" t="str">
        <f t="shared" si="4"/>
        <v/>
      </c>
    </row>
    <row r="5" spans="1:11" x14ac:dyDescent="0.25">
      <c r="A5" s="292" t="str">
        <f>IF(Ermittlung_Kofi!L6=0,"",IFERROR(VLOOKUP(Monatsverwendungsnachweis!B16,Positionen,4,FALSE),""))</f>
        <v/>
      </c>
      <c r="B5" s="293" t="str">
        <f t="shared" si="2"/>
        <v/>
      </c>
      <c r="C5" s="292" t="str">
        <f>IF(A5="","",CONCATENATE("UHG"," / ",Monatsverwendungsnachweis!$D$7," / ",RIGHT(Monatsverwendungsnachweis!$F$7,2)," / ",ROW()-1))</f>
        <v/>
      </c>
      <c r="D5" s="294" t="str">
        <f t="shared" si="0"/>
        <v/>
      </c>
      <c r="E5" s="294" t="str">
        <f t="shared" si="1"/>
        <v/>
      </c>
      <c r="F5" s="293" t="str">
        <f>IF(A5="","",VLOOKUP(Monatsverwendungsnachweis!B16,Positionen,5,FALSE))</f>
        <v/>
      </c>
      <c r="G5" s="384" t="str">
        <f>IF(A5="","",CONCATENATE(Monatsverwendungsnachweis!D16," / ",LEFT(Monatsverwendungsnachweis!E16,3)," / ",UHG," / ",Ermittlung_Kofi!U6," x Monat"," a ",VLOOKUP(UHG,TN_UHG_Jahr_Monat,Monatsverwendungsnachweis!$M$10,FALSE), "€ /"," ",Ermittlung_Kofi!AB6," x Tage"," a ",VLOOKUP(UHG,TN_UHG_Jahr_Tag,Monatsverwendungsnachweis!$M$10,FALSE), "€"))</f>
        <v/>
      </c>
      <c r="H5" s="406" t="str">
        <f>IF(A5="","",Ermittlung_Kofi!U6*VLOOKUP(UHG,TN_UHG_Jahr_Monat,Monatsverwendungsnachweis!$M$10,FALSE)+Ermittlung_Kofi!AB6*VLOOKUP(UHG,TN_UHG_Jahr_Tag,Monatsverwendungsnachweis!$M$10,FALSE))</f>
        <v/>
      </c>
      <c r="I5" s="406" t="str">
        <f t="shared" si="3"/>
        <v/>
      </c>
      <c r="J5" s="293" t="str">
        <f>IF(A5="","",IF(Monatsverwendungsnachweis!S16="","",Monatsverwendungsnachweis!S16))</f>
        <v/>
      </c>
      <c r="K5" s="293" t="str">
        <f t="shared" si="4"/>
        <v/>
      </c>
    </row>
    <row r="6" spans="1:11" x14ac:dyDescent="0.25">
      <c r="A6" s="292" t="str">
        <f>IF(Ermittlung_Kofi!L7=0,"",IFERROR(VLOOKUP(Monatsverwendungsnachweis!B17,Positionen,4,FALSE),""))</f>
        <v/>
      </c>
      <c r="B6" s="293" t="str">
        <f t="shared" si="2"/>
        <v/>
      </c>
      <c r="C6" s="292" t="str">
        <f>IF(A6="","",CONCATENATE("UHG"," / ",Monatsverwendungsnachweis!$D$7," / ",RIGHT(Monatsverwendungsnachweis!$F$7,2)," / ",ROW()-1))</f>
        <v/>
      </c>
      <c r="D6" s="294" t="str">
        <f t="shared" si="0"/>
        <v/>
      </c>
      <c r="E6" s="294" t="str">
        <f t="shared" si="1"/>
        <v/>
      </c>
      <c r="F6" s="293" t="str">
        <f>IF(A6="","",VLOOKUP(Monatsverwendungsnachweis!B17,Positionen,5,FALSE))</f>
        <v/>
      </c>
      <c r="G6" s="384" t="str">
        <f>IF(A6="","",CONCATENATE(Monatsverwendungsnachweis!D17," / ",LEFT(Monatsverwendungsnachweis!E17,3)," / ",UHG," / ",Ermittlung_Kofi!U7," x Monat"," a ",VLOOKUP(UHG,TN_UHG_Jahr_Monat,Monatsverwendungsnachweis!$M$10,FALSE), "€ /"," ",Ermittlung_Kofi!AB7," x Tage"," a ",VLOOKUP(UHG,TN_UHG_Jahr_Tag,Monatsverwendungsnachweis!$M$10,FALSE), "€"))</f>
        <v/>
      </c>
      <c r="H6" s="406" t="str">
        <f>IF(A6="","",Ermittlung_Kofi!U7*VLOOKUP(UHG,TN_UHG_Jahr_Monat,Monatsverwendungsnachweis!$M$10,FALSE)+Ermittlung_Kofi!AB7*VLOOKUP(UHG,TN_UHG_Jahr_Tag,Monatsverwendungsnachweis!$M$10,FALSE))</f>
        <v/>
      </c>
      <c r="I6" s="406" t="str">
        <f t="shared" si="3"/>
        <v/>
      </c>
      <c r="J6" s="293" t="str">
        <f>IF(A6="","",IF(Monatsverwendungsnachweis!S17="","",Monatsverwendungsnachweis!S17))</f>
        <v/>
      </c>
      <c r="K6" s="293" t="str">
        <f t="shared" si="4"/>
        <v/>
      </c>
    </row>
    <row r="7" spans="1:11" x14ac:dyDescent="0.25">
      <c r="A7" s="292" t="str">
        <f>IF(Ermittlung_Kofi!L8=0,"",IFERROR(VLOOKUP(Monatsverwendungsnachweis!B18,Positionen,4,FALSE),""))</f>
        <v/>
      </c>
      <c r="B7" s="293" t="str">
        <f t="shared" si="2"/>
        <v/>
      </c>
      <c r="C7" s="292" t="str">
        <f>IF(A7="","",CONCATENATE("UHG"," / ",Monatsverwendungsnachweis!$D$7," / ",RIGHT(Monatsverwendungsnachweis!$F$7,2)," / ",ROW()-1))</f>
        <v/>
      </c>
      <c r="D7" s="294" t="str">
        <f t="shared" si="0"/>
        <v/>
      </c>
      <c r="E7" s="294" t="str">
        <f t="shared" si="1"/>
        <v/>
      </c>
      <c r="F7" s="293" t="str">
        <f>IF(A7="","",VLOOKUP(Monatsverwendungsnachweis!B18,Positionen,5,FALSE))</f>
        <v/>
      </c>
      <c r="G7" s="384" t="str">
        <f>IF(A7="","",CONCATENATE(Monatsverwendungsnachweis!D18," / ",LEFT(Monatsverwendungsnachweis!E18,3)," / ",UHG," / ",Ermittlung_Kofi!U8," x Monat"," a ",VLOOKUP(UHG,TN_UHG_Jahr_Monat,Monatsverwendungsnachweis!$M$10,FALSE), "€ /"," ",Ermittlung_Kofi!AB8," x Tage"," a ",VLOOKUP(UHG,TN_UHG_Jahr_Tag,Monatsverwendungsnachweis!$M$10,FALSE), "€"))</f>
        <v/>
      </c>
      <c r="H7" s="406" t="str">
        <f>IF(A7="","",Ermittlung_Kofi!U8*VLOOKUP(UHG,TN_UHG_Jahr_Monat,Monatsverwendungsnachweis!$M$10,FALSE)+Ermittlung_Kofi!AB8*VLOOKUP(UHG,TN_UHG_Jahr_Tag,Monatsverwendungsnachweis!$M$10,FALSE))</f>
        <v/>
      </c>
      <c r="I7" s="406" t="str">
        <f t="shared" si="3"/>
        <v/>
      </c>
      <c r="J7" s="293" t="str">
        <f>IF(A7="","",IF(Monatsverwendungsnachweis!S18="","",Monatsverwendungsnachweis!S18))</f>
        <v/>
      </c>
      <c r="K7" s="293" t="str">
        <f t="shared" si="4"/>
        <v/>
      </c>
    </row>
    <row r="8" spans="1:11" x14ac:dyDescent="0.25">
      <c r="A8" s="292" t="str">
        <f>IF(Ermittlung_Kofi!L9=0,"",IFERROR(VLOOKUP(Monatsverwendungsnachweis!B19,Positionen,4,FALSE),""))</f>
        <v/>
      </c>
      <c r="B8" s="293" t="str">
        <f t="shared" si="2"/>
        <v/>
      </c>
      <c r="C8" s="292" t="str">
        <f>IF(A8="","",CONCATENATE("UHG"," / ",Monatsverwendungsnachweis!$D$7," / ",RIGHT(Monatsverwendungsnachweis!$F$7,2)," / ",ROW()-1))</f>
        <v/>
      </c>
      <c r="D8" s="294" t="str">
        <f t="shared" si="0"/>
        <v/>
      </c>
      <c r="E8" s="294" t="str">
        <f t="shared" si="1"/>
        <v/>
      </c>
      <c r="F8" s="293" t="str">
        <f>IF(A8="","",VLOOKUP(Monatsverwendungsnachweis!B19,Positionen,5,FALSE))</f>
        <v/>
      </c>
      <c r="G8" s="384" t="str">
        <f>IF(A8="","",CONCATENATE(Monatsverwendungsnachweis!D19," / ",LEFT(Monatsverwendungsnachweis!E19,3)," / ",UHG," / ",Ermittlung_Kofi!U9," x Monat"," a ",VLOOKUP(UHG,TN_UHG_Jahr_Monat,Monatsverwendungsnachweis!$M$10,FALSE), "€ /"," ",Ermittlung_Kofi!AB9," x Tage"," a ",VLOOKUP(UHG,TN_UHG_Jahr_Tag,Monatsverwendungsnachweis!$M$10,FALSE), "€"))</f>
        <v/>
      </c>
      <c r="H8" s="406" t="str">
        <f>IF(A8="","",Ermittlung_Kofi!U9*VLOOKUP(UHG,TN_UHG_Jahr_Monat,Monatsverwendungsnachweis!$M$10,FALSE)+Ermittlung_Kofi!AB9*VLOOKUP(UHG,TN_UHG_Jahr_Tag,Monatsverwendungsnachweis!$M$10,FALSE))</f>
        <v/>
      </c>
      <c r="I8" s="406" t="str">
        <f t="shared" si="3"/>
        <v/>
      </c>
      <c r="J8" s="293" t="str">
        <f>IF(A8="","",IF(Monatsverwendungsnachweis!S19="","",Monatsverwendungsnachweis!S19))</f>
        <v/>
      </c>
      <c r="K8" s="293" t="str">
        <f t="shared" si="4"/>
        <v/>
      </c>
    </row>
    <row r="9" spans="1:11" x14ac:dyDescent="0.25">
      <c r="A9" s="292" t="str">
        <f>IF(Ermittlung_Kofi!L10=0,"",IFERROR(VLOOKUP(Monatsverwendungsnachweis!B20,Positionen,4,FALSE),""))</f>
        <v/>
      </c>
      <c r="B9" s="293" t="str">
        <f t="shared" si="2"/>
        <v/>
      </c>
      <c r="C9" s="292" t="str">
        <f>IF(A9="","",CONCATENATE("UHG"," / ",Monatsverwendungsnachweis!$D$7," / ",RIGHT(Monatsverwendungsnachweis!$F$7,2)," / ",ROW()-1))</f>
        <v/>
      </c>
      <c r="D9" s="294" t="str">
        <f t="shared" si="0"/>
        <v/>
      </c>
      <c r="E9" s="294" t="str">
        <f t="shared" si="1"/>
        <v/>
      </c>
      <c r="F9" s="293" t="str">
        <f>IF(A9="","",VLOOKUP(Monatsverwendungsnachweis!B20,Positionen,5,FALSE))</f>
        <v/>
      </c>
      <c r="G9" s="384" t="str">
        <f>IF(A9="","",CONCATENATE(Monatsverwendungsnachweis!D20," / ",LEFT(Monatsverwendungsnachweis!E20,3)," / ",UHG," / ",Ermittlung_Kofi!U10," x Monat"," a ",VLOOKUP(UHG,TN_UHG_Jahr_Monat,Monatsverwendungsnachweis!$M$10,FALSE), "€ /"," ",Ermittlung_Kofi!AB10," x Tage"," a ",VLOOKUP(UHG,TN_UHG_Jahr_Tag,Monatsverwendungsnachweis!$M$10,FALSE), "€"))</f>
        <v/>
      </c>
      <c r="H9" s="406" t="str">
        <f>IF(A9="","",Ermittlung_Kofi!U10*VLOOKUP(UHG,TN_UHG_Jahr_Monat,Monatsverwendungsnachweis!$M$10,FALSE)+Ermittlung_Kofi!AB10*VLOOKUP(UHG,TN_UHG_Jahr_Tag,Monatsverwendungsnachweis!$M$10,FALSE))</f>
        <v/>
      </c>
      <c r="I9" s="406" t="str">
        <f t="shared" si="3"/>
        <v/>
      </c>
      <c r="J9" s="293" t="str">
        <f>IF(A9="","",IF(Monatsverwendungsnachweis!S20="","",Monatsverwendungsnachweis!S20))</f>
        <v/>
      </c>
      <c r="K9" s="293" t="str">
        <f t="shared" si="4"/>
        <v/>
      </c>
    </row>
    <row r="10" spans="1:11" x14ac:dyDescent="0.25">
      <c r="A10" s="292" t="str">
        <f>IF(Ermittlung_Kofi!L11=0,"",IFERROR(VLOOKUP(Monatsverwendungsnachweis!B21,Positionen,4,FALSE),""))</f>
        <v/>
      </c>
      <c r="B10" s="293" t="str">
        <f t="shared" si="2"/>
        <v/>
      </c>
      <c r="C10" s="292" t="str">
        <f>IF(A10="","",CONCATENATE("UHG"," / ",Monatsverwendungsnachweis!$D$7," / ",RIGHT(Monatsverwendungsnachweis!$F$7,2)," / ",ROW()-1))</f>
        <v/>
      </c>
      <c r="D10" s="294" t="str">
        <f t="shared" si="0"/>
        <v/>
      </c>
      <c r="E10" s="294" t="str">
        <f t="shared" si="1"/>
        <v/>
      </c>
      <c r="F10" s="293" t="str">
        <f>IF(A10="","",VLOOKUP(Monatsverwendungsnachweis!B21,Positionen,5,FALSE))</f>
        <v/>
      </c>
      <c r="G10" s="384" t="str">
        <f>IF(A10="","",CONCATENATE(Monatsverwendungsnachweis!D21," / ",LEFT(Monatsverwendungsnachweis!E21,3)," / ",UHG," / ",Ermittlung_Kofi!U11," x Monat"," a ",VLOOKUP(UHG,TN_UHG_Jahr_Monat,Monatsverwendungsnachweis!$M$10,FALSE), "€ /"," ",Ermittlung_Kofi!AB11," x Tage"," a ",VLOOKUP(UHG,TN_UHG_Jahr_Tag,Monatsverwendungsnachweis!$M$10,FALSE), "€"))</f>
        <v/>
      </c>
      <c r="H10" s="406" t="str">
        <f>IF(A10="","",Ermittlung_Kofi!U11*VLOOKUP(UHG,TN_UHG_Jahr_Monat,Monatsverwendungsnachweis!$M$10,FALSE)+Ermittlung_Kofi!AB11*VLOOKUP(UHG,TN_UHG_Jahr_Tag,Monatsverwendungsnachweis!$M$10,FALSE))</f>
        <v/>
      </c>
      <c r="I10" s="406" t="str">
        <f t="shared" si="3"/>
        <v/>
      </c>
      <c r="J10" s="293" t="str">
        <f>IF(A10="","",IF(Monatsverwendungsnachweis!S21="","",Monatsverwendungsnachweis!S21))</f>
        <v/>
      </c>
      <c r="K10" s="293" t="str">
        <f t="shared" si="4"/>
        <v/>
      </c>
    </row>
    <row r="11" spans="1:11" x14ac:dyDescent="0.25">
      <c r="A11" s="292" t="str">
        <f>IF(Ermittlung_Kofi!L12=0,"",IFERROR(VLOOKUP(Monatsverwendungsnachweis!B22,Positionen,4,FALSE),""))</f>
        <v/>
      </c>
      <c r="B11" s="293" t="str">
        <f t="shared" si="2"/>
        <v/>
      </c>
      <c r="C11" s="292" t="str">
        <f>IF(A11="","",CONCATENATE("UHG"," / ",Monatsverwendungsnachweis!$D$7," / ",RIGHT(Monatsverwendungsnachweis!$F$7,2)," / ",ROW()-1))</f>
        <v/>
      </c>
      <c r="D11" s="294" t="str">
        <f t="shared" si="0"/>
        <v/>
      </c>
      <c r="E11" s="294" t="str">
        <f t="shared" si="1"/>
        <v/>
      </c>
      <c r="F11" s="293" t="str">
        <f>IF(A11="","",VLOOKUP(Monatsverwendungsnachweis!B22,Positionen,5,FALSE))</f>
        <v/>
      </c>
      <c r="G11" s="384" t="str">
        <f>IF(A11="","",CONCATENATE(Monatsverwendungsnachweis!D22," / ",LEFT(Monatsverwendungsnachweis!E22,3)," / ",UHG," / ",Ermittlung_Kofi!U12," x Monat"," a ",VLOOKUP(UHG,TN_UHG_Jahr_Monat,Monatsverwendungsnachweis!$M$10,FALSE), "€ /"," ",Ermittlung_Kofi!AB12," x Tage"," a ",VLOOKUP(UHG,TN_UHG_Jahr_Tag,Monatsverwendungsnachweis!$M$10,FALSE), "€"))</f>
        <v/>
      </c>
      <c r="H11" s="406" t="str">
        <f>IF(A11="","",Ermittlung_Kofi!U12*VLOOKUP(UHG,TN_UHG_Jahr_Monat,Monatsverwendungsnachweis!$M$10,FALSE)+Ermittlung_Kofi!AB12*VLOOKUP(UHG,TN_UHG_Jahr_Tag,Monatsverwendungsnachweis!$M$10,FALSE))</f>
        <v/>
      </c>
      <c r="I11" s="406" t="str">
        <f t="shared" si="3"/>
        <v/>
      </c>
      <c r="J11" s="293" t="str">
        <f>IF(A11="","",IF(Monatsverwendungsnachweis!S22="","",Monatsverwendungsnachweis!S22))</f>
        <v/>
      </c>
      <c r="K11" s="293" t="str">
        <f t="shared" si="4"/>
        <v/>
      </c>
    </row>
    <row r="12" spans="1:11" x14ac:dyDescent="0.25">
      <c r="A12" s="292" t="str">
        <f>IF(Ermittlung_Kofi!L13=0,"",IFERROR(VLOOKUP(Monatsverwendungsnachweis!B23,Positionen,4,FALSE),""))</f>
        <v/>
      </c>
      <c r="B12" s="293" t="str">
        <f t="shared" si="2"/>
        <v/>
      </c>
      <c r="C12" s="292" t="str">
        <f>IF(A12="","",CONCATENATE("UHG"," / ",Monatsverwendungsnachweis!$D$7," / ",RIGHT(Monatsverwendungsnachweis!$F$7,2)," / ",ROW()-1))</f>
        <v/>
      </c>
      <c r="D12" s="294" t="str">
        <f t="shared" si="0"/>
        <v/>
      </c>
      <c r="E12" s="294" t="str">
        <f t="shared" si="1"/>
        <v/>
      </c>
      <c r="F12" s="293" t="str">
        <f>IF(A12="","",VLOOKUP(Monatsverwendungsnachweis!B23,Positionen,5,FALSE))</f>
        <v/>
      </c>
      <c r="G12" s="384" t="str">
        <f>IF(A12="","",CONCATENATE(Monatsverwendungsnachweis!D23," / ",LEFT(Monatsverwendungsnachweis!E23,3)," / ",UHG," / ",Ermittlung_Kofi!U13," x Monat"," a ",VLOOKUP(UHG,TN_UHG_Jahr_Monat,Monatsverwendungsnachweis!$M$10,FALSE), "€ /"," ",Ermittlung_Kofi!AB13," x Tage"," a ",VLOOKUP(UHG,TN_UHG_Jahr_Tag,Monatsverwendungsnachweis!$M$10,FALSE), "€"))</f>
        <v/>
      </c>
      <c r="H12" s="406" t="str">
        <f>IF(A12="","",Ermittlung_Kofi!U13*VLOOKUP(UHG,TN_UHG_Jahr_Monat,Monatsverwendungsnachweis!$M$10,FALSE)+Ermittlung_Kofi!AB13*VLOOKUP(UHG,TN_UHG_Jahr_Tag,Monatsverwendungsnachweis!$M$10,FALSE))</f>
        <v/>
      </c>
      <c r="I12" s="406" t="str">
        <f t="shared" si="3"/>
        <v/>
      </c>
      <c r="J12" s="293" t="str">
        <f>IF(A12="","",IF(Monatsverwendungsnachweis!S23="","",Monatsverwendungsnachweis!S23))</f>
        <v/>
      </c>
      <c r="K12" s="293" t="str">
        <f t="shared" si="4"/>
        <v/>
      </c>
    </row>
    <row r="13" spans="1:11" x14ac:dyDescent="0.25">
      <c r="A13" s="292" t="str">
        <f>IF(Ermittlung_Kofi!L14=0,"",IFERROR(VLOOKUP(Monatsverwendungsnachweis!B24,Positionen,4,FALSE),""))</f>
        <v/>
      </c>
      <c r="B13" s="293" t="str">
        <f t="shared" si="2"/>
        <v/>
      </c>
      <c r="C13" s="292" t="str">
        <f>IF(A13="","",CONCATENATE("UHG"," / ",Monatsverwendungsnachweis!$D$7," / ",RIGHT(Monatsverwendungsnachweis!$F$7,2)," / ",ROW()-1))</f>
        <v/>
      </c>
      <c r="D13" s="294" t="str">
        <f t="shared" si="0"/>
        <v/>
      </c>
      <c r="E13" s="294" t="str">
        <f t="shared" si="1"/>
        <v/>
      </c>
      <c r="F13" s="293" t="str">
        <f>IF(A13="","",VLOOKUP(Monatsverwendungsnachweis!B24,Positionen,5,FALSE))</f>
        <v/>
      </c>
      <c r="G13" s="384" t="str">
        <f>IF(A13="","",CONCATENATE(Monatsverwendungsnachweis!D24," / ",LEFT(Monatsverwendungsnachweis!E24,3)," / ",UHG," / ",Ermittlung_Kofi!U14," x Monat"," a ",VLOOKUP(UHG,TN_UHG_Jahr_Monat,Monatsverwendungsnachweis!$M$10,FALSE), "€ /"," ",Ermittlung_Kofi!AB14," x Tage"," a ",VLOOKUP(UHG,TN_UHG_Jahr_Tag,Monatsverwendungsnachweis!$M$10,FALSE), "€"))</f>
        <v/>
      </c>
      <c r="H13" s="406" t="str">
        <f>IF(A13="","",Ermittlung_Kofi!U14*VLOOKUP(UHG,TN_UHG_Jahr_Monat,Monatsverwendungsnachweis!$M$10,FALSE)+Ermittlung_Kofi!AB14*VLOOKUP(UHG,TN_UHG_Jahr_Tag,Monatsverwendungsnachweis!$M$10,FALSE))</f>
        <v/>
      </c>
      <c r="I13" s="406" t="str">
        <f t="shared" si="3"/>
        <v/>
      </c>
      <c r="J13" s="293" t="str">
        <f>IF(A13="","",IF(Monatsverwendungsnachweis!S24="","",Monatsverwendungsnachweis!S24))</f>
        <v/>
      </c>
      <c r="K13" s="293" t="str">
        <f t="shared" si="4"/>
        <v/>
      </c>
    </row>
    <row r="14" spans="1:11" x14ac:dyDescent="0.25">
      <c r="A14" s="292" t="str">
        <f>IF(Ermittlung_Kofi!L15=0,"",IFERROR(VLOOKUP(Monatsverwendungsnachweis!B25,Positionen,4,FALSE),""))</f>
        <v/>
      </c>
      <c r="B14" s="293" t="str">
        <f t="shared" si="2"/>
        <v/>
      </c>
      <c r="C14" s="292" t="str">
        <f>IF(A14="","",CONCATENATE("UHG"," / ",Monatsverwendungsnachweis!$D$7," / ",RIGHT(Monatsverwendungsnachweis!$F$7,2)," / ",ROW()-1))</f>
        <v/>
      </c>
      <c r="D14" s="294" t="str">
        <f t="shared" si="0"/>
        <v/>
      </c>
      <c r="E14" s="294" t="str">
        <f t="shared" si="1"/>
        <v/>
      </c>
      <c r="F14" s="293" t="str">
        <f>IF(A14="","",VLOOKUP(Monatsverwendungsnachweis!B25,Positionen,5,FALSE))</f>
        <v/>
      </c>
      <c r="G14" s="384" t="str">
        <f>IF(A14="","",CONCATENATE(Monatsverwendungsnachweis!D25," / ",LEFT(Monatsverwendungsnachweis!E25,3)," / ",UHG," / ",Ermittlung_Kofi!U15," x Monat"," a ",VLOOKUP(UHG,TN_UHG_Jahr_Monat,Monatsverwendungsnachweis!$M$10,FALSE), "€ /"," ",Ermittlung_Kofi!AB15," x Tage"," a ",VLOOKUP(UHG,TN_UHG_Jahr_Tag,Monatsverwendungsnachweis!$M$10,FALSE), "€"))</f>
        <v/>
      </c>
      <c r="H14" s="406" t="str">
        <f>IF(A14="","",Ermittlung_Kofi!U15*VLOOKUP(UHG,TN_UHG_Jahr_Monat,Monatsverwendungsnachweis!$M$10,FALSE)+Ermittlung_Kofi!AB15*VLOOKUP(UHG,TN_UHG_Jahr_Tag,Monatsverwendungsnachweis!$M$10,FALSE))</f>
        <v/>
      </c>
      <c r="I14" s="406" t="str">
        <f t="shared" si="3"/>
        <v/>
      </c>
      <c r="J14" s="293" t="str">
        <f>IF(A14="","",IF(Monatsverwendungsnachweis!S25="","",Monatsverwendungsnachweis!S25))</f>
        <v/>
      </c>
      <c r="K14" s="293" t="str">
        <f t="shared" si="4"/>
        <v/>
      </c>
    </row>
    <row r="15" spans="1:11" x14ac:dyDescent="0.25">
      <c r="A15" s="292" t="str">
        <f>IF(Ermittlung_Kofi!L16=0,"",IFERROR(VLOOKUP(Monatsverwendungsnachweis!B26,Positionen,4,FALSE),""))</f>
        <v/>
      </c>
      <c r="B15" s="293" t="str">
        <f t="shared" ref="B15:B78" si="5">IF(A15="","","ZE")</f>
        <v/>
      </c>
      <c r="C15" s="292" t="str">
        <f>IF(A15="","",CONCATENATE("UHG"," / ",Monatsverwendungsnachweis!$D$7," / ",RIGHT(Monatsverwendungsnachweis!$F$7,2)," / ",ROW()-1))</f>
        <v/>
      </c>
      <c r="D15" s="294" t="str">
        <f t="shared" ref="D15:D78" si="6">IF(A15="","",Monatsende)</f>
        <v/>
      </c>
      <c r="E15" s="294" t="str">
        <f t="shared" ref="E15:E78" si="7">IF(A15="","",Monatsende)</f>
        <v/>
      </c>
      <c r="F15" s="293" t="str">
        <f>IF(A15="","",VLOOKUP(Monatsverwendungsnachweis!B26,Positionen,5,FALSE))</f>
        <v/>
      </c>
      <c r="G15" s="384" t="str">
        <f>IF(A15="","",CONCATENATE(Monatsverwendungsnachweis!D26," / ",LEFT(Monatsverwendungsnachweis!E26,3)," / ",UHG," / ",Ermittlung_Kofi!U16," x Monat"," a ",VLOOKUP(UHG,TN_UHG_Jahr_Monat,Monatsverwendungsnachweis!$M$10,FALSE), "€ /"," ",Ermittlung_Kofi!AB16," x Tage"," a ",VLOOKUP(UHG,TN_UHG_Jahr_Tag,Monatsverwendungsnachweis!$M$10,FALSE), "€"))</f>
        <v/>
      </c>
      <c r="H15" s="406" t="str">
        <f>IF(A15="","",Ermittlung_Kofi!U16*VLOOKUP(UHG,TN_UHG_Jahr_Monat,Monatsverwendungsnachweis!$M$10,FALSE)+Ermittlung_Kofi!AB16*VLOOKUP(UHG,TN_UHG_Jahr_Tag,Monatsverwendungsnachweis!$M$10,FALSE))</f>
        <v/>
      </c>
      <c r="I15" s="406" t="str">
        <f t="shared" ref="I15:I78" si="8">H15</f>
        <v/>
      </c>
      <c r="J15" s="293" t="str">
        <f>IF(A15="","",IF(Monatsverwendungsnachweis!S26="","",Monatsverwendungsnachweis!S26))</f>
        <v/>
      </c>
      <c r="K15" s="293" t="str">
        <f t="shared" ref="K15:K78" si="9">IF(A15="","","0")</f>
        <v/>
      </c>
    </row>
    <row r="16" spans="1:11" x14ac:dyDescent="0.25">
      <c r="A16" s="292" t="str">
        <f>IF(Ermittlung_Kofi!L17=0,"",IFERROR(VLOOKUP(Monatsverwendungsnachweis!B27,Positionen,4,FALSE),""))</f>
        <v/>
      </c>
      <c r="B16" s="293" t="str">
        <f t="shared" si="5"/>
        <v/>
      </c>
      <c r="C16" s="292" t="str">
        <f>IF(A16="","",CONCATENATE("UHG"," / ",Monatsverwendungsnachweis!$D$7," / ",RIGHT(Monatsverwendungsnachweis!$F$7,2)," / ",ROW()-1))</f>
        <v/>
      </c>
      <c r="D16" s="294" t="str">
        <f t="shared" si="6"/>
        <v/>
      </c>
      <c r="E16" s="294" t="str">
        <f t="shared" si="7"/>
        <v/>
      </c>
      <c r="F16" s="293" t="str">
        <f>IF(A16="","",VLOOKUP(Monatsverwendungsnachweis!B27,Positionen,5,FALSE))</f>
        <v/>
      </c>
      <c r="G16" s="384" t="str">
        <f>IF(A16="","",CONCATENATE(Monatsverwendungsnachweis!D27," / ",LEFT(Monatsverwendungsnachweis!E27,3)," / ",UHG," / ",Ermittlung_Kofi!U17," x Monat"," a ",VLOOKUP(UHG,TN_UHG_Jahr_Monat,Monatsverwendungsnachweis!$M$10,FALSE), "€ /"," ",Ermittlung_Kofi!AB17," x Tage"," a ",VLOOKUP(UHG,TN_UHG_Jahr_Tag,Monatsverwendungsnachweis!$M$10,FALSE), "€"))</f>
        <v/>
      </c>
      <c r="H16" s="406" t="str">
        <f>IF(A16="","",Ermittlung_Kofi!U17*VLOOKUP(UHG,TN_UHG_Jahr_Monat,Monatsverwendungsnachweis!$M$10,FALSE)+Ermittlung_Kofi!AB17*VLOOKUP(UHG,TN_UHG_Jahr_Tag,Monatsverwendungsnachweis!$M$10,FALSE))</f>
        <v/>
      </c>
      <c r="I16" s="406" t="str">
        <f t="shared" si="8"/>
        <v/>
      </c>
      <c r="J16" s="293" t="str">
        <f>IF(A16="","",IF(Monatsverwendungsnachweis!S27="","",Monatsverwendungsnachweis!S27))</f>
        <v/>
      </c>
      <c r="K16" s="293" t="str">
        <f t="shared" si="9"/>
        <v/>
      </c>
    </row>
    <row r="17" spans="1:11" x14ac:dyDescent="0.25">
      <c r="A17" s="292" t="str">
        <f>IF(Ermittlung_Kofi!L18=0,"",IFERROR(VLOOKUP(Monatsverwendungsnachweis!B28,Positionen,4,FALSE),""))</f>
        <v/>
      </c>
      <c r="B17" s="293" t="str">
        <f t="shared" si="5"/>
        <v/>
      </c>
      <c r="C17" s="292" t="str">
        <f>IF(A17="","",CONCATENATE("UHG"," / ",Monatsverwendungsnachweis!$D$7," / ",RIGHT(Monatsverwendungsnachweis!$F$7,2)," / ",ROW()-1))</f>
        <v/>
      </c>
      <c r="D17" s="294" t="str">
        <f t="shared" si="6"/>
        <v/>
      </c>
      <c r="E17" s="294" t="str">
        <f t="shared" si="7"/>
        <v/>
      </c>
      <c r="F17" s="293" t="str">
        <f>IF(A17="","",VLOOKUP(Monatsverwendungsnachweis!B28,Positionen,5,FALSE))</f>
        <v/>
      </c>
      <c r="G17" s="384" t="str">
        <f>IF(A17="","",CONCATENATE(Monatsverwendungsnachweis!D28," / ",LEFT(Monatsverwendungsnachweis!E28,3)," / ",UHG," / ",Ermittlung_Kofi!U18," x Monat"," a ",VLOOKUP(UHG,TN_UHG_Jahr_Monat,Monatsverwendungsnachweis!$M$10,FALSE), "€ /"," ",Ermittlung_Kofi!AB18," x Tage"," a ",VLOOKUP(UHG,TN_UHG_Jahr_Tag,Monatsverwendungsnachweis!$M$10,FALSE), "€"))</f>
        <v/>
      </c>
      <c r="H17" s="406" t="str">
        <f>IF(A17="","",Ermittlung_Kofi!U18*VLOOKUP(UHG,TN_UHG_Jahr_Monat,Monatsverwendungsnachweis!$M$10,FALSE)+Ermittlung_Kofi!AB18*VLOOKUP(UHG,TN_UHG_Jahr_Tag,Monatsverwendungsnachweis!$M$10,FALSE))</f>
        <v/>
      </c>
      <c r="I17" s="406" t="str">
        <f t="shared" si="8"/>
        <v/>
      </c>
      <c r="J17" s="293" t="str">
        <f>IF(A17="","",IF(Monatsverwendungsnachweis!S28="","",Monatsverwendungsnachweis!S28))</f>
        <v/>
      </c>
      <c r="K17" s="293" t="str">
        <f t="shared" si="9"/>
        <v/>
      </c>
    </row>
    <row r="18" spans="1:11" x14ac:dyDescent="0.25">
      <c r="A18" s="292" t="str">
        <f>IF(Ermittlung_Kofi!L19=0,"",IFERROR(VLOOKUP(Monatsverwendungsnachweis!B29,Positionen,4,FALSE),""))</f>
        <v/>
      </c>
      <c r="B18" s="293" t="str">
        <f t="shared" si="5"/>
        <v/>
      </c>
      <c r="C18" s="292" t="str">
        <f>IF(A18="","",CONCATENATE("UHG"," / ",Monatsverwendungsnachweis!$D$7," / ",RIGHT(Monatsverwendungsnachweis!$F$7,2)," / ",ROW()-1))</f>
        <v/>
      </c>
      <c r="D18" s="294" t="str">
        <f t="shared" si="6"/>
        <v/>
      </c>
      <c r="E18" s="294" t="str">
        <f t="shared" si="7"/>
        <v/>
      </c>
      <c r="F18" s="293" t="str">
        <f>IF(A18="","",VLOOKUP(Monatsverwendungsnachweis!B29,Positionen,5,FALSE))</f>
        <v/>
      </c>
      <c r="G18" s="384" t="str">
        <f>IF(A18="","",CONCATENATE(Monatsverwendungsnachweis!D29," / ",LEFT(Monatsverwendungsnachweis!E29,3)," / ",UHG," / ",Ermittlung_Kofi!U19," x Monat"," a ",VLOOKUP(UHG,TN_UHG_Jahr_Monat,Monatsverwendungsnachweis!$M$10,FALSE), "€ /"," ",Ermittlung_Kofi!AB19," x Tage"," a ",VLOOKUP(UHG,TN_UHG_Jahr_Tag,Monatsverwendungsnachweis!$M$10,FALSE), "€"))</f>
        <v/>
      </c>
      <c r="H18" s="406" t="str">
        <f>IF(A18="","",Ermittlung_Kofi!U19*VLOOKUP(UHG,TN_UHG_Jahr_Monat,Monatsverwendungsnachweis!$M$10,FALSE)+Ermittlung_Kofi!AB19*VLOOKUP(UHG,TN_UHG_Jahr_Tag,Monatsverwendungsnachweis!$M$10,FALSE))</f>
        <v/>
      </c>
      <c r="I18" s="406" t="str">
        <f t="shared" si="8"/>
        <v/>
      </c>
      <c r="J18" s="293" t="str">
        <f>IF(A18="","",IF(Monatsverwendungsnachweis!S29="","",Monatsverwendungsnachweis!S29))</f>
        <v/>
      </c>
      <c r="K18" s="293" t="str">
        <f t="shared" si="9"/>
        <v/>
      </c>
    </row>
    <row r="19" spans="1:11" x14ac:dyDescent="0.25">
      <c r="A19" s="292" t="str">
        <f>IF(Ermittlung_Kofi!L20=0,"",IFERROR(VLOOKUP(Monatsverwendungsnachweis!B30,Positionen,4,FALSE),""))</f>
        <v/>
      </c>
      <c r="B19" s="293" t="str">
        <f t="shared" si="5"/>
        <v/>
      </c>
      <c r="C19" s="292" t="str">
        <f>IF(A19="","",CONCATENATE("UHG"," / ",Monatsverwendungsnachweis!$D$7," / ",RIGHT(Monatsverwendungsnachweis!$F$7,2)," / ",ROW()-1))</f>
        <v/>
      </c>
      <c r="D19" s="294" t="str">
        <f t="shared" si="6"/>
        <v/>
      </c>
      <c r="E19" s="294" t="str">
        <f t="shared" si="7"/>
        <v/>
      </c>
      <c r="F19" s="293" t="str">
        <f>IF(A19="","",VLOOKUP(Monatsverwendungsnachweis!B30,Positionen,5,FALSE))</f>
        <v/>
      </c>
      <c r="G19" s="384" t="str">
        <f>IF(A19="","",CONCATENATE(Monatsverwendungsnachweis!D30," / ",LEFT(Monatsverwendungsnachweis!E30,3)," / ",UHG," / ",Ermittlung_Kofi!U20," x Monat"," a ",VLOOKUP(UHG,TN_UHG_Jahr_Monat,Monatsverwendungsnachweis!$M$10,FALSE), "€ /"," ",Ermittlung_Kofi!AB20," x Tage"," a ",VLOOKUP(UHG,TN_UHG_Jahr_Tag,Monatsverwendungsnachweis!$M$10,FALSE), "€"))</f>
        <v/>
      </c>
      <c r="H19" s="406" t="str">
        <f>IF(A19="","",Ermittlung_Kofi!U20*VLOOKUP(UHG,TN_UHG_Jahr_Monat,Monatsverwendungsnachweis!$M$10,FALSE)+Ermittlung_Kofi!AB20*VLOOKUP(UHG,TN_UHG_Jahr_Tag,Monatsverwendungsnachweis!$M$10,FALSE))</f>
        <v/>
      </c>
      <c r="I19" s="406" t="str">
        <f t="shared" si="8"/>
        <v/>
      </c>
      <c r="J19" s="293" t="str">
        <f>IF(A19="","",IF(Monatsverwendungsnachweis!S30="","",Monatsverwendungsnachweis!S30))</f>
        <v/>
      </c>
      <c r="K19" s="293" t="str">
        <f t="shared" si="9"/>
        <v/>
      </c>
    </row>
    <row r="20" spans="1:11" x14ac:dyDescent="0.25">
      <c r="A20" s="292" t="str">
        <f>IF(Ermittlung_Kofi!L21=0,"",IFERROR(VLOOKUP(Monatsverwendungsnachweis!B31,Positionen,4,FALSE),""))</f>
        <v/>
      </c>
      <c r="B20" s="293" t="str">
        <f t="shared" si="5"/>
        <v/>
      </c>
      <c r="C20" s="292" t="str">
        <f>IF(A20="","",CONCATENATE("UHG"," / ",Monatsverwendungsnachweis!$D$7," / ",RIGHT(Monatsverwendungsnachweis!$F$7,2)," / ",ROW()-1))</f>
        <v/>
      </c>
      <c r="D20" s="294" t="str">
        <f t="shared" si="6"/>
        <v/>
      </c>
      <c r="E20" s="294" t="str">
        <f t="shared" si="7"/>
        <v/>
      </c>
      <c r="F20" s="293" t="str">
        <f>IF(A20="","",VLOOKUP(Monatsverwendungsnachweis!B31,Positionen,5,FALSE))</f>
        <v/>
      </c>
      <c r="G20" s="384" t="str">
        <f>IF(A20="","",CONCATENATE(Monatsverwendungsnachweis!D31," / ",LEFT(Monatsverwendungsnachweis!E31,3)," / ",UHG," / ",Ermittlung_Kofi!U21," x Monat"," a ",VLOOKUP(UHG,TN_UHG_Jahr_Monat,Monatsverwendungsnachweis!$M$10,FALSE), "€ /"," ",Ermittlung_Kofi!AB21," x Tage"," a ",VLOOKUP(UHG,TN_UHG_Jahr_Tag,Monatsverwendungsnachweis!$M$10,FALSE), "€"))</f>
        <v/>
      </c>
      <c r="H20" s="406" t="str">
        <f>IF(A20="","",Ermittlung_Kofi!U21*VLOOKUP(UHG,TN_UHG_Jahr_Monat,Monatsverwendungsnachweis!$M$10,FALSE)+Ermittlung_Kofi!AB21*VLOOKUP(UHG,TN_UHG_Jahr_Tag,Monatsverwendungsnachweis!$M$10,FALSE))</f>
        <v/>
      </c>
      <c r="I20" s="406" t="str">
        <f t="shared" si="8"/>
        <v/>
      </c>
      <c r="J20" s="293" t="str">
        <f>IF(A20="","",IF(Monatsverwendungsnachweis!S31="","",Monatsverwendungsnachweis!S31))</f>
        <v/>
      </c>
      <c r="K20" s="293" t="str">
        <f t="shared" si="9"/>
        <v/>
      </c>
    </row>
    <row r="21" spans="1:11" x14ac:dyDescent="0.25">
      <c r="A21" s="292" t="str">
        <f>IF(Ermittlung_Kofi!L22=0,"",IFERROR(VLOOKUP(Monatsverwendungsnachweis!B32,Positionen,4,FALSE),""))</f>
        <v/>
      </c>
      <c r="B21" s="293" t="str">
        <f t="shared" si="5"/>
        <v/>
      </c>
      <c r="C21" s="292" t="str">
        <f>IF(A21="","",CONCATENATE("UHG"," / ",Monatsverwendungsnachweis!$D$7," / ",RIGHT(Monatsverwendungsnachweis!$F$7,2)," / ",ROW()-1))</f>
        <v/>
      </c>
      <c r="D21" s="294" t="str">
        <f t="shared" si="6"/>
        <v/>
      </c>
      <c r="E21" s="294" t="str">
        <f t="shared" si="7"/>
        <v/>
      </c>
      <c r="F21" s="293" t="str">
        <f>IF(A21="","",VLOOKUP(Monatsverwendungsnachweis!B32,Positionen,5,FALSE))</f>
        <v/>
      </c>
      <c r="G21" s="384" t="str">
        <f>IF(A21="","",CONCATENATE(Monatsverwendungsnachweis!D32," / ",LEFT(Monatsverwendungsnachweis!E32,3)," / ",UHG," / ",Ermittlung_Kofi!U22," x Monat"," a ",VLOOKUP(UHG,TN_UHG_Jahr_Monat,Monatsverwendungsnachweis!$M$10,FALSE), "€ /"," ",Ermittlung_Kofi!AB22," x Tage"," a ",VLOOKUP(UHG,TN_UHG_Jahr_Tag,Monatsverwendungsnachweis!$M$10,FALSE), "€"))</f>
        <v/>
      </c>
      <c r="H21" s="406" t="str">
        <f>IF(A21="","",Ermittlung_Kofi!U22*VLOOKUP(UHG,TN_UHG_Jahr_Monat,Monatsverwendungsnachweis!$M$10,FALSE)+Ermittlung_Kofi!AB22*VLOOKUP(UHG,TN_UHG_Jahr_Tag,Monatsverwendungsnachweis!$M$10,FALSE))</f>
        <v/>
      </c>
      <c r="I21" s="406" t="str">
        <f t="shared" si="8"/>
        <v/>
      </c>
      <c r="J21" s="293" t="str">
        <f>IF(A21="","",IF(Monatsverwendungsnachweis!S32="","",Monatsverwendungsnachweis!S32))</f>
        <v/>
      </c>
      <c r="K21" s="293" t="str">
        <f t="shared" si="9"/>
        <v/>
      </c>
    </row>
    <row r="22" spans="1:11" x14ac:dyDescent="0.25">
      <c r="A22" s="292" t="str">
        <f>IF(Ermittlung_Kofi!L23=0,"",IFERROR(VLOOKUP(Monatsverwendungsnachweis!B33,Positionen,4,FALSE),""))</f>
        <v/>
      </c>
      <c r="B22" s="293" t="str">
        <f t="shared" si="5"/>
        <v/>
      </c>
      <c r="C22" s="292" t="str">
        <f>IF(A22="","",CONCATENATE("UHG"," / ",Monatsverwendungsnachweis!$D$7," / ",RIGHT(Monatsverwendungsnachweis!$F$7,2)," / ",ROW()-1))</f>
        <v/>
      </c>
      <c r="D22" s="294" t="str">
        <f t="shared" si="6"/>
        <v/>
      </c>
      <c r="E22" s="294" t="str">
        <f t="shared" si="7"/>
        <v/>
      </c>
      <c r="F22" s="293" t="str">
        <f>IF(A22="","",VLOOKUP(Monatsverwendungsnachweis!B33,Positionen,5,FALSE))</f>
        <v/>
      </c>
      <c r="G22" s="384" t="str">
        <f>IF(A22="","",CONCATENATE(Monatsverwendungsnachweis!D33," / ",LEFT(Monatsverwendungsnachweis!E33,3)," / ",UHG," / ",Ermittlung_Kofi!U23," x Monat"," a ",VLOOKUP(UHG,TN_UHG_Jahr_Monat,Monatsverwendungsnachweis!$M$10,FALSE), "€ /"," ",Ermittlung_Kofi!AB23," x Tage"," a ",VLOOKUP(UHG,TN_UHG_Jahr_Tag,Monatsverwendungsnachweis!$M$10,FALSE), "€"))</f>
        <v/>
      </c>
      <c r="H22" s="406" t="str">
        <f>IF(A22="","",Ermittlung_Kofi!U23*VLOOKUP(UHG,TN_UHG_Jahr_Monat,Monatsverwendungsnachweis!$M$10,FALSE)+Ermittlung_Kofi!AB23*VLOOKUP(UHG,TN_UHG_Jahr_Tag,Monatsverwendungsnachweis!$M$10,FALSE))</f>
        <v/>
      </c>
      <c r="I22" s="406" t="str">
        <f t="shared" si="8"/>
        <v/>
      </c>
      <c r="J22" s="293" t="str">
        <f>IF(A22="","",IF(Monatsverwendungsnachweis!S33="","",Monatsverwendungsnachweis!S33))</f>
        <v/>
      </c>
      <c r="K22" s="293" t="str">
        <f t="shared" si="9"/>
        <v/>
      </c>
    </row>
    <row r="23" spans="1:11" x14ac:dyDescent="0.25">
      <c r="A23" s="292" t="str">
        <f>IF(Ermittlung_Kofi!L24=0,"",IFERROR(VLOOKUP(Monatsverwendungsnachweis!B34,Positionen,4,FALSE),""))</f>
        <v/>
      </c>
      <c r="B23" s="293" t="str">
        <f t="shared" si="5"/>
        <v/>
      </c>
      <c r="C23" s="292" t="str">
        <f>IF(A23="","",CONCATENATE("UHG"," / ",Monatsverwendungsnachweis!$D$7," / ",RIGHT(Monatsverwendungsnachweis!$F$7,2)," / ",ROW()-1))</f>
        <v/>
      </c>
      <c r="D23" s="294" t="str">
        <f t="shared" si="6"/>
        <v/>
      </c>
      <c r="E23" s="294" t="str">
        <f t="shared" si="7"/>
        <v/>
      </c>
      <c r="F23" s="293" t="str">
        <f>IF(A23="","",VLOOKUP(Monatsverwendungsnachweis!B34,Positionen,5,FALSE))</f>
        <v/>
      </c>
      <c r="G23" s="384" t="str">
        <f>IF(A23="","",CONCATENATE(Monatsverwendungsnachweis!D34," / ",LEFT(Monatsverwendungsnachweis!E34,3)," / ",UHG," / ",Ermittlung_Kofi!U24," x Monat"," a ",VLOOKUP(UHG,TN_UHG_Jahr_Monat,Monatsverwendungsnachweis!$M$10,FALSE), "€ /"," ",Ermittlung_Kofi!AB24," x Tage"," a ",VLOOKUP(UHG,TN_UHG_Jahr_Tag,Monatsverwendungsnachweis!$M$10,FALSE), "€"))</f>
        <v/>
      </c>
      <c r="H23" s="406" t="str">
        <f>IF(A23="","",Ermittlung_Kofi!U24*VLOOKUP(UHG,TN_UHG_Jahr_Monat,Monatsverwendungsnachweis!$M$10,FALSE)+Ermittlung_Kofi!AB24*VLOOKUP(UHG,TN_UHG_Jahr_Tag,Monatsverwendungsnachweis!$M$10,FALSE))</f>
        <v/>
      </c>
      <c r="I23" s="406" t="str">
        <f t="shared" si="8"/>
        <v/>
      </c>
      <c r="J23" s="293" t="str">
        <f>IF(A23="","",IF(Monatsverwendungsnachweis!S34="","",Monatsverwendungsnachweis!S34))</f>
        <v/>
      </c>
      <c r="K23" s="293" t="str">
        <f t="shared" si="9"/>
        <v/>
      </c>
    </row>
    <row r="24" spans="1:11" x14ac:dyDescent="0.25">
      <c r="A24" s="292" t="str">
        <f>IF(Ermittlung_Kofi!L25=0,"",IFERROR(VLOOKUP(Monatsverwendungsnachweis!B35,Positionen,4,FALSE),""))</f>
        <v/>
      </c>
      <c r="B24" s="293" t="str">
        <f t="shared" si="5"/>
        <v/>
      </c>
      <c r="C24" s="292" t="str">
        <f>IF(A24="","",CONCATENATE("UHG"," / ",Monatsverwendungsnachweis!$D$7," / ",RIGHT(Monatsverwendungsnachweis!$F$7,2)," / ",ROW()-1))</f>
        <v/>
      </c>
      <c r="D24" s="294" t="str">
        <f t="shared" si="6"/>
        <v/>
      </c>
      <c r="E24" s="294" t="str">
        <f t="shared" si="7"/>
        <v/>
      </c>
      <c r="F24" s="293" t="str">
        <f>IF(A24="","",VLOOKUP(Monatsverwendungsnachweis!B35,Positionen,5,FALSE))</f>
        <v/>
      </c>
      <c r="G24" s="384" t="str">
        <f>IF(A24="","",CONCATENATE(Monatsverwendungsnachweis!D35," / ",LEFT(Monatsverwendungsnachweis!E35,3)," / ",UHG," / ",Ermittlung_Kofi!U25," x Monat"," a ",VLOOKUP(UHG,TN_UHG_Jahr_Monat,Monatsverwendungsnachweis!$M$10,FALSE), "€ /"," ",Ermittlung_Kofi!AB25," x Tage"," a ",VLOOKUP(UHG,TN_UHG_Jahr_Tag,Monatsverwendungsnachweis!$M$10,FALSE), "€"))</f>
        <v/>
      </c>
      <c r="H24" s="406" t="str">
        <f>IF(A24="","",Ermittlung_Kofi!U25*VLOOKUP(UHG,TN_UHG_Jahr_Monat,Monatsverwendungsnachweis!$M$10,FALSE)+Ermittlung_Kofi!AB25*VLOOKUP(UHG,TN_UHG_Jahr_Tag,Monatsverwendungsnachweis!$M$10,FALSE))</f>
        <v/>
      </c>
      <c r="I24" s="406" t="str">
        <f t="shared" si="8"/>
        <v/>
      </c>
      <c r="J24" s="293" t="str">
        <f>IF(A24="","",IF(Monatsverwendungsnachweis!S35="","",Monatsverwendungsnachweis!S35))</f>
        <v/>
      </c>
      <c r="K24" s="293" t="str">
        <f t="shared" si="9"/>
        <v/>
      </c>
    </row>
    <row r="25" spans="1:11" x14ac:dyDescent="0.25">
      <c r="A25" s="292" t="str">
        <f>IF(Ermittlung_Kofi!L26=0,"",IFERROR(VLOOKUP(Monatsverwendungsnachweis!B36,Positionen,4,FALSE),""))</f>
        <v/>
      </c>
      <c r="B25" s="293" t="str">
        <f t="shared" si="5"/>
        <v/>
      </c>
      <c r="C25" s="292" t="str">
        <f>IF(A25="","",CONCATENATE("UHG"," / ",Monatsverwendungsnachweis!$D$7," / ",RIGHT(Monatsverwendungsnachweis!$F$7,2)," / ",ROW()-1))</f>
        <v/>
      </c>
      <c r="D25" s="294" t="str">
        <f t="shared" si="6"/>
        <v/>
      </c>
      <c r="E25" s="294" t="str">
        <f t="shared" si="7"/>
        <v/>
      </c>
      <c r="F25" s="293" t="str">
        <f>IF(A25="","",VLOOKUP(Monatsverwendungsnachweis!B36,Positionen,5,FALSE))</f>
        <v/>
      </c>
      <c r="G25" s="384" t="str">
        <f>IF(A25="","",CONCATENATE(Monatsverwendungsnachweis!D36," / ",LEFT(Monatsverwendungsnachweis!E36,3)," / ",UHG," / ",Ermittlung_Kofi!U26," x Monat"," a ",VLOOKUP(UHG,TN_UHG_Jahr_Monat,Monatsverwendungsnachweis!$M$10,FALSE), "€ /"," ",Ermittlung_Kofi!AB26," x Tage"," a ",VLOOKUP(UHG,TN_UHG_Jahr_Tag,Monatsverwendungsnachweis!$M$10,FALSE), "€"))</f>
        <v/>
      </c>
      <c r="H25" s="406" t="str">
        <f>IF(A25="","",Ermittlung_Kofi!U26*VLOOKUP(UHG,TN_UHG_Jahr_Monat,Monatsverwendungsnachweis!$M$10,FALSE)+Ermittlung_Kofi!AB26*VLOOKUP(UHG,TN_UHG_Jahr_Tag,Monatsverwendungsnachweis!$M$10,FALSE))</f>
        <v/>
      </c>
      <c r="I25" s="406" t="str">
        <f t="shared" si="8"/>
        <v/>
      </c>
      <c r="J25" s="293" t="str">
        <f>IF(A25="","",IF(Monatsverwendungsnachweis!S36="","",Monatsverwendungsnachweis!S36))</f>
        <v/>
      </c>
      <c r="K25" s="293" t="str">
        <f t="shared" si="9"/>
        <v/>
      </c>
    </row>
    <row r="26" spans="1:11" x14ac:dyDescent="0.25">
      <c r="A26" s="292" t="str">
        <f>IF(Ermittlung_Kofi!L27=0,"",IFERROR(VLOOKUP(Monatsverwendungsnachweis!B37,Positionen,4,FALSE),""))</f>
        <v/>
      </c>
      <c r="B26" s="293" t="str">
        <f t="shared" si="5"/>
        <v/>
      </c>
      <c r="C26" s="292" t="str">
        <f>IF(A26="","",CONCATENATE("UHG"," / ",Monatsverwendungsnachweis!$D$7," / ",RIGHT(Monatsverwendungsnachweis!$F$7,2)," / ",ROW()-1))</f>
        <v/>
      </c>
      <c r="D26" s="294" t="str">
        <f t="shared" si="6"/>
        <v/>
      </c>
      <c r="E26" s="294" t="str">
        <f t="shared" si="7"/>
        <v/>
      </c>
      <c r="F26" s="293" t="str">
        <f>IF(A26="","",VLOOKUP(Monatsverwendungsnachweis!B37,Positionen,5,FALSE))</f>
        <v/>
      </c>
      <c r="G26" s="384" t="str">
        <f>IF(A26="","",CONCATENATE(Monatsverwendungsnachweis!D37," / ",LEFT(Monatsverwendungsnachweis!E37,3)," / ",UHG," / ",Ermittlung_Kofi!U27," x Monat"," a ",VLOOKUP(UHG,TN_UHG_Jahr_Monat,Monatsverwendungsnachweis!$M$10,FALSE), "€ /"," ",Ermittlung_Kofi!AB27," x Tage"," a ",VLOOKUP(UHG,TN_UHG_Jahr_Tag,Monatsverwendungsnachweis!$M$10,FALSE), "€"))</f>
        <v/>
      </c>
      <c r="H26" s="406" t="str">
        <f>IF(A26="","",Ermittlung_Kofi!U27*VLOOKUP(UHG,TN_UHG_Jahr_Monat,Monatsverwendungsnachweis!$M$10,FALSE)+Ermittlung_Kofi!AB27*VLOOKUP(UHG,TN_UHG_Jahr_Tag,Monatsverwendungsnachweis!$M$10,FALSE))</f>
        <v/>
      </c>
      <c r="I26" s="406" t="str">
        <f t="shared" si="8"/>
        <v/>
      </c>
      <c r="J26" s="293" t="str">
        <f>IF(A26="","",IF(Monatsverwendungsnachweis!S37="","",Monatsverwendungsnachweis!S37))</f>
        <v/>
      </c>
      <c r="K26" s="293" t="str">
        <f t="shared" si="9"/>
        <v/>
      </c>
    </row>
    <row r="27" spans="1:11" x14ac:dyDescent="0.25">
      <c r="A27" s="292" t="str">
        <f>IF(Ermittlung_Kofi!L28=0,"",IFERROR(VLOOKUP(Monatsverwendungsnachweis!B38,Positionen,4,FALSE),""))</f>
        <v/>
      </c>
      <c r="B27" s="293" t="str">
        <f t="shared" si="5"/>
        <v/>
      </c>
      <c r="C27" s="292" t="str">
        <f>IF(A27="","",CONCATENATE("UHG"," / ",Monatsverwendungsnachweis!$D$7," / ",RIGHT(Monatsverwendungsnachweis!$F$7,2)," / ",ROW()-1))</f>
        <v/>
      </c>
      <c r="D27" s="294" t="str">
        <f t="shared" si="6"/>
        <v/>
      </c>
      <c r="E27" s="294" t="str">
        <f t="shared" si="7"/>
        <v/>
      </c>
      <c r="F27" s="293" t="str">
        <f>IF(A27="","",VLOOKUP(Monatsverwendungsnachweis!B38,Positionen,5,FALSE))</f>
        <v/>
      </c>
      <c r="G27" s="384" t="str">
        <f>IF(A27="","",CONCATENATE(Monatsverwendungsnachweis!D38," / ",LEFT(Monatsverwendungsnachweis!E38,3)," / ",UHG," / ",Ermittlung_Kofi!U28," x Monat"," a ",VLOOKUP(UHG,TN_UHG_Jahr_Monat,Monatsverwendungsnachweis!$M$10,FALSE), "€ /"," ",Ermittlung_Kofi!AB28," x Tage"," a ",VLOOKUP(UHG,TN_UHG_Jahr_Tag,Monatsverwendungsnachweis!$M$10,FALSE), "€"))</f>
        <v/>
      </c>
      <c r="H27" s="406" t="str">
        <f>IF(A27="","",Ermittlung_Kofi!U28*VLOOKUP(UHG,TN_UHG_Jahr_Monat,Monatsverwendungsnachweis!$M$10,FALSE)+Ermittlung_Kofi!AB28*VLOOKUP(UHG,TN_UHG_Jahr_Tag,Monatsverwendungsnachweis!$M$10,FALSE))</f>
        <v/>
      </c>
      <c r="I27" s="406" t="str">
        <f t="shared" si="8"/>
        <v/>
      </c>
      <c r="J27" s="293" t="str">
        <f>IF(A27="","",IF(Monatsverwendungsnachweis!S38="","",Monatsverwendungsnachweis!S38))</f>
        <v/>
      </c>
      <c r="K27" s="293" t="str">
        <f t="shared" si="9"/>
        <v/>
      </c>
    </row>
    <row r="28" spans="1:11" x14ac:dyDescent="0.25">
      <c r="A28" s="292" t="str">
        <f>IF(Ermittlung_Kofi!L29=0,"",IFERROR(VLOOKUP(Monatsverwendungsnachweis!B39,Positionen,4,FALSE),""))</f>
        <v/>
      </c>
      <c r="B28" s="293" t="str">
        <f t="shared" si="5"/>
        <v/>
      </c>
      <c r="C28" s="292" t="str">
        <f>IF(A28="","",CONCATENATE("UHG"," / ",Monatsverwendungsnachweis!$D$7," / ",RIGHT(Monatsverwendungsnachweis!$F$7,2)," / ",ROW()-1))</f>
        <v/>
      </c>
      <c r="D28" s="294" t="str">
        <f t="shared" si="6"/>
        <v/>
      </c>
      <c r="E28" s="294" t="str">
        <f t="shared" si="7"/>
        <v/>
      </c>
      <c r="F28" s="293" t="str">
        <f>IF(A28="","",VLOOKUP(Monatsverwendungsnachweis!B39,Positionen,5,FALSE))</f>
        <v/>
      </c>
      <c r="G28" s="384" t="str">
        <f>IF(A28="","",CONCATENATE(Monatsverwendungsnachweis!D39," / ",LEFT(Monatsverwendungsnachweis!E39,3)," / ",UHG," / ",Ermittlung_Kofi!U29," x Monat"," a ",VLOOKUP(UHG,TN_UHG_Jahr_Monat,Monatsverwendungsnachweis!$M$10,FALSE), "€ /"," ",Ermittlung_Kofi!AB29," x Tage"," a ",VLOOKUP(UHG,TN_UHG_Jahr_Tag,Monatsverwendungsnachweis!$M$10,FALSE), "€"))</f>
        <v/>
      </c>
      <c r="H28" s="406" t="str">
        <f>IF(A28="","",Ermittlung_Kofi!U29*VLOOKUP(UHG,TN_UHG_Jahr_Monat,Monatsverwendungsnachweis!$M$10,FALSE)+Ermittlung_Kofi!AB29*VLOOKUP(UHG,TN_UHG_Jahr_Tag,Monatsverwendungsnachweis!$M$10,FALSE))</f>
        <v/>
      </c>
      <c r="I28" s="406" t="str">
        <f t="shared" si="8"/>
        <v/>
      </c>
      <c r="J28" s="293" t="str">
        <f>IF(A28="","",IF(Monatsverwendungsnachweis!S39="","",Monatsverwendungsnachweis!S39))</f>
        <v/>
      </c>
      <c r="K28" s="293" t="str">
        <f t="shared" si="9"/>
        <v/>
      </c>
    </row>
    <row r="29" spans="1:11" x14ac:dyDescent="0.25">
      <c r="A29" s="292" t="str">
        <f>IF(Ermittlung_Kofi!L30=0,"",IFERROR(VLOOKUP(Monatsverwendungsnachweis!B40,Positionen,4,FALSE),""))</f>
        <v/>
      </c>
      <c r="B29" s="293" t="str">
        <f t="shared" si="5"/>
        <v/>
      </c>
      <c r="C29" s="292" t="str">
        <f>IF(A29="","",CONCATENATE("UHG"," / ",Monatsverwendungsnachweis!$D$7," / ",RIGHT(Monatsverwendungsnachweis!$F$7,2)," / ",ROW()-1))</f>
        <v/>
      </c>
      <c r="D29" s="294" t="str">
        <f t="shared" si="6"/>
        <v/>
      </c>
      <c r="E29" s="294" t="str">
        <f t="shared" si="7"/>
        <v/>
      </c>
      <c r="F29" s="293" t="str">
        <f>IF(A29="","",VLOOKUP(Monatsverwendungsnachweis!B40,Positionen,5,FALSE))</f>
        <v/>
      </c>
      <c r="G29" s="384" t="str">
        <f>IF(A29="","",CONCATENATE(Monatsverwendungsnachweis!D40," / ",LEFT(Monatsverwendungsnachweis!E40,3)," / ",UHG," / ",Ermittlung_Kofi!U30," x Monat"," a ",VLOOKUP(UHG,TN_UHG_Jahr_Monat,Monatsverwendungsnachweis!$M$10,FALSE), "€ /"," ",Ermittlung_Kofi!AB30," x Tage"," a ",VLOOKUP(UHG,TN_UHG_Jahr_Tag,Monatsverwendungsnachweis!$M$10,FALSE), "€"))</f>
        <v/>
      </c>
      <c r="H29" s="406" t="str">
        <f>IF(A29="","",Ermittlung_Kofi!U30*VLOOKUP(UHG,TN_UHG_Jahr_Monat,Monatsverwendungsnachweis!$M$10,FALSE)+Ermittlung_Kofi!AB30*VLOOKUP(UHG,TN_UHG_Jahr_Tag,Monatsverwendungsnachweis!$M$10,FALSE))</f>
        <v/>
      </c>
      <c r="I29" s="406" t="str">
        <f t="shared" si="8"/>
        <v/>
      </c>
      <c r="J29" s="293" t="str">
        <f>IF(A29="","",IF(Monatsverwendungsnachweis!S40="","",Monatsverwendungsnachweis!S40))</f>
        <v/>
      </c>
      <c r="K29" s="293" t="str">
        <f t="shared" si="9"/>
        <v/>
      </c>
    </row>
    <row r="30" spans="1:11" x14ac:dyDescent="0.25">
      <c r="A30" s="292" t="str">
        <f>IF(Ermittlung_Kofi!L31=0,"",IFERROR(VLOOKUP(Monatsverwendungsnachweis!B41,Positionen,4,FALSE),""))</f>
        <v/>
      </c>
      <c r="B30" s="293" t="str">
        <f t="shared" si="5"/>
        <v/>
      </c>
      <c r="C30" s="292" t="str">
        <f>IF(A30="","",CONCATENATE("UHG"," / ",Monatsverwendungsnachweis!$D$7," / ",RIGHT(Monatsverwendungsnachweis!$F$7,2)," / ",ROW()-1))</f>
        <v/>
      </c>
      <c r="D30" s="294" t="str">
        <f t="shared" si="6"/>
        <v/>
      </c>
      <c r="E30" s="294" t="str">
        <f t="shared" si="7"/>
        <v/>
      </c>
      <c r="F30" s="293" t="str">
        <f>IF(A30="","",VLOOKUP(Monatsverwendungsnachweis!B41,Positionen,5,FALSE))</f>
        <v/>
      </c>
      <c r="G30" s="384" t="str">
        <f>IF(A30="","",CONCATENATE(Monatsverwendungsnachweis!D41," / ",LEFT(Monatsverwendungsnachweis!E41,3)," / ",UHG," / ",Ermittlung_Kofi!U31," x Monat"," a ",VLOOKUP(UHG,TN_UHG_Jahr_Monat,Monatsverwendungsnachweis!$M$10,FALSE), "€ /"," ",Ermittlung_Kofi!AB31," x Tage"," a ",VLOOKUP(UHG,TN_UHG_Jahr_Tag,Monatsverwendungsnachweis!$M$10,FALSE), "€"))</f>
        <v/>
      </c>
      <c r="H30" s="406" t="str">
        <f>IF(A30="","",Ermittlung_Kofi!U31*VLOOKUP(UHG,TN_UHG_Jahr_Monat,Monatsverwendungsnachweis!$M$10,FALSE)+Ermittlung_Kofi!AB31*VLOOKUP(UHG,TN_UHG_Jahr_Tag,Monatsverwendungsnachweis!$M$10,FALSE))</f>
        <v/>
      </c>
      <c r="I30" s="406" t="str">
        <f t="shared" si="8"/>
        <v/>
      </c>
      <c r="J30" s="293" t="str">
        <f>IF(A30="","",IF(Monatsverwendungsnachweis!S41="","",Monatsverwendungsnachweis!S41))</f>
        <v/>
      </c>
      <c r="K30" s="293" t="str">
        <f t="shared" si="9"/>
        <v/>
      </c>
    </row>
    <row r="31" spans="1:11" x14ac:dyDescent="0.25">
      <c r="A31" s="292" t="str">
        <f>IF(Ermittlung_Kofi!L32=0,"",IFERROR(VLOOKUP(Monatsverwendungsnachweis!B42,Positionen,4,FALSE),""))</f>
        <v/>
      </c>
      <c r="B31" s="293" t="str">
        <f t="shared" si="5"/>
        <v/>
      </c>
      <c r="C31" s="292" t="str">
        <f>IF(A31="","",CONCATENATE("UHG"," / ",Monatsverwendungsnachweis!$D$7," / ",RIGHT(Monatsverwendungsnachweis!$F$7,2)," / ",ROW()-1))</f>
        <v/>
      </c>
      <c r="D31" s="294" t="str">
        <f t="shared" si="6"/>
        <v/>
      </c>
      <c r="E31" s="294" t="str">
        <f t="shared" si="7"/>
        <v/>
      </c>
      <c r="F31" s="293" t="str">
        <f>IF(A31="","",VLOOKUP(Monatsverwendungsnachweis!B42,Positionen,5,FALSE))</f>
        <v/>
      </c>
      <c r="G31" s="384" t="str">
        <f>IF(A31="","",CONCATENATE(Monatsverwendungsnachweis!D42," / ",LEFT(Monatsverwendungsnachweis!E42,3)," / ",UHG," / ",Ermittlung_Kofi!U32," x Monat"," a ",VLOOKUP(UHG,TN_UHG_Jahr_Monat,Monatsverwendungsnachweis!$M$10,FALSE), "€ /"," ",Ermittlung_Kofi!AB32," x Tage"," a ",VLOOKUP(UHG,TN_UHG_Jahr_Tag,Monatsverwendungsnachweis!$M$10,FALSE), "€"))</f>
        <v/>
      </c>
      <c r="H31" s="406" t="str">
        <f>IF(A31="","",Ermittlung_Kofi!U32*VLOOKUP(UHG,TN_UHG_Jahr_Monat,Monatsverwendungsnachweis!$M$10,FALSE)+Ermittlung_Kofi!AB32*VLOOKUP(UHG,TN_UHG_Jahr_Tag,Monatsverwendungsnachweis!$M$10,FALSE))</f>
        <v/>
      </c>
      <c r="I31" s="406" t="str">
        <f t="shared" si="8"/>
        <v/>
      </c>
      <c r="J31" s="293" t="str">
        <f>IF(A31="","",IF(Monatsverwendungsnachweis!S42="","",Monatsverwendungsnachweis!S42))</f>
        <v/>
      </c>
      <c r="K31" s="293" t="str">
        <f t="shared" si="9"/>
        <v/>
      </c>
    </row>
    <row r="32" spans="1:11" x14ac:dyDescent="0.25">
      <c r="A32" s="292" t="str">
        <f>IF(Ermittlung_Kofi!L33=0,"",IFERROR(VLOOKUP(Monatsverwendungsnachweis!B43,Positionen,4,FALSE),""))</f>
        <v/>
      </c>
      <c r="B32" s="293" t="str">
        <f t="shared" si="5"/>
        <v/>
      </c>
      <c r="C32" s="292" t="str">
        <f>IF(A32="","",CONCATENATE("UHG"," / ",Monatsverwendungsnachweis!$D$7," / ",RIGHT(Monatsverwendungsnachweis!$F$7,2)," / ",ROW()-1))</f>
        <v/>
      </c>
      <c r="D32" s="294" t="str">
        <f t="shared" si="6"/>
        <v/>
      </c>
      <c r="E32" s="294" t="str">
        <f t="shared" si="7"/>
        <v/>
      </c>
      <c r="F32" s="293" t="str">
        <f>IF(A32="","",VLOOKUP(Monatsverwendungsnachweis!B43,Positionen,5,FALSE))</f>
        <v/>
      </c>
      <c r="G32" s="384" t="str">
        <f>IF(A32="","",CONCATENATE(Monatsverwendungsnachweis!D43," / ",LEFT(Monatsverwendungsnachweis!E43,3)," / ",UHG," / ",Ermittlung_Kofi!U33," x Monat"," a ",VLOOKUP(UHG,TN_UHG_Jahr_Monat,Monatsverwendungsnachweis!$M$10,FALSE), "€ /"," ",Ermittlung_Kofi!AB33," x Tage"," a ",VLOOKUP(UHG,TN_UHG_Jahr_Tag,Monatsverwendungsnachweis!$M$10,FALSE), "€"))</f>
        <v/>
      </c>
      <c r="H32" s="406" t="str">
        <f>IF(A32="","",Ermittlung_Kofi!U33*VLOOKUP(UHG,TN_UHG_Jahr_Monat,Monatsverwendungsnachweis!$M$10,FALSE)+Ermittlung_Kofi!AB33*VLOOKUP(UHG,TN_UHG_Jahr_Tag,Monatsverwendungsnachweis!$M$10,FALSE))</f>
        <v/>
      </c>
      <c r="I32" s="406" t="str">
        <f t="shared" si="8"/>
        <v/>
      </c>
      <c r="J32" s="293" t="str">
        <f>IF(A32="","",IF(Monatsverwendungsnachweis!S43="","",Monatsverwendungsnachweis!S43))</f>
        <v/>
      </c>
      <c r="K32" s="293" t="str">
        <f t="shared" si="9"/>
        <v/>
      </c>
    </row>
    <row r="33" spans="1:11" x14ac:dyDescent="0.25">
      <c r="A33" s="292" t="str">
        <f>IF(Ermittlung_Kofi!L34=0,"",IFERROR(VLOOKUP(Monatsverwendungsnachweis!B44,Positionen,4,FALSE),""))</f>
        <v/>
      </c>
      <c r="B33" s="293" t="str">
        <f t="shared" si="5"/>
        <v/>
      </c>
      <c r="C33" s="292" t="str">
        <f>IF(A33="","",CONCATENATE("UHG"," / ",Monatsverwendungsnachweis!$D$7," / ",RIGHT(Monatsverwendungsnachweis!$F$7,2)," / ",ROW()-1))</f>
        <v/>
      </c>
      <c r="D33" s="294" t="str">
        <f t="shared" si="6"/>
        <v/>
      </c>
      <c r="E33" s="294" t="str">
        <f t="shared" si="7"/>
        <v/>
      </c>
      <c r="F33" s="293" t="str">
        <f>IF(A33="","",VLOOKUP(Monatsverwendungsnachweis!B44,Positionen,5,FALSE))</f>
        <v/>
      </c>
      <c r="G33" s="384" t="str">
        <f>IF(A33="","",CONCATENATE(Monatsverwendungsnachweis!D44," / ",LEFT(Monatsverwendungsnachweis!E44,3)," / ",UHG," / ",Ermittlung_Kofi!U34," x Monat"," a ",VLOOKUP(UHG,TN_UHG_Jahr_Monat,Monatsverwendungsnachweis!$M$10,FALSE), "€ /"," ",Ermittlung_Kofi!AB34," x Tage"," a ",VLOOKUP(UHG,TN_UHG_Jahr_Tag,Monatsverwendungsnachweis!$M$10,FALSE), "€"))</f>
        <v/>
      </c>
      <c r="H33" s="406" t="str">
        <f>IF(A33="","",Ermittlung_Kofi!U34*VLOOKUP(UHG,TN_UHG_Jahr_Monat,Monatsverwendungsnachweis!$M$10,FALSE)+Ermittlung_Kofi!AB34*VLOOKUP(UHG,TN_UHG_Jahr_Tag,Monatsverwendungsnachweis!$M$10,FALSE))</f>
        <v/>
      </c>
      <c r="I33" s="406" t="str">
        <f t="shared" si="8"/>
        <v/>
      </c>
      <c r="J33" s="293" t="str">
        <f>IF(A33="","",IF(Monatsverwendungsnachweis!S44="","",Monatsverwendungsnachweis!S44))</f>
        <v/>
      </c>
      <c r="K33" s="293" t="str">
        <f t="shared" si="9"/>
        <v/>
      </c>
    </row>
    <row r="34" spans="1:11" x14ac:dyDescent="0.25">
      <c r="A34" s="292" t="str">
        <f>IF(Ermittlung_Kofi!L35=0,"",IFERROR(VLOOKUP(Monatsverwendungsnachweis!B45,Positionen,4,FALSE),""))</f>
        <v/>
      </c>
      <c r="B34" s="293" t="str">
        <f t="shared" si="5"/>
        <v/>
      </c>
      <c r="C34" s="292" t="str">
        <f>IF(A34="","",CONCATENATE("UHG"," / ",Monatsverwendungsnachweis!$D$7," / ",RIGHT(Monatsverwendungsnachweis!$F$7,2)," / ",ROW()-1))</f>
        <v/>
      </c>
      <c r="D34" s="294" t="str">
        <f t="shared" si="6"/>
        <v/>
      </c>
      <c r="E34" s="294" t="str">
        <f t="shared" si="7"/>
        <v/>
      </c>
      <c r="F34" s="293" t="str">
        <f>IF(A34="","",VLOOKUP(Monatsverwendungsnachweis!B45,Positionen,5,FALSE))</f>
        <v/>
      </c>
      <c r="G34" s="384" t="str">
        <f>IF(A34="","",CONCATENATE(Monatsverwendungsnachweis!D45," / ",LEFT(Monatsverwendungsnachweis!E45,3)," / ",UHG," / ",Ermittlung_Kofi!U35," x Monat"," a ",VLOOKUP(UHG,TN_UHG_Jahr_Monat,Monatsverwendungsnachweis!$M$10,FALSE), "€ /"," ",Ermittlung_Kofi!AB35," x Tage"," a ",VLOOKUP(UHG,TN_UHG_Jahr_Tag,Monatsverwendungsnachweis!$M$10,FALSE), "€"))</f>
        <v/>
      </c>
      <c r="H34" s="406" t="str">
        <f>IF(A34="","",Ermittlung_Kofi!U35*VLOOKUP(UHG,TN_UHG_Jahr_Monat,Monatsverwendungsnachweis!$M$10,FALSE)+Ermittlung_Kofi!AB35*VLOOKUP(UHG,TN_UHG_Jahr_Tag,Monatsverwendungsnachweis!$M$10,FALSE))</f>
        <v/>
      </c>
      <c r="I34" s="406" t="str">
        <f t="shared" si="8"/>
        <v/>
      </c>
      <c r="J34" s="293" t="str">
        <f>IF(A34="","",IF(Monatsverwendungsnachweis!S45="","",Monatsverwendungsnachweis!S45))</f>
        <v/>
      </c>
      <c r="K34" s="293" t="str">
        <f t="shared" si="9"/>
        <v/>
      </c>
    </row>
    <row r="35" spans="1:11" x14ac:dyDescent="0.25">
      <c r="A35" s="292" t="str">
        <f>IF(Ermittlung_Kofi!L36=0,"",IFERROR(VLOOKUP(Monatsverwendungsnachweis!B46,Positionen,4,FALSE),""))</f>
        <v/>
      </c>
      <c r="B35" s="293" t="str">
        <f t="shared" si="5"/>
        <v/>
      </c>
      <c r="C35" s="292" t="str">
        <f>IF(A35="","",CONCATENATE("UHG"," / ",Monatsverwendungsnachweis!$D$7," / ",RIGHT(Monatsverwendungsnachweis!$F$7,2)," / ",ROW()-1))</f>
        <v/>
      </c>
      <c r="D35" s="294" t="str">
        <f t="shared" si="6"/>
        <v/>
      </c>
      <c r="E35" s="294" t="str">
        <f t="shared" si="7"/>
        <v/>
      </c>
      <c r="F35" s="293" t="str">
        <f>IF(A35="","",VLOOKUP(Monatsverwendungsnachweis!B46,Positionen,5,FALSE))</f>
        <v/>
      </c>
      <c r="G35" s="384" t="str">
        <f>IF(A35="","",CONCATENATE(Monatsverwendungsnachweis!D46," / ",LEFT(Monatsverwendungsnachweis!E46,3)," / ",UHG," / ",Ermittlung_Kofi!U36," x Monat"," a ",VLOOKUP(UHG,TN_UHG_Jahr_Monat,Monatsverwendungsnachweis!$M$10,FALSE), "€ /"," ",Ermittlung_Kofi!AB36," x Tage"," a ",VLOOKUP(UHG,TN_UHG_Jahr_Tag,Monatsverwendungsnachweis!$M$10,FALSE), "€"))</f>
        <v/>
      </c>
      <c r="H35" s="406" t="str">
        <f>IF(A35="","",Ermittlung_Kofi!U36*VLOOKUP(UHG,TN_UHG_Jahr_Monat,Monatsverwendungsnachweis!$M$10,FALSE)+Ermittlung_Kofi!AB36*VLOOKUP(UHG,TN_UHG_Jahr_Tag,Monatsverwendungsnachweis!$M$10,FALSE))</f>
        <v/>
      </c>
      <c r="I35" s="406" t="str">
        <f t="shared" si="8"/>
        <v/>
      </c>
      <c r="J35" s="293" t="str">
        <f>IF(A35="","",IF(Monatsverwendungsnachweis!S46="","",Monatsverwendungsnachweis!S46))</f>
        <v/>
      </c>
      <c r="K35" s="293" t="str">
        <f t="shared" si="9"/>
        <v/>
      </c>
    </row>
    <row r="36" spans="1:11" x14ac:dyDescent="0.25">
      <c r="A36" s="292" t="str">
        <f>IF(Ermittlung_Kofi!L37=0,"",IFERROR(VLOOKUP(Monatsverwendungsnachweis!B47,Positionen,4,FALSE),""))</f>
        <v/>
      </c>
      <c r="B36" s="293" t="str">
        <f t="shared" si="5"/>
        <v/>
      </c>
      <c r="C36" s="292" t="str">
        <f>IF(A36="","",CONCATENATE("UHG"," / ",Monatsverwendungsnachweis!$D$7," / ",RIGHT(Monatsverwendungsnachweis!$F$7,2)," / ",ROW()-1))</f>
        <v/>
      </c>
      <c r="D36" s="294" t="str">
        <f t="shared" si="6"/>
        <v/>
      </c>
      <c r="E36" s="294" t="str">
        <f t="shared" si="7"/>
        <v/>
      </c>
      <c r="F36" s="293" t="str">
        <f>IF(A36="","",VLOOKUP(Monatsverwendungsnachweis!B47,Positionen,5,FALSE))</f>
        <v/>
      </c>
      <c r="G36" s="384" t="str">
        <f>IF(A36="","",CONCATENATE(Monatsverwendungsnachweis!D47," / ",LEFT(Monatsverwendungsnachweis!E47,3)," / ",UHG," / ",Ermittlung_Kofi!U37," x Monat"," a ",VLOOKUP(UHG,TN_UHG_Jahr_Monat,Monatsverwendungsnachweis!$M$10,FALSE), "€ /"," ",Ermittlung_Kofi!AB37," x Tage"," a ",VLOOKUP(UHG,TN_UHG_Jahr_Tag,Monatsverwendungsnachweis!$M$10,FALSE), "€"))</f>
        <v/>
      </c>
      <c r="H36" s="406" t="str">
        <f>IF(A36="","",Ermittlung_Kofi!U37*VLOOKUP(UHG,TN_UHG_Jahr_Monat,Monatsverwendungsnachweis!$M$10,FALSE)+Ermittlung_Kofi!AB37*VLOOKUP(UHG,TN_UHG_Jahr_Tag,Monatsverwendungsnachweis!$M$10,FALSE))</f>
        <v/>
      </c>
      <c r="I36" s="406" t="str">
        <f t="shared" si="8"/>
        <v/>
      </c>
      <c r="J36" s="293" t="str">
        <f>IF(A36="","",IF(Monatsverwendungsnachweis!S47="","",Monatsverwendungsnachweis!S47))</f>
        <v/>
      </c>
      <c r="K36" s="293" t="str">
        <f t="shared" si="9"/>
        <v/>
      </c>
    </row>
    <row r="37" spans="1:11" x14ac:dyDescent="0.25">
      <c r="A37" s="292" t="str">
        <f>IF(Ermittlung_Kofi!L38=0,"",IFERROR(VLOOKUP(Monatsverwendungsnachweis!B48,Positionen,4,FALSE),""))</f>
        <v/>
      </c>
      <c r="B37" s="293" t="str">
        <f t="shared" si="5"/>
        <v/>
      </c>
      <c r="C37" s="292" t="str">
        <f>IF(A37="","",CONCATENATE("UHG"," / ",Monatsverwendungsnachweis!$D$7," / ",RIGHT(Monatsverwendungsnachweis!$F$7,2)," / ",ROW()-1))</f>
        <v/>
      </c>
      <c r="D37" s="294" t="str">
        <f t="shared" si="6"/>
        <v/>
      </c>
      <c r="E37" s="294" t="str">
        <f t="shared" si="7"/>
        <v/>
      </c>
      <c r="F37" s="293" t="str">
        <f>IF(A37="","",VLOOKUP(Monatsverwendungsnachweis!B48,Positionen,5,FALSE))</f>
        <v/>
      </c>
      <c r="G37" s="384" t="str">
        <f>IF(A37="","",CONCATENATE(Monatsverwendungsnachweis!D48," / ",LEFT(Monatsverwendungsnachweis!E48,3)," / ",UHG," / ",Ermittlung_Kofi!U38," x Monat"," a ",VLOOKUP(UHG,TN_UHG_Jahr_Monat,Monatsverwendungsnachweis!$M$10,FALSE), "€ /"," ",Ermittlung_Kofi!AB38," x Tage"," a ",VLOOKUP(UHG,TN_UHG_Jahr_Tag,Monatsverwendungsnachweis!$M$10,FALSE), "€"))</f>
        <v/>
      </c>
      <c r="H37" s="406" t="str">
        <f>IF(A37="","",Ermittlung_Kofi!U38*VLOOKUP(UHG,TN_UHG_Jahr_Monat,Monatsverwendungsnachweis!$M$10,FALSE)+Ermittlung_Kofi!AB38*VLOOKUP(UHG,TN_UHG_Jahr_Tag,Monatsverwendungsnachweis!$M$10,FALSE))</f>
        <v/>
      </c>
      <c r="I37" s="406" t="str">
        <f t="shared" si="8"/>
        <v/>
      </c>
      <c r="J37" s="293" t="str">
        <f>IF(A37="","",IF(Monatsverwendungsnachweis!S48="","",Monatsverwendungsnachweis!S48))</f>
        <v/>
      </c>
      <c r="K37" s="293" t="str">
        <f t="shared" si="9"/>
        <v/>
      </c>
    </row>
    <row r="38" spans="1:11" x14ac:dyDescent="0.25">
      <c r="A38" s="292" t="str">
        <f>IF(Ermittlung_Kofi!L39=0,"",IFERROR(VLOOKUP(Monatsverwendungsnachweis!B49,Positionen,4,FALSE),""))</f>
        <v/>
      </c>
      <c r="B38" s="293" t="str">
        <f t="shared" si="5"/>
        <v/>
      </c>
      <c r="C38" s="292" t="str">
        <f>IF(A38="","",CONCATENATE("UHG"," / ",Monatsverwendungsnachweis!$D$7," / ",RIGHT(Monatsverwendungsnachweis!$F$7,2)," / ",ROW()-1))</f>
        <v/>
      </c>
      <c r="D38" s="294" t="str">
        <f t="shared" si="6"/>
        <v/>
      </c>
      <c r="E38" s="294" t="str">
        <f t="shared" si="7"/>
        <v/>
      </c>
      <c r="F38" s="293" t="str">
        <f>IF(A38="","",VLOOKUP(Monatsverwendungsnachweis!B49,Positionen,5,FALSE))</f>
        <v/>
      </c>
      <c r="G38" s="384" t="str">
        <f>IF(A38="","",CONCATENATE(Monatsverwendungsnachweis!D49," / ",LEFT(Monatsverwendungsnachweis!E49,3)," / ",UHG," / ",Ermittlung_Kofi!U39," x Monat"," a ",VLOOKUP(UHG,TN_UHG_Jahr_Monat,Monatsverwendungsnachweis!$M$10,FALSE), "€ /"," ",Ermittlung_Kofi!AB39," x Tage"," a ",VLOOKUP(UHG,TN_UHG_Jahr_Tag,Monatsverwendungsnachweis!$M$10,FALSE), "€"))</f>
        <v/>
      </c>
      <c r="H38" s="406" t="str">
        <f>IF(A38="","",Ermittlung_Kofi!U39*VLOOKUP(UHG,TN_UHG_Jahr_Monat,Monatsverwendungsnachweis!$M$10,FALSE)+Ermittlung_Kofi!AB39*VLOOKUP(UHG,TN_UHG_Jahr_Tag,Monatsverwendungsnachweis!$M$10,FALSE))</f>
        <v/>
      </c>
      <c r="I38" s="406" t="str">
        <f t="shared" si="8"/>
        <v/>
      </c>
      <c r="J38" s="293" t="str">
        <f>IF(A38="","",IF(Monatsverwendungsnachweis!S49="","",Monatsverwendungsnachweis!S49))</f>
        <v/>
      </c>
      <c r="K38" s="293" t="str">
        <f t="shared" si="9"/>
        <v/>
      </c>
    </row>
    <row r="39" spans="1:11" x14ac:dyDescent="0.25">
      <c r="A39" s="292" t="str">
        <f>IF(Ermittlung_Kofi!L40=0,"",IFERROR(VLOOKUP(Monatsverwendungsnachweis!B50,Positionen,4,FALSE),""))</f>
        <v/>
      </c>
      <c r="B39" s="293" t="str">
        <f t="shared" si="5"/>
        <v/>
      </c>
      <c r="C39" s="292" t="str">
        <f>IF(A39="","",CONCATENATE("UHG"," / ",Monatsverwendungsnachweis!$D$7," / ",RIGHT(Monatsverwendungsnachweis!$F$7,2)," / ",ROW()-1))</f>
        <v/>
      </c>
      <c r="D39" s="294" t="str">
        <f t="shared" si="6"/>
        <v/>
      </c>
      <c r="E39" s="294" t="str">
        <f t="shared" si="7"/>
        <v/>
      </c>
      <c r="F39" s="293" t="str">
        <f>IF(A39="","",VLOOKUP(Monatsverwendungsnachweis!B50,Positionen,5,FALSE))</f>
        <v/>
      </c>
      <c r="G39" s="384" t="str">
        <f>IF(A39="","",CONCATENATE(Monatsverwendungsnachweis!D50," / ",LEFT(Monatsverwendungsnachweis!E50,3)," / ",UHG," / ",Ermittlung_Kofi!U40," x Monat"," a ",VLOOKUP(UHG,TN_UHG_Jahr_Monat,Monatsverwendungsnachweis!$M$10,FALSE), "€ /"," ",Ermittlung_Kofi!AB40," x Tage"," a ",VLOOKUP(UHG,TN_UHG_Jahr_Tag,Monatsverwendungsnachweis!$M$10,FALSE), "€"))</f>
        <v/>
      </c>
      <c r="H39" s="406" t="str">
        <f>IF(A39="","",Ermittlung_Kofi!U40*VLOOKUP(UHG,TN_UHG_Jahr_Monat,Monatsverwendungsnachweis!$M$10,FALSE)+Ermittlung_Kofi!AB40*VLOOKUP(UHG,TN_UHG_Jahr_Tag,Monatsverwendungsnachweis!$M$10,FALSE))</f>
        <v/>
      </c>
      <c r="I39" s="406" t="str">
        <f t="shared" si="8"/>
        <v/>
      </c>
      <c r="J39" s="293" t="str">
        <f>IF(A39="","",IF(Monatsverwendungsnachweis!S50="","",Monatsverwendungsnachweis!S50))</f>
        <v/>
      </c>
      <c r="K39" s="293" t="str">
        <f t="shared" si="9"/>
        <v/>
      </c>
    </row>
    <row r="40" spans="1:11" x14ac:dyDescent="0.25">
      <c r="A40" s="292" t="str">
        <f>IF(Ermittlung_Kofi!L41=0,"",IFERROR(VLOOKUP(Monatsverwendungsnachweis!B51,Positionen,4,FALSE),""))</f>
        <v/>
      </c>
      <c r="B40" s="293" t="str">
        <f t="shared" si="5"/>
        <v/>
      </c>
      <c r="C40" s="292" t="str">
        <f>IF(A40="","",CONCATENATE("UHG"," / ",Monatsverwendungsnachweis!$D$7," / ",RIGHT(Monatsverwendungsnachweis!$F$7,2)," / ",ROW()-1))</f>
        <v/>
      </c>
      <c r="D40" s="294" t="str">
        <f t="shared" si="6"/>
        <v/>
      </c>
      <c r="E40" s="294" t="str">
        <f t="shared" si="7"/>
        <v/>
      </c>
      <c r="F40" s="293" t="str">
        <f>IF(A40="","",VLOOKUP(Monatsverwendungsnachweis!B51,Positionen,5,FALSE))</f>
        <v/>
      </c>
      <c r="G40" s="384" t="str">
        <f>IF(A40="","",CONCATENATE(Monatsverwendungsnachweis!D51," / ",LEFT(Monatsverwendungsnachweis!E51,3)," / ",UHG," / ",Ermittlung_Kofi!U41," x Monat"," a ",VLOOKUP(UHG,TN_UHG_Jahr_Monat,Monatsverwendungsnachweis!$M$10,FALSE), "€ /"," ",Ermittlung_Kofi!AB41," x Tage"," a ",VLOOKUP(UHG,TN_UHG_Jahr_Tag,Monatsverwendungsnachweis!$M$10,FALSE), "€"))</f>
        <v/>
      </c>
      <c r="H40" s="406" t="str">
        <f>IF(A40="","",Ermittlung_Kofi!U41*VLOOKUP(UHG,TN_UHG_Jahr_Monat,Monatsverwendungsnachweis!$M$10,FALSE)+Ermittlung_Kofi!AB41*VLOOKUP(UHG,TN_UHG_Jahr_Tag,Monatsverwendungsnachweis!$M$10,FALSE))</f>
        <v/>
      </c>
      <c r="I40" s="406" t="str">
        <f t="shared" si="8"/>
        <v/>
      </c>
      <c r="J40" s="293" t="str">
        <f>IF(A40="","",IF(Monatsverwendungsnachweis!S51="","",Monatsverwendungsnachweis!S51))</f>
        <v/>
      </c>
      <c r="K40" s="293" t="str">
        <f t="shared" si="9"/>
        <v/>
      </c>
    </row>
    <row r="41" spans="1:11" x14ac:dyDescent="0.25">
      <c r="A41" s="292" t="str">
        <f>IF(Ermittlung_Kofi!L42=0,"",IFERROR(VLOOKUP(Monatsverwendungsnachweis!B52,Positionen,4,FALSE),""))</f>
        <v/>
      </c>
      <c r="B41" s="293" t="str">
        <f t="shared" si="5"/>
        <v/>
      </c>
      <c r="C41" s="292" t="str">
        <f>IF(A41="","",CONCATENATE("UHG"," / ",Monatsverwendungsnachweis!$D$7," / ",RIGHT(Monatsverwendungsnachweis!$F$7,2)," / ",ROW()-1))</f>
        <v/>
      </c>
      <c r="D41" s="294" t="str">
        <f t="shared" si="6"/>
        <v/>
      </c>
      <c r="E41" s="294" t="str">
        <f t="shared" si="7"/>
        <v/>
      </c>
      <c r="F41" s="293" t="str">
        <f>IF(A41="","",VLOOKUP(Monatsverwendungsnachweis!B52,Positionen,5,FALSE))</f>
        <v/>
      </c>
      <c r="G41" s="384" t="str">
        <f>IF(A41="","",CONCATENATE(Monatsverwendungsnachweis!D52," / ",LEFT(Monatsverwendungsnachweis!E52,3)," / ",UHG," / ",Ermittlung_Kofi!U42," x Monat"," a ",VLOOKUP(UHG,TN_UHG_Jahr_Monat,Monatsverwendungsnachweis!$M$10,FALSE), "€ /"," ",Ermittlung_Kofi!AB42," x Tage"," a ",VLOOKUP(UHG,TN_UHG_Jahr_Tag,Monatsverwendungsnachweis!$M$10,FALSE), "€"))</f>
        <v/>
      </c>
      <c r="H41" s="406" t="str">
        <f>IF(A41="","",Ermittlung_Kofi!U42*VLOOKUP(UHG,TN_UHG_Jahr_Monat,Monatsverwendungsnachweis!$M$10,FALSE)+Ermittlung_Kofi!AB42*VLOOKUP(UHG,TN_UHG_Jahr_Tag,Monatsverwendungsnachweis!$M$10,FALSE))</f>
        <v/>
      </c>
      <c r="I41" s="406" t="str">
        <f t="shared" si="8"/>
        <v/>
      </c>
      <c r="J41" s="293" t="str">
        <f>IF(A41="","",IF(Monatsverwendungsnachweis!S52="","",Monatsverwendungsnachweis!S52))</f>
        <v/>
      </c>
      <c r="K41" s="293" t="str">
        <f t="shared" si="9"/>
        <v/>
      </c>
    </row>
    <row r="42" spans="1:11" x14ac:dyDescent="0.25">
      <c r="A42" s="292" t="str">
        <f>IF(Ermittlung_Kofi!L43=0,"",IFERROR(VLOOKUP(Monatsverwendungsnachweis!B53,Positionen,4,FALSE),""))</f>
        <v/>
      </c>
      <c r="B42" s="293" t="str">
        <f t="shared" si="5"/>
        <v/>
      </c>
      <c r="C42" s="292" t="str">
        <f>IF(A42="","",CONCATENATE("UHG"," / ",Monatsverwendungsnachweis!$D$7," / ",RIGHT(Monatsverwendungsnachweis!$F$7,2)," / ",ROW()-1))</f>
        <v/>
      </c>
      <c r="D42" s="294" t="str">
        <f t="shared" si="6"/>
        <v/>
      </c>
      <c r="E42" s="294" t="str">
        <f t="shared" si="7"/>
        <v/>
      </c>
      <c r="F42" s="293" t="str">
        <f>IF(A42="","",VLOOKUP(Monatsverwendungsnachweis!B53,Positionen,5,FALSE))</f>
        <v/>
      </c>
      <c r="G42" s="384" t="str">
        <f>IF(A42="","",CONCATENATE(Monatsverwendungsnachweis!D53," / ",LEFT(Monatsverwendungsnachweis!E53,3)," / ",UHG," / ",Ermittlung_Kofi!U43," x Monat"," a ",VLOOKUP(UHG,TN_UHG_Jahr_Monat,Monatsverwendungsnachweis!$M$10,FALSE), "€ /"," ",Ermittlung_Kofi!AB43," x Tage"," a ",VLOOKUP(UHG,TN_UHG_Jahr_Tag,Monatsverwendungsnachweis!$M$10,FALSE), "€"))</f>
        <v/>
      </c>
      <c r="H42" s="406" t="str">
        <f>IF(A42="","",Ermittlung_Kofi!U43*VLOOKUP(UHG,TN_UHG_Jahr_Monat,Monatsverwendungsnachweis!$M$10,FALSE)+Ermittlung_Kofi!AB43*VLOOKUP(UHG,TN_UHG_Jahr_Tag,Monatsverwendungsnachweis!$M$10,FALSE))</f>
        <v/>
      </c>
      <c r="I42" s="406" t="str">
        <f t="shared" si="8"/>
        <v/>
      </c>
      <c r="J42" s="293" t="str">
        <f>IF(A42="","",IF(Monatsverwendungsnachweis!S53="","",Monatsverwendungsnachweis!S53))</f>
        <v/>
      </c>
      <c r="K42" s="293" t="str">
        <f t="shared" si="9"/>
        <v/>
      </c>
    </row>
    <row r="43" spans="1:11" x14ac:dyDescent="0.25">
      <c r="A43" s="292" t="str">
        <f>IF(Ermittlung_Kofi!L44=0,"",IFERROR(VLOOKUP(Monatsverwendungsnachweis!B54,Positionen,4,FALSE),""))</f>
        <v/>
      </c>
      <c r="B43" s="293" t="str">
        <f t="shared" si="5"/>
        <v/>
      </c>
      <c r="C43" s="292" t="str">
        <f>IF(A43="","",CONCATENATE("UHG"," / ",Monatsverwendungsnachweis!$D$7," / ",RIGHT(Monatsverwendungsnachweis!$F$7,2)," / ",ROW()-1))</f>
        <v/>
      </c>
      <c r="D43" s="294" t="str">
        <f t="shared" si="6"/>
        <v/>
      </c>
      <c r="E43" s="294" t="str">
        <f t="shared" si="7"/>
        <v/>
      </c>
      <c r="F43" s="293" t="str">
        <f>IF(A43="","",VLOOKUP(Monatsverwendungsnachweis!B54,Positionen,5,FALSE))</f>
        <v/>
      </c>
      <c r="G43" s="384" t="str">
        <f>IF(A43="","",CONCATENATE(Monatsverwendungsnachweis!D54," / ",LEFT(Monatsverwendungsnachweis!E54,3)," / ",UHG," / ",Ermittlung_Kofi!U44," x Monat"," a ",VLOOKUP(UHG,TN_UHG_Jahr_Monat,Monatsverwendungsnachweis!$M$10,FALSE), "€ /"," ",Ermittlung_Kofi!AB44," x Tage"," a ",VLOOKUP(UHG,TN_UHG_Jahr_Tag,Monatsverwendungsnachweis!$M$10,FALSE), "€"))</f>
        <v/>
      </c>
      <c r="H43" s="406" t="str">
        <f>IF(A43="","",Ermittlung_Kofi!U44*VLOOKUP(UHG,TN_UHG_Jahr_Monat,Monatsverwendungsnachweis!$M$10,FALSE)+Ermittlung_Kofi!AB44*VLOOKUP(UHG,TN_UHG_Jahr_Tag,Monatsverwendungsnachweis!$M$10,FALSE))</f>
        <v/>
      </c>
      <c r="I43" s="406" t="str">
        <f t="shared" si="8"/>
        <v/>
      </c>
      <c r="J43" s="293" t="str">
        <f>IF(A43="","",IF(Monatsverwendungsnachweis!S54="","",Monatsverwendungsnachweis!S54))</f>
        <v/>
      </c>
      <c r="K43" s="293" t="str">
        <f t="shared" si="9"/>
        <v/>
      </c>
    </row>
    <row r="44" spans="1:11" x14ac:dyDescent="0.25">
      <c r="A44" s="292" t="str">
        <f>IF(Ermittlung_Kofi!L45=0,"",IFERROR(VLOOKUP(Monatsverwendungsnachweis!B55,Positionen,4,FALSE),""))</f>
        <v/>
      </c>
      <c r="B44" s="293" t="str">
        <f t="shared" si="5"/>
        <v/>
      </c>
      <c r="C44" s="292" t="str">
        <f>IF(A44="","",CONCATENATE("UHG"," / ",Monatsverwendungsnachweis!$D$7," / ",RIGHT(Monatsverwendungsnachweis!$F$7,2)," / ",ROW()-1))</f>
        <v/>
      </c>
      <c r="D44" s="294" t="str">
        <f t="shared" si="6"/>
        <v/>
      </c>
      <c r="E44" s="294" t="str">
        <f t="shared" si="7"/>
        <v/>
      </c>
      <c r="F44" s="293" t="str">
        <f>IF(A44="","",VLOOKUP(Monatsverwendungsnachweis!B55,Positionen,5,FALSE))</f>
        <v/>
      </c>
      <c r="G44" s="384" t="str">
        <f>IF(A44="","",CONCATENATE(Monatsverwendungsnachweis!D55," / ",LEFT(Monatsverwendungsnachweis!E55,3)," / ",UHG," / ",Ermittlung_Kofi!U45," x Monat"," a ",VLOOKUP(UHG,TN_UHG_Jahr_Monat,Monatsverwendungsnachweis!$M$10,FALSE), "€ /"," ",Ermittlung_Kofi!AB45," x Tage"," a ",VLOOKUP(UHG,TN_UHG_Jahr_Tag,Monatsverwendungsnachweis!$M$10,FALSE), "€"))</f>
        <v/>
      </c>
      <c r="H44" s="406" t="str">
        <f>IF(A44="","",Ermittlung_Kofi!U45*VLOOKUP(UHG,TN_UHG_Jahr_Monat,Monatsverwendungsnachweis!$M$10,FALSE)+Ermittlung_Kofi!AB45*VLOOKUP(UHG,TN_UHG_Jahr_Tag,Monatsverwendungsnachweis!$M$10,FALSE))</f>
        <v/>
      </c>
      <c r="I44" s="406" t="str">
        <f t="shared" si="8"/>
        <v/>
      </c>
      <c r="J44" s="293" t="str">
        <f>IF(A44="","",IF(Monatsverwendungsnachweis!S55="","",Monatsverwendungsnachweis!S55))</f>
        <v/>
      </c>
      <c r="K44" s="293" t="str">
        <f t="shared" si="9"/>
        <v/>
      </c>
    </row>
    <row r="45" spans="1:11" x14ac:dyDescent="0.25">
      <c r="A45" s="292" t="str">
        <f>IF(Ermittlung_Kofi!L46=0,"",IFERROR(VLOOKUP(Monatsverwendungsnachweis!B56,Positionen,4,FALSE),""))</f>
        <v/>
      </c>
      <c r="B45" s="293" t="str">
        <f t="shared" si="5"/>
        <v/>
      </c>
      <c r="C45" s="292" t="str">
        <f>IF(A45="","",CONCATENATE("UHG"," / ",Monatsverwendungsnachweis!$D$7," / ",RIGHT(Monatsverwendungsnachweis!$F$7,2)," / ",ROW()-1))</f>
        <v/>
      </c>
      <c r="D45" s="294" t="str">
        <f t="shared" si="6"/>
        <v/>
      </c>
      <c r="E45" s="294" t="str">
        <f t="shared" si="7"/>
        <v/>
      </c>
      <c r="F45" s="293" t="str">
        <f>IF(A45="","",VLOOKUP(Monatsverwendungsnachweis!B56,Positionen,5,FALSE))</f>
        <v/>
      </c>
      <c r="G45" s="384" t="str">
        <f>IF(A45="","",CONCATENATE(Monatsverwendungsnachweis!D56," / ",LEFT(Monatsverwendungsnachweis!E56,3)," / ",UHG," / ",Ermittlung_Kofi!U46," x Monat"," a ",VLOOKUP(UHG,TN_UHG_Jahr_Monat,Monatsverwendungsnachweis!$M$10,FALSE), "€ /"," ",Ermittlung_Kofi!AB46," x Tage"," a ",VLOOKUP(UHG,TN_UHG_Jahr_Tag,Monatsverwendungsnachweis!$M$10,FALSE), "€"))</f>
        <v/>
      </c>
      <c r="H45" s="406" t="str">
        <f>IF(A45="","",Ermittlung_Kofi!U46*VLOOKUP(UHG,TN_UHG_Jahr_Monat,Monatsverwendungsnachweis!$M$10,FALSE)+Ermittlung_Kofi!AB46*VLOOKUP(UHG,TN_UHG_Jahr_Tag,Monatsverwendungsnachweis!$M$10,FALSE))</f>
        <v/>
      </c>
      <c r="I45" s="406" t="str">
        <f t="shared" si="8"/>
        <v/>
      </c>
      <c r="J45" s="293" t="str">
        <f>IF(A45="","",IF(Monatsverwendungsnachweis!S56="","",Monatsverwendungsnachweis!S56))</f>
        <v/>
      </c>
      <c r="K45" s="293" t="str">
        <f t="shared" si="9"/>
        <v/>
      </c>
    </row>
    <row r="46" spans="1:11" x14ac:dyDescent="0.25">
      <c r="A46" s="292" t="str">
        <f>IF(Ermittlung_Kofi!L47=0,"",IFERROR(VLOOKUP(Monatsverwendungsnachweis!B57,Positionen,4,FALSE),""))</f>
        <v/>
      </c>
      <c r="B46" s="293" t="str">
        <f t="shared" si="5"/>
        <v/>
      </c>
      <c r="C46" s="292" t="str">
        <f>IF(A46="","",CONCATENATE("UHG"," / ",Monatsverwendungsnachweis!$D$7," / ",RIGHT(Monatsverwendungsnachweis!$F$7,2)," / ",ROW()-1))</f>
        <v/>
      </c>
      <c r="D46" s="294" t="str">
        <f t="shared" si="6"/>
        <v/>
      </c>
      <c r="E46" s="294" t="str">
        <f t="shared" si="7"/>
        <v/>
      </c>
      <c r="F46" s="293" t="str">
        <f>IF(A46="","",VLOOKUP(Monatsverwendungsnachweis!B57,Positionen,5,FALSE))</f>
        <v/>
      </c>
      <c r="G46" s="384" t="str">
        <f>IF(A46="","",CONCATENATE(Monatsverwendungsnachweis!D57," / ",LEFT(Monatsverwendungsnachweis!E57,3)," / ",UHG," / ",Ermittlung_Kofi!U47," x Monat"," a ",VLOOKUP(UHG,TN_UHG_Jahr_Monat,Monatsverwendungsnachweis!$M$10,FALSE), "€ /"," ",Ermittlung_Kofi!AB47," x Tage"," a ",VLOOKUP(UHG,TN_UHG_Jahr_Tag,Monatsverwendungsnachweis!$M$10,FALSE), "€"))</f>
        <v/>
      </c>
      <c r="H46" s="406" t="str">
        <f>IF(A46="","",Ermittlung_Kofi!U47*VLOOKUP(UHG,TN_UHG_Jahr_Monat,Monatsverwendungsnachweis!$M$10,FALSE)+Ermittlung_Kofi!AB47*VLOOKUP(UHG,TN_UHG_Jahr_Tag,Monatsverwendungsnachweis!$M$10,FALSE))</f>
        <v/>
      </c>
      <c r="I46" s="406" t="str">
        <f t="shared" si="8"/>
        <v/>
      </c>
      <c r="J46" s="293" t="str">
        <f>IF(A46="","",IF(Monatsverwendungsnachweis!S57="","",Monatsverwendungsnachweis!S57))</f>
        <v/>
      </c>
      <c r="K46" s="293" t="str">
        <f t="shared" si="9"/>
        <v/>
      </c>
    </row>
    <row r="47" spans="1:11" x14ac:dyDescent="0.25">
      <c r="A47" s="292" t="str">
        <f>IF(Ermittlung_Kofi!L48=0,"",IFERROR(VLOOKUP(Monatsverwendungsnachweis!B58,Positionen,4,FALSE),""))</f>
        <v/>
      </c>
      <c r="B47" s="293" t="str">
        <f t="shared" si="5"/>
        <v/>
      </c>
      <c r="C47" s="292" t="str">
        <f>IF(A47="","",CONCATENATE("UHG"," / ",Monatsverwendungsnachweis!$D$7," / ",RIGHT(Monatsverwendungsnachweis!$F$7,2)," / ",ROW()-1))</f>
        <v/>
      </c>
      <c r="D47" s="294" t="str">
        <f t="shared" si="6"/>
        <v/>
      </c>
      <c r="E47" s="294" t="str">
        <f t="shared" si="7"/>
        <v/>
      </c>
      <c r="F47" s="293" t="str">
        <f>IF(A47="","",VLOOKUP(Monatsverwendungsnachweis!B58,Positionen,5,FALSE))</f>
        <v/>
      </c>
      <c r="G47" s="384" t="str">
        <f>IF(A47="","",CONCATENATE(Monatsverwendungsnachweis!D58," / ",LEFT(Monatsverwendungsnachweis!E58,3)," / ",UHG," / ",Ermittlung_Kofi!U48," x Monat"," a ",VLOOKUP(UHG,TN_UHG_Jahr_Monat,Monatsverwendungsnachweis!$M$10,FALSE), "€ /"," ",Ermittlung_Kofi!AB48," x Tage"," a ",VLOOKUP(UHG,TN_UHG_Jahr_Tag,Monatsverwendungsnachweis!$M$10,FALSE), "€"))</f>
        <v/>
      </c>
      <c r="H47" s="406" t="str">
        <f>IF(A47="","",Ermittlung_Kofi!U48*VLOOKUP(UHG,TN_UHG_Jahr_Monat,Monatsverwendungsnachweis!$M$10,FALSE)+Ermittlung_Kofi!AB48*VLOOKUP(UHG,TN_UHG_Jahr_Tag,Monatsverwendungsnachweis!$M$10,FALSE))</f>
        <v/>
      </c>
      <c r="I47" s="406" t="str">
        <f t="shared" si="8"/>
        <v/>
      </c>
      <c r="J47" s="293" t="str">
        <f>IF(A47="","",IF(Monatsverwendungsnachweis!S58="","",Monatsverwendungsnachweis!S58))</f>
        <v/>
      </c>
      <c r="K47" s="293" t="str">
        <f t="shared" si="9"/>
        <v/>
      </c>
    </row>
    <row r="48" spans="1:11" x14ac:dyDescent="0.25">
      <c r="A48" s="292" t="str">
        <f>IF(Ermittlung_Kofi!L49=0,"",IFERROR(VLOOKUP(Monatsverwendungsnachweis!B59,Positionen,4,FALSE),""))</f>
        <v/>
      </c>
      <c r="B48" s="293" t="str">
        <f t="shared" si="5"/>
        <v/>
      </c>
      <c r="C48" s="292" t="str">
        <f>IF(A48="","",CONCATENATE("UHG"," / ",Monatsverwendungsnachweis!$D$7," / ",RIGHT(Monatsverwendungsnachweis!$F$7,2)," / ",ROW()-1))</f>
        <v/>
      </c>
      <c r="D48" s="294" t="str">
        <f t="shared" si="6"/>
        <v/>
      </c>
      <c r="E48" s="294" t="str">
        <f t="shared" si="7"/>
        <v/>
      </c>
      <c r="F48" s="293" t="str">
        <f>IF(A48="","",VLOOKUP(Monatsverwendungsnachweis!B59,Positionen,5,FALSE))</f>
        <v/>
      </c>
      <c r="G48" s="384" t="str">
        <f>IF(A48="","",CONCATENATE(Monatsverwendungsnachweis!D59," / ",LEFT(Monatsverwendungsnachweis!E59,3)," / ",UHG," / ",Ermittlung_Kofi!U49," x Monat"," a ",VLOOKUP(UHG,TN_UHG_Jahr_Monat,Monatsverwendungsnachweis!$M$10,FALSE), "€ /"," ",Ermittlung_Kofi!AB49," x Tage"," a ",VLOOKUP(UHG,TN_UHG_Jahr_Tag,Monatsverwendungsnachweis!$M$10,FALSE), "€"))</f>
        <v/>
      </c>
      <c r="H48" s="406" t="str">
        <f>IF(A48="","",Ermittlung_Kofi!U49*VLOOKUP(UHG,TN_UHG_Jahr_Monat,Monatsverwendungsnachweis!$M$10,FALSE)+Ermittlung_Kofi!AB49*VLOOKUP(UHG,TN_UHG_Jahr_Tag,Monatsverwendungsnachweis!$M$10,FALSE))</f>
        <v/>
      </c>
      <c r="I48" s="406" t="str">
        <f t="shared" si="8"/>
        <v/>
      </c>
      <c r="J48" s="293" t="str">
        <f>IF(A48="","",IF(Monatsverwendungsnachweis!S59="","",Monatsverwendungsnachweis!S59))</f>
        <v/>
      </c>
      <c r="K48" s="293" t="str">
        <f t="shared" si="9"/>
        <v/>
      </c>
    </row>
    <row r="49" spans="1:11" x14ac:dyDescent="0.25">
      <c r="A49" s="292" t="str">
        <f>IF(Ermittlung_Kofi!L50=0,"",IFERROR(VLOOKUP(Monatsverwendungsnachweis!B60,Positionen,4,FALSE),""))</f>
        <v/>
      </c>
      <c r="B49" s="293" t="str">
        <f t="shared" si="5"/>
        <v/>
      </c>
      <c r="C49" s="292" t="str">
        <f>IF(A49="","",CONCATENATE("UHG"," / ",Monatsverwendungsnachweis!$D$7," / ",RIGHT(Monatsverwendungsnachweis!$F$7,2)," / ",ROW()-1))</f>
        <v/>
      </c>
      <c r="D49" s="294" t="str">
        <f t="shared" si="6"/>
        <v/>
      </c>
      <c r="E49" s="294" t="str">
        <f t="shared" si="7"/>
        <v/>
      </c>
      <c r="F49" s="293" t="str">
        <f>IF(A49="","",VLOOKUP(Monatsverwendungsnachweis!B60,Positionen,5,FALSE))</f>
        <v/>
      </c>
      <c r="G49" s="384" t="str">
        <f>IF(A49="","",CONCATENATE(Monatsverwendungsnachweis!D60," / ",LEFT(Monatsverwendungsnachweis!E60,3)," / ",UHG," / ",Ermittlung_Kofi!U50," x Monat"," a ",VLOOKUP(UHG,TN_UHG_Jahr_Monat,Monatsverwendungsnachweis!$M$10,FALSE), "€ /"," ",Ermittlung_Kofi!AB50," x Tage"," a ",VLOOKUP(UHG,TN_UHG_Jahr_Tag,Monatsverwendungsnachweis!$M$10,FALSE), "€"))</f>
        <v/>
      </c>
      <c r="H49" s="406" t="str">
        <f>IF(A49="","",Ermittlung_Kofi!U50*VLOOKUP(UHG,TN_UHG_Jahr_Monat,Monatsverwendungsnachweis!$M$10,FALSE)+Ermittlung_Kofi!AB50*VLOOKUP(UHG,TN_UHG_Jahr_Tag,Monatsverwendungsnachweis!$M$10,FALSE))</f>
        <v/>
      </c>
      <c r="I49" s="406" t="str">
        <f t="shared" si="8"/>
        <v/>
      </c>
      <c r="J49" s="293" t="str">
        <f>IF(A49="","",IF(Monatsverwendungsnachweis!S60="","",Monatsverwendungsnachweis!S60))</f>
        <v/>
      </c>
      <c r="K49" s="293" t="str">
        <f t="shared" si="9"/>
        <v/>
      </c>
    </row>
    <row r="50" spans="1:11" x14ac:dyDescent="0.25">
      <c r="A50" s="292" t="str">
        <f>IF(Ermittlung_Kofi!L51=0,"",IFERROR(VLOOKUP(Monatsverwendungsnachweis!B61,Positionen,4,FALSE),""))</f>
        <v/>
      </c>
      <c r="B50" s="293" t="str">
        <f t="shared" si="5"/>
        <v/>
      </c>
      <c r="C50" s="292" t="str">
        <f>IF(A50="","",CONCATENATE("UHG"," / ",Monatsverwendungsnachweis!$D$7," / ",RIGHT(Monatsverwendungsnachweis!$F$7,2)," / ",ROW()-1))</f>
        <v/>
      </c>
      <c r="D50" s="294" t="str">
        <f t="shared" si="6"/>
        <v/>
      </c>
      <c r="E50" s="294" t="str">
        <f t="shared" si="7"/>
        <v/>
      </c>
      <c r="F50" s="293" t="str">
        <f>IF(A50="","",VLOOKUP(Monatsverwendungsnachweis!B61,Positionen,5,FALSE))</f>
        <v/>
      </c>
      <c r="G50" s="384" t="str">
        <f>IF(A50="","",CONCATENATE(Monatsverwendungsnachweis!D61," / ",LEFT(Monatsverwendungsnachweis!E61,3)," / ",UHG," / ",Ermittlung_Kofi!U51," x Monat"," a ",VLOOKUP(UHG,TN_UHG_Jahr_Monat,Monatsverwendungsnachweis!$M$10,FALSE), "€ /"," ",Ermittlung_Kofi!AB51," x Tage"," a ",VLOOKUP(UHG,TN_UHG_Jahr_Tag,Monatsverwendungsnachweis!$M$10,FALSE), "€"))</f>
        <v/>
      </c>
      <c r="H50" s="406" t="str">
        <f>IF(A50="","",Ermittlung_Kofi!U51*VLOOKUP(UHG,TN_UHG_Jahr_Monat,Monatsverwendungsnachweis!$M$10,FALSE)+Ermittlung_Kofi!AB51*VLOOKUP(UHG,TN_UHG_Jahr_Tag,Monatsverwendungsnachweis!$M$10,FALSE))</f>
        <v/>
      </c>
      <c r="I50" s="406" t="str">
        <f t="shared" si="8"/>
        <v/>
      </c>
      <c r="J50" s="293" t="str">
        <f>IF(A50="","",IF(Monatsverwendungsnachweis!S61="","",Monatsverwendungsnachweis!S61))</f>
        <v/>
      </c>
      <c r="K50" s="293" t="str">
        <f t="shared" si="9"/>
        <v/>
      </c>
    </row>
    <row r="51" spans="1:11" x14ac:dyDescent="0.25">
      <c r="A51" s="292" t="str">
        <f>IF(Ermittlung_Kofi!L52=0,"",IFERROR(VLOOKUP(Monatsverwendungsnachweis!B62,Positionen,4,FALSE),""))</f>
        <v/>
      </c>
      <c r="B51" s="293" t="str">
        <f t="shared" si="5"/>
        <v/>
      </c>
      <c r="C51" s="292" t="str">
        <f>IF(A51="","",CONCATENATE("UHG"," / ",Monatsverwendungsnachweis!$D$7," / ",RIGHT(Monatsverwendungsnachweis!$F$7,2)," / ",ROW()-1))</f>
        <v/>
      </c>
      <c r="D51" s="294" t="str">
        <f t="shared" si="6"/>
        <v/>
      </c>
      <c r="E51" s="294" t="str">
        <f t="shared" si="7"/>
        <v/>
      </c>
      <c r="F51" s="293" t="str">
        <f>IF(A51="","",VLOOKUP(Monatsverwendungsnachweis!B62,Positionen,5,FALSE))</f>
        <v/>
      </c>
      <c r="G51" s="384" t="str">
        <f>IF(A51="","",CONCATENATE(Monatsverwendungsnachweis!D62," / ",LEFT(Monatsverwendungsnachweis!E62,3)," / ",UHG," / ",Ermittlung_Kofi!U52," x Monat"," a ",VLOOKUP(UHG,TN_UHG_Jahr_Monat,Monatsverwendungsnachweis!$M$10,FALSE), "€ /"," ",Ermittlung_Kofi!AB52," x Tage"," a ",VLOOKUP(UHG,TN_UHG_Jahr_Tag,Monatsverwendungsnachweis!$M$10,FALSE), "€"))</f>
        <v/>
      </c>
      <c r="H51" s="406" t="str">
        <f>IF(A51="","",Ermittlung_Kofi!U52*VLOOKUP(UHG,TN_UHG_Jahr_Monat,Monatsverwendungsnachweis!$M$10,FALSE)+Ermittlung_Kofi!AB52*VLOOKUP(UHG,TN_UHG_Jahr_Tag,Monatsverwendungsnachweis!$M$10,FALSE))</f>
        <v/>
      </c>
      <c r="I51" s="406" t="str">
        <f t="shared" si="8"/>
        <v/>
      </c>
      <c r="J51" s="293" t="str">
        <f>IF(A51="","",IF(Monatsverwendungsnachweis!S62="","",Monatsverwendungsnachweis!S62))</f>
        <v/>
      </c>
      <c r="K51" s="293" t="str">
        <f t="shared" si="9"/>
        <v/>
      </c>
    </row>
    <row r="52" spans="1:11" x14ac:dyDescent="0.25">
      <c r="A52" s="292" t="str">
        <f>IF(Ermittlung_Kofi!L53=0,"",IFERROR(VLOOKUP(Monatsverwendungsnachweis!B63,Positionen,4,FALSE),""))</f>
        <v/>
      </c>
      <c r="B52" s="293" t="str">
        <f t="shared" si="5"/>
        <v/>
      </c>
      <c r="C52" s="292" t="str">
        <f>IF(A52="","",CONCATENATE("UHG"," / ",Monatsverwendungsnachweis!$D$7," / ",RIGHT(Monatsverwendungsnachweis!$F$7,2)," / ",ROW()-1))</f>
        <v/>
      </c>
      <c r="D52" s="294" t="str">
        <f t="shared" si="6"/>
        <v/>
      </c>
      <c r="E52" s="294" t="str">
        <f t="shared" si="7"/>
        <v/>
      </c>
      <c r="F52" s="293" t="str">
        <f>IF(A52="","",VLOOKUP(Monatsverwendungsnachweis!B63,Positionen,5,FALSE))</f>
        <v/>
      </c>
      <c r="G52" s="384" t="str">
        <f>IF(A52="","",CONCATENATE(Monatsverwendungsnachweis!D63," / ",LEFT(Monatsverwendungsnachweis!E63,3)," / ",UHG," / ",Ermittlung_Kofi!U53," x Monat"," a ",VLOOKUP(UHG,TN_UHG_Jahr_Monat,Monatsverwendungsnachweis!$M$10,FALSE), "€ /"," ",Ermittlung_Kofi!AB53," x Tage"," a ",VLOOKUP(UHG,TN_UHG_Jahr_Tag,Monatsverwendungsnachweis!$M$10,FALSE), "€"))</f>
        <v/>
      </c>
      <c r="H52" s="406" t="str">
        <f>IF(A52="","",Ermittlung_Kofi!U53*VLOOKUP(UHG,TN_UHG_Jahr_Monat,Monatsverwendungsnachweis!$M$10,FALSE)+Ermittlung_Kofi!AB53*VLOOKUP(UHG,TN_UHG_Jahr_Tag,Monatsverwendungsnachweis!$M$10,FALSE))</f>
        <v/>
      </c>
      <c r="I52" s="406" t="str">
        <f t="shared" si="8"/>
        <v/>
      </c>
      <c r="J52" s="293" t="str">
        <f>IF(A52="","",IF(Monatsverwendungsnachweis!S63="","",Monatsverwendungsnachweis!S63))</f>
        <v/>
      </c>
      <c r="K52" s="293" t="str">
        <f t="shared" si="9"/>
        <v/>
      </c>
    </row>
    <row r="53" spans="1:11" x14ac:dyDescent="0.25">
      <c r="A53" s="292" t="str">
        <f>IF(Ermittlung_Kofi!L54=0,"",IFERROR(VLOOKUP(Monatsverwendungsnachweis!B64,Positionen,4,FALSE),""))</f>
        <v/>
      </c>
      <c r="B53" s="293" t="str">
        <f t="shared" si="5"/>
        <v/>
      </c>
      <c r="C53" s="292" t="str">
        <f>IF(A53="","",CONCATENATE("UHG"," / ",Monatsverwendungsnachweis!$D$7," / ",RIGHT(Monatsverwendungsnachweis!$F$7,2)," / ",ROW()-1))</f>
        <v/>
      </c>
      <c r="D53" s="294" t="str">
        <f t="shared" si="6"/>
        <v/>
      </c>
      <c r="E53" s="294" t="str">
        <f t="shared" si="7"/>
        <v/>
      </c>
      <c r="F53" s="293" t="str">
        <f>IF(A53="","",VLOOKUP(Monatsverwendungsnachweis!B64,Positionen,5,FALSE))</f>
        <v/>
      </c>
      <c r="G53" s="384" t="str">
        <f>IF(A53="","",CONCATENATE(Monatsverwendungsnachweis!D64," / ",LEFT(Monatsverwendungsnachweis!E64,3)," / ",UHG," / ",Ermittlung_Kofi!U54," x Monat"," a ",VLOOKUP(UHG,TN_UHG_Jahr_Monat,Monatsverwendungsnachweis!$M$10,FALSE), "€ /"," ",Ermittlung_Kofi!AB54," x Tage"," a ",VLOOKUP(UHG,TN_UHG_Jahr_Tag,Monatsverwendungsnachweis!$M$10,FALSE), "€"))</f>
        <v/>
      </c>
      <c r="H53" s="406" t="str">
        <f>IF(A53="","",Ermittlung_Kofi!U54*VLOOKUP(UHG,TN_UHG_Jahr_Monat,Monatsverwendungsnachweis!$M$10,FALSE)+Ermittlung_Kofi!AB54*VLOOKUP(UHG,TN_UHG_Jahr_Tag,Monatsverwendungsnachweis!$M$10,FALSE))</f>
        <v/>
      </c>
      <c r="I53" s="406" t="str">
        <f t="shared" si="8"/>
        <v/>
      </c>
      <c r="J53" s="293" t="str">
        <f>IF(A53="","",IF(Monatsverwendungsnachweis!S64="","",Monatsverwendungsnachweis!S64))</f>
        <v/>
      </c>
      <c r="K53" s="293" t="str">
        <f t="shared" si="9"/>
        <v/>
      </c>
    </row>
    <row r="54" spans="1:11" x14ac:dyDescent="0.25">
      <c r="A54" s="292" t="str">
        <f>IF(Ermittlung_Kofi!L55=0,"",IFERROR(VLOOKUP(Monatsverwendungsnachweis!B65,Positionen,4,FALSE),""))</f>
        <v/>
      </c>
      <c r="B54" s="293" t="str">
        <f t="shared" si="5"/>
        <v/>
      </c>
      <c r="C54" s="292" t="str">
        <f>IF(A54="","",CONCATENATE("UHG"," / ",Monatsverwendungsnachweis!$D$7," / ",RIGHT(Monatsverwendungsnachweis!$F$7,2)," / ",ROW()-1))</f>
        <v/>
      </c>
      <c r="D54" s="294" t="str">
        <f t="shared" si="6"/>
        <v/>
      </c>
      <c r="E54" s="294" t="str">
        <f t="shared" si="7"/>
        <v/>
      </c>
      <c r="F54" s="293" t="str">
        <f>IF(A54="","",VLOOKUP(Monatsverwendungsnachweis!B65,Positionen,5,FALSE))</f>
        <v/>
      </c>
      <c r="G54" s="384" t="str">
        <f>IF(A54="","",CONCATENATE(Monatsverwendungsnachweis!D65," / ",LEFT(Monatsverwendungsnachweis!E65,3)," / ",UHG," / ",Ermittlung_Kofi!U55," x Monat"," a ",VLOOKUP(UHG,TN_UHG_Jahr_Monat,Monatsverwendungsnachweis!$M$10,FALSE), "€ /"," ",Ermittlung_Kofi!AB55," x Tage"," a ",VLOOKUP(UHG,TN_UHG_Jahr_Tag,Monatsverwendungsnachweis!$M$10,FALSE), "€"))</f>
        <v/>
      </c>
      <c r="H54" s="406" t="str">
        <f>IF(A54="","",Ermittlung_Kofi!U55*VLOOKUP(UHG,TN_UHG_Jahr_Monat,Monatsverwendungsnachweis!$M$10,FALSE)+Ermittlung_Kofi!AB55*VLOOKUP(UHG,TN_UHG_Jahr_Tag,Monatsverwendungsnachweis!$M$10,FALSE))</f>
        <v/>
      </c>
      <c r="I54" s="406" t="str">
        <f t="shared" si="8"/>
        <v/>
      </c>
      <c r="J54" s="293" t="str">
        <f>IF(A54="","",IF(Monatsverwendungsnachweis!S65="","",Monatsverwendungsnachweis!S65))</f>
        <v/>
      </c>
      <c r="K54" s="293" t="str">
        <f t="shared" si="9"/>
        <v/>
      </c>
    </row>
    <row r="55" spans="1:11" x14ac:dyDescent="0.25">
      <c r="A55" s="292" t="str">
        <f>IF(Ermittlung_Kofi!L56=0,"",IFERROR(VLOOKUP(Monatsverwendungsnachweis!B66,Positionen,4,FALSE),""))</f>
        <v/>
      </c>
      <c r="B55" s="293" t="str">
        <f t="shared" si="5"/>
        <v/>
      </c>
      <c r="C55" s="292" t="str">
        <f>IF(A55="","",CONCATENATE("UHG"," / ",Monatsverwendungsnachweis!$D$7," / ",RIGHT(Monatsverwendungsnachweis!$F$7,2)," / ",ROW()-1))</f>
        <v/>
      </c>
      <c r="D55" s="294" t="str">
        <f t="shared" si="6"/>
        <v/>
      </c>
      <c r="E55" s="294" t="str">
        <f t="shared" si="7"/>
        <v/>
      </c>
      <c r="F55" s="293" t="str">
        <f>IF(A55="","",VLOOKUP(Monatsverwendungsnachweis!B66,Positionen,5,FALSE))</f>
        <v/>
      </c>
      <c r="G55" s="384" t="str">
        <f>IF(A55="","",CONCATENATE(Monatsverwendungsnachweis!D66," / ",LEFT(Monatsverwendungsnachweis!E66,3)," / ",UHG," / ",Ermittlung_Kofi!U56," x Monat"," a ",VLOOKUP(UHG,TN_UHG_Jahr_Monat,Monatsverwendungsnachweis!$M$10,FALSE), "€ /"," ",Ermittlung_Kofi!AB56," x Tage"," a ",VLOOKUP(UHG,TN_UHG_Jahr_Tag,Monatsverwendungsnachweis!$M$10,FALSE), "€"))</f>
        <v/>
      </c>
      <c r="H55" s="406" t="str">
        <f>IF(A55="","",Ermittlung_Kofi!U56*VLOOKUP(UHG,TN_UHG_Jahr_Monat,Monatsverwendungsnachweis!$M$10,FALSE)+Ermittlung_Kofi!AB56*VLOOKUP(UHG,TN_UHG_Jahr_Tag,Monatsverwendungsnachweis!$M$10,FALSE))</f>
        <v/>
      </c>
      <c r="I55" s="406" t="str">
        <f t="shared" si="8"/>
        <v/>
      </c>
      <c r="J55" s="293" t="str">
        <f>IF(A55="","",IF(Monatsverwendungsnachweis!S66="","",Monatsverwendungsnachweis!S66))</f>
        <v/>
      </c>
      <c r="K55" s="293" t="str">
        <f t="shared" si="9"/>
        <v/>
      </c>
    </row>
    <row r="56" spans="1:11" x14ac:dyDescent="0.25">
      <c r="A56" s="292" t="str">
        <f>IF(Ermittlung_Kofi!L57=0,"",IFERROR(VLOOKUP(Monatsverwendungsnachweis!B67,Positionen,4,FALSE),""))</f>
        <v/>
      </c>
      <c r="B56" s="293" t="str">
        <f t="shared" si="5"/>
        <v/>
      </c>
      <c r="C56" s="292" t="str">
        <f>IF(A56="","",CONCATENATE("UHG"," / ",Monatsverwendungsnachweis!$D$7," / ",RIGHT(Monatsverwendungsnachweis!$F$7,2)," / ",ROW()-1))</f>
        <v/>
      </c>
      <c r="D56" s="294" t="str">
        <f t="shared" si="6"/>
        <v/>
      </c>
      <c r="E56" s="294" t="str">
        <f t="shared" si="7"/>
        <v/>
      </c>
      <c r="F56" s="293" t="str">
        <f>IF(A56="","",VLOOKUP(Monatsverwendungsnachweis!B67,Positionen,5,FALSE))</f>
        <v/>
      </c>
      <c r="G56" s="384" t="str">
        <f>IF(A56="","",CONCATENATE(Monatsverwendungsnachweis!D67," / ",LEFT(Monatsverwendungsnachweis!E67,3)," / ",UHG," / ",Ermittlung_Kofi!U57," x Monat"," a ",VLOOKUP(UHG,TN_UHG_Jahr_Monat,Monatsverwendungsnachweis!$M$10,FALSE), "€ /"," ",Ermittlung_Kofi!AB57," x Tage"," a ",VLOOKUP(UHG,TN_UHG_Jahr_Tag,Monatsverwendungsnachweis!$M$10,FALSE), "€"))</f>
        <v/>
      </c>
      <c r="H56" s="406" t="str">
        <f>IF(A56="","",Ermittlung_Kofi!U57*VLOOKUP(UHG,TN_UHG_Jahr_Monat,Monatsverwendungsnachweis!$M$10,FALSE)+Ermittlung_Kofi!AB57*VLOOKUP(UHG,TN_UHG_Jahr_Tag,Monatsverwendungsnachweis!$M$10,FALSE))</f>
        <v/>
      </c>
      <c r="I56" s="406" t="str">
        <f t="shared" si="8"/>
        <v/>
      </c>
      <c r="J56" s="293" t="str">
        <f>IF(A56="","",IF(Monatsverwendungsnachweis!S67="","",Monatsverwendungsnachweis!S67))</f>
        <v/>
      </c>
      <c r="K56" s="293" t="str">
        <f t="shared" si="9"/>
        <v/>
      </c>
    </row>
    <row r="57" spans="1:11" x14ac:dyDescent="0.25">
      <c r="A57" s="292" t="str">
        <f>IF(Ermittlung_Kofi!L58=0,"",IFERROR(VLOOKUP(Monatsverwendungsnachweis!B68,Positionen,4,FALSE),""))</f>
        <v/>
      </c>
      <c r="B57" s="293" t="str">
        <f t="shared" si="5"/>
        <v/>
      </c>
      <c r="C57" s="292" t="str">
        <f>IF(A57="","",CONCATENATE("UHG"," / ",Monatsverwendungsnachweis!$D$7," / ",RIGHT(Monatsverwendungsnachweis!$F$7,2)," / ",ROW()-1))</f>
        <v/>
      </c>
      <c r="D57" s="294" t="str">
        <f t="shared" si="6"/>
        <v/>
      </c>
      <c r="E57" s="294" t="str">
        <f t="shared" si="7"/>
        <v/>
      </c>
      <c r="F57" s="293" t="str">
        <f>IF(A57="","",VLOOKUP(Monatsverwendungsnachweis!B68,Positionen,5,FALSE))</f>
        <v/>
      </c>
      <c r="G57" s="384" t="str">
        <f>IF(A57="","",CONCATENATE(Monatsverwendungsnachweis!D68," / ",LEFT(Monatsverwendungsnachweis!E68,3)," / ",UHG," / ",Ermittlung_Kofi!U58," x Monat"," a ",VLOOKUP(UHG,TN_UHG_Jahr_Monat,Monatsverwendungsnachweis!$M$10,FALSE), "€ /"," ",Ermittlung_Kofi!AB58," x Tage"," a ",VLOOKUP(UHG,TN_UHG_Jahr_Tag,Monatsverwendungsnachweis!$M$10,FALSE), "€"))</f>
        <v/>
      </c>
      <c r="H57" s="406" t="str">
        <f>IF(A57="","",Ermittlung_Kofi!U58*VLOOKUP(UHG,TN_UHG_Jahr_Monat,Monatsverwendungsnachweis!$M$10,FALSE)+Ermittlung_Kofi!AB58*VLOOKUP(UHG,TN_UHG_Jahr_Tag,Monatsverwendungsnachweis!$M$10,FALSE))</f>
        <v/>
      </c>
      <c r="I57" s="406" t="str">
        <f t="shared" si="8"/>
        <v/>
      </c>
      <c r="J57" s="293" t="str">
        <f>IF(A57="","",IF(Monatsverwendungsnachweis!S68="","",Monatsverwendungsnachweis!S68))</f>
        <v/>
      </c>
      <c r="K57" s="293" t="str">
        <f t="shared" si="9"/>
        <v/>
      </c>
    </row>
    <row r="58" spans="1:11" x14ac:dyDescent="0.25">
      <c r="A58" s="292" t="str">
        <f>IF(Ermittlung_Kofi!L59=0,"",IFERROR(VLOOKUP(Monatsverwendungsnachweis!B69,Positionen,4,FALSE),""))</f>
        <v/>
      </c>
      <c r="B58" s="293" t="str">
        <f t="shared" si="5"/>
        <v/>
      </c>
      <c r="C58" s="292" t="str">
        <f>IF(A58="","",CONCATENATE("UHG"," / ",Monatsverwendungsnachweis!$D$7," / ",RIGHT(Monatsverwendungsnachweis!$F$7,2)," / ",ROW()-1))</f>
        <v/>
      </c>
      <c r="D58" s="294" t="str">
        <f t="shared" si="6"/>
        <v/>
      </c>
      <c r="E58" s="294" t="str">
        <f t="shared" si="7"/>
        <v/>
      </c>
      <c r="F58" s="293" t="str">
        <f>IF(A58="","",VLOOKUP(Monatsverwendungsnachweis!B69,Positionen,5,FALSE))</f>
        <v/>
      </c>
      <c r="G58" s="384" t="str">
        <f>IF(A58="","",CONCATENATE(Monatsverwendungsnachweis!D69," / ",LEFT(Monatsverwendungsnachweis!E69,3)," / ",UHG," / ",Ermittlung_Kofi!U59," x Monat"," a ",VLOOKUP(UHG,TN_UHG_Jahr_Monat,Monatsverwendungsnachweis!$M$10,FALSE), "€ /"," ",Ermittlung_Kofi!AB59," x Tage"," a ",VLOOKUP(UHG,TN_UHG_Jahr_Tag,Monatsverwendungsnachweis!$M$10,FALSE), "€"))</f>
        <v/>
      </c>
      <c r="H58" s="406" t="str">
        <f>IF(A58="","",Ermittlung_Kofi!U59*VLOOKUP(UHG,TN_UHG_Jahr_Monat,Monatsverwendungsnachweis!$M$10,FALSE)+Ermittlung_Kofi!AB59*VLOOKUP(UHG,TN_UHG_Jahr_Tag,Monatsverwendungsnachweis!$M$10,FALSE))</f>
        <v/>
      </c>
      <c r="I58" s="406" t="str">
        <f t="shared" si="8"/>
        <v/>
      </c>
      <c r="J58" s="293" t="str">
        <f>IF(A58="","",IF(Monatsverwendungsnachweis!S69="","",Monatsverwendungsnachweis!S69))</f>
        <v/>
      </c>
      <c r="K58" s="293" t="str">
        <f t="shared" si="9"/>
        <v/>
      </c>
    </row>
    <row r="59" spans="1:11" x14ac:dyDescent="0.25">
      <c r="A59" s="292" t="str">
        <f>IF(Ermittlung_Kofi!L60=0,"",IFERROR(VLOOKUP(Monatsverwendungsnachweis!B70,Positionen,4,FALSE),""))</f>
        <v/>
      </c>
      <c r="B59" s="293" t="str">
        <f t="shared" si="5"/>
        <v/>
      </c>
      <c r="C59" s="292" t="str">
        <f>IF(A59="","",CONCATENATE("UHG"," / ",Monatsverwendungsnachweis!$D$7," / ",RIGHT(Monatsverwendungsnachweis!$F$7,2)," / ",ROW()-1))</f>
        <v/>
      </c>
      <c r="D59" s="294" t="str">
        <f t="shared" si="6"/>
        <v/>
      </c>
      <c r="E59" s="294" t="str">
        <f t="shared" si="7"/>
        <v/>
      </c>
      <c r="F59" s="293" t="str">
        <f>IF(A59="","",VLOOKUP(Monatsverwendungsnachweis!B70,Positionen,5,FALSE))</f>
        <v/>
      </c>
      <c r="G59" s="384" t="str">
        <f>IF(A59="","",CONCATENATE(Monatsverwendungsnachweis!D70," / ",LEFT(Monatsverwendungsnachweis!E70,3)," / ",UHG," / ",Ermittlung_Kofi!U60," x Monat"," a ",VLOOKUP(UHG,TN_UHG_Jahr_Monat,Monatsverwendungsnachweis!$M$10,FALSE), "€ /"," ",Ermittlung_Kofi!AB60," x Tage"," a ",VLOOKUP(UHG,TN_UHG_Jahr_Tag,Monatsverwendungsnachweis!$M$10,FALSE), "€"))</f>
        <v/>
      </c>
      <c r="H59" s="406" t="str">
        <f>IF(A59="","",Ermittlung_Kofi!U60*VLOOKUP(UHG,TN_UHG_Jahr_Monat,Monatsverwendungsnachweis!$M$10,FALSE)+Ermittlung_Kofi!AB60*VLOOKUP(UHG,TN_UHG_Jahr_Tag,Monatsverwendungsnachweis!$M$10,FALSE))</f>
        <v/>
      </c>
      <c r="I59" s="406" t="str">
        <f t="shared" si="8"/>
        <v/>
      </c>
      <c r="J59" s="293" t="str">
        <f>IF(A59="","",IF(Monatsverwendungsnachweis!S70="","",Monatsverwendungsnachweis!S70))</f>
        <v/>
      </c>
      <c r="K59" s="293" t="str">
        <f t="shared" si="9"/>
        <v/>
      </c>
    </row>
    <row r="60" spans="1:11" x14ac:dyDescent="0.25">
      <c r="A60" s="292" t="str">
        <f>IF(Ermittlung_Kofi!L61=0,"",IFERROR(VLOOKUP(Monatsverwendungsnachweis!B71,Positionen,4,FALSE),""))</f>
        <v/>
      </c>
      <c r="B60" s="293" t="str">
        <f t="shared" si="5"/>
        <v/>
      </c>
      <c r="C60" s="292" t="str">
        <f>IF(A60="","",CONCATENATE("UHG"," / ",Monatsverwendungsnachweis!$D$7," / ",RIGHT(Monatsverwendungsnachweis!$F$7,2)," / ",ROW()-1))</f>
        <v/>
      </c>
      <c r="D60" s="294" t="str">
        <f t="shared" si="6"/>
        <v/>
      </c>
      <c r="E60" s="294" t="str">
        <f t="shared" si="7"/>
        <v/>
      </c>
      <c r="F60" s="293" t="str">
        <f>IF(A60="","",VLOOKUP(Monatsverwendungsnachweis!B71,Positionen,5,FALSE))</f>
        <v/>
      </c>
      <c r="G60" s="384" t="str">
        <f>IF(A60="","",CONCATENATE(Monatsverwendungsnachweis!D71," / ",LEFT(Monatsverwendungsnachweis!E71,3)," / ",UHG," / ",Ermittlung_Kofi!U61," x Monat"," a ",VLOOKUP(UHG,TN_UHG_Jahr_Monat,Monatsverwendungsnachweis!$M$10,FALSE), "€ /"," ",Ermittlung_Kofi!AB61," x Tage"," a ",VLOOKUP(UHG,TN_UHG_Jahr_Tag,Monatsverwendungsnachweis!$M$10,FALSE), "€"))</f>
        <v/>
      </c>
      <c r="H60" s="406" t="str">
        <f>IF(A60="","",Ermittlung_Kofi!U61*VLOOKUP(UHG,TN_UHG_Jahr_Monat,Monatsverwendungsnachweis!$M$10,FALSE)+Ermittlung_Kofi!AB61*VLOOKUP(UHG,TN_UHG_Jahr_Tag,Monatsverwendungsnachweis!$M$10,FALSE))</f>
        <v/>
      </c>
      <c r="I60" s="406" t="str">
        <f t="shared" si="8"/>
        <v/>
      </c>
      <c r="J60" s="293" t="str">
        <f>IF(A60="","",IF(Monatsverwendungsnachweis!S71="","",Monatsverwendungsnachweis!S71))</f>
        <v/>
      </c>
      <c r="K60" s="293" t="str">
        <f t="shared" si="9"/>
        <v/>
      </c>
    </row>
    <row r="61" spans="1:11" x14ac:dyDescent="0.25">
      <c r="A61" s="292" t="str">
        <f>IF(Ermittlung_Kofi!L62=0,"",IFERROR(VLOOKUP(Monatsverwendungsnachweis!B72,Positionen,4,FALSE),""))</f>
        <v/>
      </c>
      <c r="B61" s="293" t="str">
        <f t="shared" si="5"/>
        <v/>
      </c>
      <c r="C61" s="292" t="str">
        <f>IF(A61="","",CONCATENATE("UHG"," / ",Monatsverwendungsnachweis!$D$7," / ",RIGHT(Monatsverwendungsnachweis!$F$7,2)," / ",ROW()-1))</f>
        <v/>
      </c>
      <c r="D61" s="294" t="str">
        <f t="shared" si="6"/>
        <v/>
      </c>
      <c r="E61" s="294" t="str">
        <f t="shared" si="7"/>
        <v/>
      </c>
      <c r="F61" s="293" t="str">
        <f>IF(A61="","",VLOOKUP(Monatsverwendungsnachweis!B72,Positionen,5,FALSE))</f>
        <v/>
      </c>
      <c r="G61" s="384" t="str">
        <f>IF(A61="","",CONCATENATE(Monatsverwendungsnachweis!D72," / ",LEFT(Monatsverwendungsnachweis!E72,3)," / ",UHG," / ",Ermittlung_Kofi!U62," x Monat"," a ",VLOOKUP(UHG,TN_UHG_Jahr_Monat,Monatsverwendungsnachweis!$M$10,FALSE), "€ /"," ",Ermittlung_Kofi!AB62," x Tage"," a ",VLOOKUP(UHG,TN_UHG_Jahr_Tag,Monatsverwendungsnachweis!$M$10,FALSE), "€"))</f>
        <v/>
      </c>
      <c r="H61" s="406" t="str">
        <f>IF(A61="","",Ermittlung_Kofi!U62*VLOOKUP(UHG,TN_UHG_Jahr_Monat,Monatsverwendungsnachweis!$M$10,FALSE)+Ermittlung_Kofi!AB62*VLOOKUP(UHG,TN_UHG_Jahr_Tag,Monatsverwendungsnachweis!$M$10,FALSE))</f>
        <v/>
      </c>
      <c r="I61" s="406" t="str">
        <f t="shared" si="8"/>
        <v/>
      </c>
      <c r="J61" s="293" t="str">
        <f>IF(A61="","",IF(Monatsverwendungsnachweis!S72="","",Monatsverwendungsnachweis!S72))</f>
        <v/>
      </c>
      <c r="K61" s="293" t="str">
        <f t="shared" si="9"/>
        <v/>
      </c>
    </row>
    <row r="62" spans="1:11" x14ac:dyDescent="0.25">
      <c r="A62" s="292" t="str">
        <f>IF(Ermittlung_Kofi!L63=0,"",IFERROR(VLOOKUP(Monatsverwendungsnachweis!B73,Positionen,4,FALSE),""))</f>
        <v/>
      </c>
      <c r="B62" s="293" t="str">
        <f t="shared" si="5"/>
        <v/>
      </c>
      <c r="C62" s="292" t="str">
        <f>IF(A62="","",CONCATENATE("UHG"," / ",Monatsverwendungsnachweis!$D$7," / ",RIGHT(Monatsverwendungsnachweis!$F$7,2)," / ",ROW()-1))</f>
        <v/>
      </c>
      <c r="D62" s="294" t="str">
        <f t="shared" si="6"/>
        <v/>
      </c>
      <c r="E62" s="294" t="str">
        <f t="shared" si="7"/>
        <v/>
      </c>
      <c r="F62" s="293" t="str">
        <f>IF(A62="","",VLOOKUP(Monatsverwendungsnachweis!B73,Positionen,5,FALSE))</f>
        <v/>
      </c>
      <c r="G62" s="384" t="str">
        <f>IF(A62="","",CONCATENATE(Monatsverwendungsnachweis!D73," / ",LEFT(Monatsverwendungsnachweis!E73,3)," / ",UHG," / ",Ermittlung_Kofi!U63," x Monat"," a ",VLOOKUP(UHG,TN_UHG_Jahr_Monat,Monatsverwendungsnachweis!$M$10,FALSE), "€ /"," ",Ermittlung_Kofi!AB63," x Tage"," a ",VLOOKUP(UHG,TN_UHG_Jahr_Tag,Monatsverwendungsnachweis!$M$10,FALSE), "€"))</f>
        <v/>
      </c>
      <c r="H62" s="406" t="str">
        <f>IF(A62="","",Ermittlung_Kofi!U63*VLOOKUP(UHG,TN_UHG_Jahr_Monat,Monatsverwendungsnachweis!$M$10,FALSE)+Ermittlung_Kofi!AB63*VLOOKUP(UHG,TN_UHG_Jahr_Tag,Monatsverwendungsnachweis!$M$10,FALSE))</f>
        <v/>
      </c>
      <c r="I62" s="406" t="str">
        <f t="shared" si="8"/>
        <v/>
      </c>
      <c r="J62" s="293" t="str">
        <f>IF(A62="","",IF(Monatsverwendungsnachweis!S73="","",Monatsverwendungsnachweis!S73))</f>
        <v/>
      </c>
      <c r="K62" s="293" t="str">
        <f t="shared" si="9"/>
        <v/>
      </c>
    </row>
    <row r="63" spans="1:11" x14ac:dyDescent="0.25">
      <c r="A63" s="292" t="str">
        <f>IF(Ermittlung_Kofi!L64=0,"",IFERROR(VLOOKUP(Monatsverwendungsnachweis!B74,Positionen,4,FALSE),""))</f>
        <v/>
      </c>
      <c r="B63" s="293" t="str">
        <f t="shared" si="5"/>
        <v/>
      </c>
      <c r="C63" s="292" t="str">
        <f>IF(A63="","",CONCATENATE("UHG"," / ",Monatsverwendungsnachweis!$D$7," / ",RIGHT(Monatsverwendungsnachweis!$F$7,2)," / ",ROW()-1))</f>
        <v/>
      </c>
      <c r="D63" s="294" t="str">
        <f t="shared" si="6"/>
        <v/>
      </c>
      <c r="E63" s="294" t="str">
        <f t="shared" si="7"/>
        <v/>
      </c>
      <c r="F63" s="293" t="str">
        <f>IF(A63="","",VLOOKUP(Monatsverwendungsnachweis!B74,Positionen,5,FALSE))</f>
        <v/>
      </c>
      <c r="G63" s="384" t="str">
        <f>IF(A63="","",CONCATENATE(Monatsverwendungsnachweis!D74," / ",LEFT(Monatsverwendungsnachweis!E74,3)," / ",UHG," / ",Ermittlung_Kofi!U64," x Monat"," a ",VLOOKUP(UHG,TN_UHG_Jahr_Monat,Monatsverwendungsnachweis!$M$10,FALSE), "€ /"," ",Ermittlung_Kofi!AB64," x Tage"," a ",VLOOKUP(UHG,TN_UHG_Jahr_Tag,Monatsverwendungsnachweis!$M$10,FALSE), "€"))</f>
        <v/>
      </c>
      <c r="H63" s="406" t="str">
        <f>IF(A63="","",Ermittlung_Kofi!U64*VLOOKUP(UHG,TN_UHG_Jahr_Monat,Monatsverwendungsnachweis!$M$10,FALSE)+Ermittlung_Kofi!AB64*VLOOKUP(UHG,TN_UHG_Jahr_Tag,Monatsverwendungsnachweis!$M$10,FALSE))</f>
        <v/>
      </c>
      <c r="I63" s="406" t="str">
        <f t="shared" si="8"/>
        <v/>
      </c>
      <c r="J63" s="293" t="str">
        <f>IF(A63="","",IF(Monatsverwendungsnachweis!S74="","",Monatsverwendungsnachweis!S74))</f>
        <v/>
      </c>
      <c r="K63" s="293" t="str">
        <f t="shared" si="9"/>
        <v/>
      </c>
    </row>
    <row r="64" spans="1:11" x14ac:dyDescent="0.25">
      <c r="A64" s="292" t="str">
        <f>IF(Ermittlung_Kofi!L65=0,"",IFERROR(VLOOKUP(Monatsverwendungsnachweis!B75,Positionen,4,FALSE),""))</f>
        <v/>
      </c>
      <c r="B64" s="293" t="str">
        <f t="shared" si="5"/>
        <v/>
      </c>
      <c r="C64" s="292" t="str">
        <f>IF(A64="","",CONCATENATE("UHG"," / ",Monatsverwendungsnachweis!$D$7," / ",RIGHT(Monatsverwendungsnachweis!$F$7,2)," / ",ROW()-1))</f>
        <v/>
      </c>
      <c r="D64" s="294" t="str">
        <f t="shared" si="6"/>
        <v/>
      </c>
      <c r="E64" s="294" t="str">
        <f t="shared" si="7"/>
        <v/>
      </c>
      <c r="F64" s="293" t="str">
        <f>IF(A64="","",VLOOKUP(Monatsverwendungsnachweis!B75,Positionen,5,FALSE))</f>
        <v/>
      </c>
      <c r="G64" s="384" t="str">
        <f>IF(A64="","",CONCATENATE(Monatsverwendungsnachweis!D75," / ",LEFT(Monatsverwendungsnachweis!E75,3)," / ",UHG," / ",Ermittlung_Kofi!U65," x Monat"," a ",VLOOKUP(UHG,TN_UHG_Jahr_Monat,Monatsverwendungsnachweis!$M$10,FALSE), "€ /"," ",Ermittlung_Kofi!AB65," x Tage"," a ",VLOOKUP(UHG,TN_UHG_Jahr_Tag,Monatsverwendungsnachweis!$M$10,FALSE), "€"))</f>
        <v/>
      </c>
      <c r="H64" s="406" t="str">
        <f>IF(A64="","",Ermittlung_Kofi!U65*VLOOKUP(UHG,TN_UHG_Jahr_Monat,Monatsverwendungsnachweis!$M$10,FALSE)+Ermittlung_Kofi!AB65*VLOOKUP(UHG,TN_UHG_Jahr_Tag,Monatsverwendungsnachweis!$M$10,FALSE))</f>
        <v/>
      </c>
      <c r="I64" s="406" t="str">
        <f t="shared" si="8"/>
        <v/>
      </c>
      <c r="J64" s="293" t="str">
        <f>IF(A64="","",IF(Monatsverwendungsnachweis!S75="","",Monatsverwendungsnachweis!S75))</f>
        <v/>
      </c>
      <c r="K64" s="293" t="str">
        <f t="shared" si="9"/>
        <v/>
      </c>
    </row>
    <row r="65" spans="1:11" x14ac:dyDescent="0.25">
      <c r="A65" s="292" t="str">
        <f>IF(Ermittlung_Kofi!L66=0,"",IFERROR(VLOOKUP(Monatsverwendungsnachweis!B76,Positionen,4,FALSE),""))</f>
        <v/>
      </c>
      <c r="B65" s="293" t="str">
        <f t="shared" si="5"/>
        <v/>
      </c>
      <c r="C65" s="292" t="str">
        <f>IF(A65="","",CONCATENATE("UHG"," / ",Monatsverwendungsnachweis!$D$7," / ",RIGHT(Monatsverwendungsnachweis!$F$7,2)," / ",ROW()-1))</f>
        <v/>
      </c>
      <c r="D65" s="294" t="str">
        <f t="shared" si="6"/>
        <v/>
      </c>
      <c r="E65" s="294" t="str">
        <f t="shared" si="7"/>
        <v/>
      </c>
      <c r="F65" s="293" t="str">
        <f>IF(A65="","",VLOOKUP(Monatsverwendungsnachweis!B76,Positionen,5,FALSE))</f>
        <v/>
      </c>
      <c r="G65" s="384" t="str">
        <f>IF(A65="","",CONCATENATE(Monatsverwendungsnachweis!D76," / ",LEFT(Monatsverwendungsnachweis!E76,3)," / ",UHG," / ",Ermittlung_Kofi!U66," x Monat"," a ",VLOOKUP(UHG,TN_UHG_Jahr_Monat,Monatsverwendungsnachweis!$M$10,FALSE), "€ /"," ",Ermittlung_Kofi!AB66," x Tage"," a ",VLOOKUP(UHG,TN_UHG_Jahr_Tag,Monatsverwendungsnachweis!$M$10,FALSE), "€"))</f>
        <v/>
      </c>
      <c r="H65" s="406" t="str">
        <f>IF(A65="","",Ermittlung_Kofi!U66*VLOOKUP(UHG,TN_UHG_Jahr_Monat,Monatsverwendungsnachweis!$M$10,FALSE)+Ermittlung_Kofi!AB66*VLOOKUP(UHG,TN_UHG_Jahr_Tag,Monatsverwendungsnachweis!$M$10,FALSE))</f>
        <v/>
      </c>
      <c r="I65" s="406" t="str">
        <f t="shared" si="8"/>
        <v/>
      </c>
      <c r="J65" s="293" t="str">
        <f>IF(A65="","",IF(Monatsverwendungsnachweis!S76="","",Monatsverwendungsnachweis!S76))</f>
        <v/>
      </c>
      <c r="K65" s="293" t="str">
        <f t="shared" si="9"/>
        <v/>
      </c>
    </row>
    <row r="66" spans="1:11" x14ac:dyDescent="0.25">
      <c r="A66" s="292" t="str">
        <f>IF(Ermittlung_Kofi!L67=0,"",IFERROR(VLOOKUP(Monatsverwendungsnachweis!B77,Positionen,4,FALSE),""))</f>
        <v/>
      </c>
      <c r="B66" s="293" t="str">
        <f t="shared" si="5"/>
        <v/>
      </c>
      <c r="C66" s="292" t="str">
        <f>IF(A66="","",CONCATENATE("UHG"," / ",Monatsverwendungsnachweis!$D$7," / ",RIGHT(Monatsverwendungsnachweis!$F$7,2)," / ",ROW()-1))</f>
        <v/>
      </c>
      <c r="D66" s="294" t="str">
        <f t="shared" si="6"/>
        <v/>
      </c>
      <c r="E66" s="294" t="str">
        <f t="shared" si="7"/>
        <v/>
      </c>
      <c r="F66" s="293" t="str">
        <f>IF(A66="","",VLOOKUP(Monatsverwendungsnachweis!B77,Positionen,5,FALSE))</f>
        <v/>
      </c>
      <c r="G66" s="384" t="str">
        <f>IF(A66="","",CONCATENATE(Monatsverwendungsnachweis!D77," / ",LEFT(Monatsverwendungsnachweis!E77,3)," / ",UHG," / ",Ermittlung_Kofi!U67," x Monat"," a ",VLOOKUP(UHG,TN_UHG_Jahr_Monat,Monatsverwendungsnachweis!$M$10,FALSE), "€ /"," ",Ermittlung_Kofi!AB67," x Tage"," a ",VLOOKUP(UHG,TN_UHG_Jahr_Tag,Monatsverwendungsnachweis!$M$10,FALSE), "€"))</f>
        <v/>
      </c>
      <c r="H66" s="406" t="str">
        <f>IF(A66="","",Ermittlung_Kofi!U67*VLOOKUP(UHG,TN_UHG_Jahr_Monat,Monatsverwendungsnachweis!$M$10,FALSE)+Ermittlung_Kofi!AB67*VLOOKUP(UHG,TN_UHG_Jahr_Tag,Monatsverwendungsnachweis!$M$10,FALSE))</f>
        <v/>
      </c>
      <c r="I66" s="406" t="str">
        <f t="shared" si="8"/>
        <v/>
      </c>
      <c r="J66" s="293" t="str">
        <f>IF(A66="","",IF(Monatsverwendungsnachweis!S77="","",Monatsverwendungsnachweis!S77))</f>
        <v/>
      </c>
      <c r="K66" s="293" t="str">
        <f t="shared" si="9"/>
        <v/>
      </c>
    </row>
    <row r="67" spans="1:11" x14ac:dyDescent="0.25">
      <c r="A67" s="292" t="str">
        <f>IF(Ermittlung_Kofi!L68=0,"",IFERROR(VLOOKUP(Monatsverwendungsnachweis!B78,Positionen,4,FALSE),""))</f>
        <v/>
      </c>
      <c r="B67" s="293" t="str">
        <f t="shared" si="5"/>
        <v/>
      </c>
      <c r="C67" s="292" t="str">
        <f>IF(A67="","",CONCATENATE("UHG"," / ",Monatsverwendungsnachweis!$D$7," / ",RIGHT(Monatsverwendungsnachweis!$F$7,2)," / ",ROW()-1))</f>
        <v/>
      </c>
      <c r="D67" s="294" t="str">
        <f t="shared" si="6"/>
        <v/>
      </c>
      <c r="E67" s="294" t="str">
        <f t="shared" si="7"/>
        <v/>
      </c>
      <c r="F67" s="293" t="str">
        <f>IF(A67="","",VLOOKUP(Monatsverwendungsnachweis!B78,Positionen,5,FALSE))</f>
        <v/>
      </c>
      <c r="G67" s="384" t="str">
        <f>IF(A67="","",CONCATENATE(Monatsverwendungsnachweis!D78," / ",LEFT(Monatsverwendungsnachweis!E78,3)," / ",UHG," / ",Ermittlung_Kofi!U68," x Monat"," a ",VLOOKUP(UHG,TN_UHG_Jahr_Monat,Monatsverwendungsnachweis!$M$10,FALSE), "€ /"," ",Ermittlung_Kofi!AB68," x Tage"," a ",VLOOKUP(UHG,TN_UHG_Jahr_Tag,Monatsverwendungsnachweis!$M$10,FALSE), "€"))</f>
        <v/>
      </c>
      <c r="H67" s="406" t="str">
        <f>IF(A67="","",Ermittlung_Kofi!U68*VLOOKUP(UHG,TN_UHG_Jahr_Monat,Monatsverwendungsnachweis!$M$10,FALSE)+Ermittlung_Kofi!AB68*VLOOKUP(UHG,TN_UHG_Jahr_Tag,Monatsverwendungsnachweis!$M$10,FALSE))</f>
        <v/>
      </c>
      <c r="I67" s="406" t="str">
        <f t="shared" si="8"/>
        <v/>
      </c>
      <c r="J67" s="293" t="str">
        <f>IF(A67="","",IF(Monatsverwendungsnachweis!S78="","",Monatsverwendungsnachweis!S78))</f>
        <v/>
      </c>
      <c r="K67" s="293" t="str">
        <f t="shared" si="9"/>
        <v/>
      </c>
    </row>
    <row r="68" spans="1:11" x14ac:dyDescent="0.25">
      <c r="A68" s="292" t="str">
        <f>IF(Ermittlung_Kofi!L69=0,"",IFERROR(VLOOKUP(Monatsverwendungsnachweis!B79,Positionen,4,FALSE),""))</f>
        <v/>
      </c>
      <c r="B68" s="293" t="str">
        <f t="shared" si="5"/>
        <v/>
      </c>
      <c r="C68" s="292" t="str">
        <f>IF(A68="","",CONCATENATE("UHG"," / ",Monatsverwendungsnachweis!$D$7," / ",RIGHT(Monatsverwendungsnachweis!$F$7,2)," / ",ROW()-1))</f>
        <v/>
      </c>
      <c r="D68" s="294" t="str">
        <f t="shared" si="6"/>
        <v/>
      </c>
      <c r="E68" s="294" t="str">
        <f t="shared" si="7"/>
        <v/>
      </c>
      <c r="F68" s="293" t="str">
        <f>IF(A68="","",VLOOKUP(Monatsverwendungsnachweis!B79,Positionen,5,FALSE))</f>
        <v/>
      </c>
      <c r="G68" s="384" t="str">
        <f>IF(A68="","",CONCATENATE(Monatsverwendungsnachweis!D79," / ",LEFT(Monatsverwendungsnachweis!E79,3)," / ",UHG," / ",Ermittlung_Kofi!U69," x Monat"," a ",VLOOKUP(UHG,TN_UHG_Jahr_Monat,Monatsverwendungsnachweis!$M$10,FALSE), "€ /"," ",Ermittlung_Kofi!AB69," x Tage"," a ",VLOOKUP(UHG,TN_UHG_Jahr_Tag,Monatsverwendungsnachweis!$M$10,FALSE), "€"))</f>
        <v/>
      </c>
      <c r="H68" s="406" t="str">
        <f>IF(A68="","",Ermittlung_Kofi!U69*VLOOKUP(UHG,TN_UHG_Jahr_Monat,Monatsverwendungsnachweis!$M$10,FALSE)+Ermittlung_Kofi!AB69*VLOOKUP(UHG,TN_UHG_Jahr_Tag,Monatsverwendungsnachweis!$M$10,FALSE))</f>
        <v/>
      </c>
      <c r="I68" s="406" t="str">
        <f t="shared" si="8"/>
        <v/>
      </c>
      <c r="J68" s="293" t="str">
        <f>IF(A68="","",IF(Monatsverwendungsnachweis!S79="","",Monatsverwendungsnachweis!S79))</f>
        <v/>
      </c>
      <c r="K68" s="293" t="str">
        <f t="shared" si="9"/>
        <v/>
      </c>
    </row>
    <row r="69" spans="1:11" x14ac:dyDescent="0.25">
      <c r="A69" s="292" t="str">
        <f>IF(Ermittlung_Kofi!L70=0,"",IFERROR(VLOOKUP(Monatsverwendungsnachweis!B80,Positionen,4,FALSE),""))</f>
        <v/>
      </c>
      <c r="B69" s="293" t="str">
        <f t="shared" si="5"/>
        <v/>
      </c>
      <c r="C69" s="292" t="str">
        <f>IF(A69="","",CONCATENATE("UHG"," / ",Monatsverwendungsnachweis!$D$7," / ",RIGHT(Monatsverwendungsnachweis!$F$7,2)," / ",ROW()-1))</f>
        <v/>
      </c>
      <c r="D69" s="294" t="str">
        <f t="shared" si="6"/>
        <v/>
      </c>
      <c r="E69" s="294" t="str">
        <f t="shared" si="7"/>
        <v/>
      </c>
      <c r="F69" s="293" t="str">
        <f>IF(A69="","",VLOOKUP(Monatsverwendungsnachweis!B80,Positionen,5,FALSE))</f>
        <v/>
      </c>
      <c r="G69" s="384" t="str">
        <f>IF(A69="","",CONCATENATE(Monatsverwendungsnachweis!D80," / ",LEFT(Monatsverwendungsnachweis!E80,3)," / ",UHG," / ",Ermittlung_Kofi!U70," x Monat"," a ",VLOOKUP(UHG,TN_UHG_Jahr_Monat,Monatsverwendungsnachweis!$M$10,FALSE), "€ /"," ",Ermittlung_Kofi!AB70," x Tage"," a ",VLOOKUP(UHG,TN_UHG_Jahr_Tag,Monatsverwendungsnachweis!$M$10,FALSE), "€"))</f>
        <v/>
      </c>
      <c r="H69" s="406" t="str">
        <f>IF(A69="","",Ermittlung_Kofi!U70*VLOOKUP(UHG,TN_UHG_Jahr_Monat,Monatsverwendungsnachweis!$M$10,FALSE)+Ermittlung_Kofi!AB70*VLOOKUP(UHG,TN_UHG_Jahr_Tag,Monatsverwendungsnachweis!$M$10,FALSE))</f>
        <v/>
      </c>
      <c r="I69" s="406" t="str">
        <f t="shared" si="8"/>
        <v/>
      </c>
      <c r="J69" s="293" t="str">
        <f>IF(A69="","",IF(Monatsverwendungsnachweis!S80="","",Monatsverwendungsnachweis!S80))</f>
        <v/>
      </c>
      <c r="K69" s="293" t="str">
        <f t="shared" si="9"/>
        <v/>
      </c>
    </row>
    <row r="70" spans="1:11" x14ac:dyDescent="0.25">
      <c r="A70" s="292" t="str">
        <f>IF(Ermittlung_Kofi!L71=0,"",IFERROR(VLOOKUP(Monatsverwendungsnachweis!B81,Positionen,4,FALSE),""))</f>
        <v/>
      </c>
      <c r="B70" s="293" t="str">
        <f t="shared" si="5"/>
        <v/>
      </c>
      <c r="C70" s="292" t="str">
        <f>IF(A70="","",CONCATENATE("UHG"," / ",Monatsverwendungsnachweis!$D$7," / ",RIGHT(Monatsverwendungsnachweis!$F$7,2)," / ",ROW()-1))</f>
        <v/>
      </c>
      <c r="D70" s="294" t="str">
        <f t="shared" si="6"/>
        <v/>
      </c>
      <c r="E70" s="294" t="str">
        <f t="shared" si="7"/>
        <v/>
      </c>
      <c r="F70" s="293" t="str">
        <f>IF(A70="","",VLOOKUP(Monatsverwendungsnachweis!B81,Positionen,5,FALSE))</f>
        <v/>
      </c>
      <c r="G70" s="384" t="str">
        <f>IF(A70="","",CONCATENATE(Monatsverwendungsnachweis!D81," / ",LEFT(Monatsverwendungsnachweis!E81,3)," / ",UHG," / ",Ermittlung_Kofi!U71," x Monat"," a ",VLOOKUP(UHG,TN_UHG_Jahr_Monat,Monatsverwendungsnachweis!$M$10,FALSE), "€ /"," ",Ermittlung_Kofi!AB71," x Tage"," a ",VLOOKUP(UHG,TN_UHG_Jahr_Tag,Monatsverwendungsnachweis!$M$10,FALSE), "€"))</f>
        <v/>
      </c>
      <c r="H70" s="406" t="str">
        <f>IF(A70="","",Ermittlung_Kofi!U71*VLOOKUP(UHG,TN_UHG_Jahr_Monat,Monatsverwendungsnachweis!$M$10,FALSE)+Ermittlung_Kofi!AB71*VLOOKUP(UHG,TN_UHG_Jahr_Tag,Monatsverwendungsnachweis!$M$10,FALSE))</f>
        <v/>
      </c>
      <c r="I70" s="406" t="str">
        <f t="shared" si="8"/>
        <v/>
      </c>
      <c r="J70" s="293" t="str">
        <f>IF(A70="","",IF(Monatsverwendungsnachweis!S81="","",Monatsverwendungsnachweis!S81))</f>
        <v/>
      </c>
      <c r="K70" s="293" t="str">
        <f t="shared" si="9"/>
        <v/>
      </c>
    </row>
    <row r="71" spans="1:11" x14ac:dyDescent="0.25">
      <c r="A71" s="292" t="str">
        <f>IF(Ermittlung_Kofi!L72=0,"",IFERROR(VLOOKUP(Monatsverwendungsnachweis!B82,Positionen,4,FALSE),""))</f>
        <v/>
      </c>
      <c r="B71" s="293" t="str">
        <f t="shared" si="5"/>
        <v/>
      </c>
      <c r="C71" s="292" t="str">
        <f>IF(A71="","",CONCATENATE("UHG"," / ",Monatsverwendungsnachweis!$D$7," / ",RIGHT(Monatsverwendungsnachweis!$F$7,2)," / ",ROW()-1))</f>
        <v/>
      </c>
      <c r="D71" s="294" t="str">
        <f t="shared" si="6"/>
        <v/>
      </c>
      <c r="E71" s="294" t="str">
        <f t="shared" si="7"/>
        <v/>
      </c>
      <c r="F71" s="293" t="str">
        <f>IF(A71="","",VLOOKUP(Monatsverwendungsnachweis!B82,Positionen,5,FALSE))</f>
        <v/>
      </c>
      <c r="G71" s="384" t="str">
        <f>IF(A71="","",CONCATENATE(Monatsverwendungsnachweis!D82," / ",LEFT(Monatsverwendungsnachweis!E82,3)," / ",UHG," / ",Ermittlung_Kofi!U72," x Monat"," a ",VLOOKUP(UHG,TN_UHG_Jahr_Monat,Monatsverwendungsnachweis!$M$10,FALSE), "€ /"," ",Ermittlung_Kofi!AB72," x Tage"," a ",VLOOKUP(UHG,TN_UHG_Jahr_Tag,Monatsverwendungsnachweis!$M$10,FALSE), "€"))</f>
        <v/>
      </c>
      <c r="H71" s="406" t="str">
        <f>IF(A71="","",Ermittlung_Kofi!U72*VLOOKUP(UHG,TN_UHG_Jahr_Monat,Monatsverwendungsnachweis!$M$10,FALSE)+Ermittlung_Kofi!AB72*VLOOKUP(UHG,TN_UHG_Jahr_Tag,Monatsverwendungsnachweis!$M$10,FALSE))</f>
        <v/>
      </c>
      <c r="I71" s="406" t="str">
        <f t="shared" si="8"/>
        <v/>
      </c>
      <c r="J71" s="293" t="str">
        <f>IF(A71="","",IF(Monatsverwendungsnachweis!S82="","",Monatsverwendungsnachweis!S82))</f>
        <v/>
      </c>
      <c r="K71" s="293" t="str">
        <f t="shared" si="9"/>
        <v/>
      </c>
    </row>
    <row r="72" spans="1:11" x14ac:dyDescent="0.25">
      <c r="A72" s="292" t="str">
        <f>IF(Ermittlung_Kofi!L73=0,"",IFERROR(VLOOKUP(Monatsverwendungsnachweis!B83,Positionen,4,FALSE),""))</f>
        <v/>
      </c>
      <c r="B72" s="293" t="str">
        <f t="shared" si="5"/>
        <v/>
      </c>
      <c r="C72" s="292" t="str">
        <f>IF(A72="","",CONCATENATE("UHG"," / ",Monatsverwendungsnachweis!$D$7," / ",RIGHT(Monatsverwendungsnachweis!$F$7,2)," / ",ROW()-1))</f>
        <v/>
      </c>
      <c r="D72" s="294" t="str">
        <f t="shared" si="6"/>
        <v/>
      </c>
      <c r="E72" s="294" t="str">
        <f t="shared" si="7"/>
        <v/>
      </c>
      <c r="F72" s="293" t="str">
        <f>IF(A72="","",VLOOKUP(Monatsverwendungsnachweis!B83,Positionen,5,FALSE))</f>
        <v/>
      </c>
      <c r="G72" s="384" t="str">
        <f>IF(A72="","",CONCATENATE(Monatsverwendungsnachweis!D83," / ",LEFT(Monatsverwendungsnachweis!E83,3)," / ",UHG," / ",Ermittlung_Kofi!U73," x Monat"," a ",VLOOKUP(UHG,TN_UHG_Jahr_Monat,Monatsverwendungsnachweis!$M$10,FALSE), "€ /"," ",Ermittlung_Kofi!AB73," x Tage"," a ",VLOOKUP(UHG,TN_UHG_Jahr_Tag,Monatsverwendungsnachweis!$M$10,FALSE), "€"))</f>
        <v/>
      </c>
      <c r="H72" s="406" t="str">
        <f>IF(A72="","",Ermittlung_Kofi!U73*VLOOKUP(UHG,TN_UHG_Jahr_Monat,Monatsverwendungsnachweis!$M$10,FALSE)+Ermittlung_Kofi!AB73*VLOOKUP(UHG,TN_UHG_Jahr_Tag,Monatsverwendungsnachweis!$M$10,FALSE))</f>
        <v/>
      </c>
      <c r="I72" s="406" t="str">
        <f t="shared" si="8"/>
        <v/>
      </c>
      <c r="J72" s="293" t="str">
        <f>IF(A72="","",IF(Monatsverwendungsnachweis!S83="","",Monatsverwendungsnachweis!S83))</f>
        <v/>
      </c>
      <c r="K72" s="293" t="str">
        <f t="shared" si="9"/>
        <v/>
      </c>
    </row>
    <row r="73" spans="1:11" x14ac:dyDescent="0.25">
      <c r="A73" s="292" t="str">
        <f>IF(Ermittlung_Kofi!L74=0,"",IFERROR(VLOOKUP(Monatsverwendungsnachweis!B84,Positionen,4,FALSE),""))</f>
        <v/>
      </c>
      <c r="B73" s="293" t="str">
        <f t="shared" si="5"/>
        <v/>
      </c>
      <c r="C73" s="292" t="str">
        <f>IF(A73="","",CONCATENATE("UHG"," / ",Monatsverwendungsnachweis!$D$7," / ",RIGHT(Monatsverwendungsnachweis!$F$7,2)," / ",ROW()-1))</f>
        <v/>
      </c>
      <c r="D73" s="294" t="str">
        <f t="shared" si="6"/>
        <v/>
      </c>
      <c r="E73" s="294" t="str">
        <f t="shared" si="7"/>
        <v/>
      </c>
      <c r="F73" s="293" t="str">
        <f>IF(A73="","",VLOOKUP(Monatsverwendungsnachweis!B84,Positionen,5,FALSE))</f>
        <v/>
      </c>
      <c r="G73" s="384" t="str">
        <f>IF(A73="","",CONCATENATE(Monatsverwendungsnachweis!D84," / ",LEFT(Monatsverwendungsnachweis!E84,3)," / ",UHG," / ",Ermittlung_Kofi!U74," x Monat"," a ",VLOOKUP(UHG,TN_UHG_Jahr_Monat,Monatsverwendungsnachweis!$M$10,FALSE), "€ /"," ",Ermittlung_Kofi!AB74," x Tage"," a ",VLOOKUP(UHG,TN_UHG_Jahr_Tag,Monatsverwendungsnachweis!$M$10,FALSE), "€"))</f>
        <v/>
      </c>
      <c r="H73" s="406" t="str">
        <f>IF(A73="","",Ermittlung_Kofi!U74*VLOOKUP(UHG,TN_UHG_Jahr_Monat,Monatsverwendungsnachweis!$M$10,FALSE)+Ermittlung_Kofi!AB74*VLOOKUP(UHG,TN_UHG_Jahr_Tag,Monatsverwendungsnachweis!$M$10,FALSE))</f>
        <v/>
      </c>
      <c r="I73" s="406" t="str">
        <f t="shared" si="8"/>
        <v/>
      </c>
      <c r="J73" s="293" t="str">
        <f>IF(A73="","",IF(Monatsverwendungsnachweis!S84="","",Monatsverwendungsnachweis!S84))</f>
        <v/>
      </c>
      <c r="K73" s="293" t="str">
        <f t="shared" si="9"/>
        <v/>
      </c>
    </row>
    <row r="74" spans="1:11" x14ac:dyDescent="0.25">
      <c r="A74" s="292" t="str">
        <f>IF(Ermittlung_Kofi!L75=0,"",IFERROR(VLOOKUP(Monatsverwendungsnachweis!B85,Positionen,4,FALSE),""))</f>
        <v/>
      </c>
      <c r="B74" s="293" t="str">
        <f t="shared" si="5"/>
        <v/>
      </c>
      <c r="C74" s="292" t="str">
        <f>IF(A74="","",CONCATENATE("UHG"," / ",Monatsverwendungsnachweis!$D$7," / ",RIGHT(Monatsverwendungsnachweis!$F$7,2)," / ",ROW()-1))</f>
        <v/>
      </c>
      <c r="D74" s="294" t="str">
        <f t="shared" si="6"/>
        <v/>
      </c>
      <c r="E74" s="294" t="str">
        <f t="shared" si="7"/>
        <v/>
      </c>
      <c r="F74" s="293" t="str">
        <f>IF(A74="","",VLOOKUP(Monatsverwendungsnachweis!B85,Positionen,5,FALSE))</f>
        <v/>
      </c>
      <c r="G74" s="384" t="str">
        <f>IF(A74="","",CONCATENATE(Monatsverwendungsnachweis!D85," / ",LEFT(Monatsverwendungsnachweis!E85,3)," / ",UHG," / ",Ermittlung_Kofi!U75," x Monat"," a ",VLOOKUP(UHG,TN_UHG_Jahr_Monat,Monatsverwendungsnachweis!$M$10,FALSE), "€ /"," ",Ermittlung_Kofi!AB75," x Tage"," a ",VLOOKUP(UHG,TN_UHG_Jahr_Tag,Monatsverwendungsnachweis!$M$10,FALSE), "€"))</f>
        <v/>
      </c>
      <c r="H74" s="406" t="str">
        <f>IF(A74="","",Ermittlung_Kofi!U75*VLOOKUP(UHG,TN_UHG_Jahr_Monat,Monatsverwendungsnachweis!$M$10,FALSE)+Ermittlung_Kofi!AB75*VLOOKUP(UHG,TN_UHG_Jahr_Tag,Monatsverwendungsnachweis!$M$10,FALSE))</f>
        <v/>
      </c>
      <c r="I74" s="406" t="str">
        <f t="shared" si="8"/>
        <v/>
      </c>
      <c r="J74" s="293" t="str">
        <f>IF(A74="","",IF(Monatsverwendungsnachweis!S85="","",Monatsverwendungsnachweis!S85))</f>
        <v/>
      </c>
      <c r="K74" s="293" t="str">
        <f t="shared" si="9"/>
        <v/>
      </c>
    </row>
    <row r="75" spans="1:11" x14ac:dyDescent="0.25">
      <c r="A75" s="292" t="str">
        <f>IF(Ermittlung_Kofi!L76=0,"",IFERROR(VLOOKUP(Monatsverwendungsnachweis!B86,Positionen,4,FALSE),""))</f>
        <v/>
      </c>
      <c r="B75" s="293" t="str">
        <f t="shared" si="5"/>
        <v/>
      </c>
      <c r="C75" s="292" t="str">
        <f>IF(A75="","",CONCATENATE("UHG"," / ",Monatsverwendungsnachweis!$D$7," / ",RIGHT(Monatsverwendungsnachweis!$F$7,2)," / ",ROW()-1))</f>
        <v/>
      </c>
      <c r="D75" s="294" t="str">
        <f t="shared" si="6"/>
        <v/>
      </c>
      <c r="E75" s="294" t="str">
        <f t="shared" si="7"/>
        <v/>
      </c>
      <c r="F75" s="293" t="str">
        <f>IF(A75="","",VLOOKUP(Monatsverwendungsnachweis!B86,Positionen,5,FALSE))</f>
        <v/>
      </c>
      <c r="G75" s="384" t="str">
        <f>IF(A75="","",CONCATENATE(Monatsverwendungsnachweis!D86," / ",LEFT(Monatsverwendungsnachweis!E86,3)," / ",UHG," / ",Ermittlung_Kofi!U76," x Monat"," a ",VLOOKUP(UHG,TN_UHG_Jahr_Monat,Monatsverwendungsnachweis!$M$10,FALSE), "€ /"," ",Ermittlung_Kofi!AB76," x Tage"," a ",VLOOKUP(UHG,TN_UHG_Jahr_Tag,Monatsverwendungsnachweis!$M$10,FALSE), "€"))</f>
        <v/>
      </c>
      <c r="H75" s="406" t="str">
        <f>IF(A75="","",Ermittlung_Kofi!U76*VLOOKUP(UHG,TN_UHG_Jahr_Monat,Monatsverwendungsnachweis!$M$10,FALSE)+Ermittlung_Kofi!AB76*VLOOKUP(UHG,TN_UHG_Jahr_Tag,Monatsverwendungsnachweis!$M$10,FALSE))</f>
        <v/>
      </c>
      <c r="I75" s="406" t="str">
        <f t="shared" si="8"/>
        <v/>
      </c>
      <c r="J75" s="293" t="str">
        <f>IF(A75="","",IF(Monatsverwendungsnachweis!S86="","",Monatsverwendungsnachweis!S86))</f>
        <v/>
      </c>
      <c r="K75" s="293" t="str">
        <f t="shared" si="9"/>
        <v/>
      </c>
    </row>
    <row r="76" spans="1:11" x14ac:dyDescent="0.25">
      <c r="A76" s="292" t="str">
        <f>IF(Ermittlung_Kofi!L77=0,"",IFERROR(VLOOKUP(Monatsverwendungsnachweis!B87,Positionen,4,FALSE),""))</f>
        <v/>
      </c>
      <c r="B76" s="293" t="str">
        <f t="shared" si="5"/>
        <v/>
      </c>
      <c r="C76" s="292" t="str">
        <f>IF(A76="","",CONCATENATE("UHG"," / ",Monatsverwendungsnachweis!$D$7," / ",RIGHT(Monatsverwendungsnachweis!$F$7,2)," / ",ROW()-1))</f>
        <v/>
      </c>
      <c r="D76" s="294" t="str">
        <f t="shared" si="6"/>
        <v/>
      </c>
      <c r="E76" s="294" t="str">
        <f t="shared" si="7"/>
        <v/>
      </c>
      <c r="F76" s="293" t="str">
        <f>IF(A76="","",VLOOKUP(Monatsverwendungsnachweis!B87,Positionen,5,FALSE))</f>
        <v/>
      </c>
      <c r="G76" s="384" t="str">
        <f>IF(A76="","",CONCATENATE(Monatsverwendungsnachweis!D87," / ",LEFT(Monatsverwendungsnachweis!E87,3)," / ",UHG," / ",Ermittlung_Kofi!U77," x Monat"," a ",VLOOKUP(UHG,TN_UHG_Jahr_Monat,Monatsverwendungsnachweis!$M$10,FALSE), "€ /"," ",Ermittlung_Kofi!AB77," x Tage"," a ",VLOOKUP(UHG,TN_UHG_Jahr_Tag,Monatsverwendungsnachweis!$M$10,FALSE), "€"))</f>
        <v/>
      </c>
      <c r="H76" s="406" t="str">
        <f>IF(A76="","",Ermittlung_Kofi!U77*VLOOKUP(UHG,TN_UHG_Jahr_Monat,Monatsverwendungsnachweis!$M$10,FALSE)+Ermittlung_Kofi!AB77*VLOOKUP(UHG,TN_UHG_Jahr_Tag,Monatsverwendungsnachweis!$M$10,FALSE))</f>
        <v/>
      </c>
      <c r="I76" s="406" t="str">
        <f t="shared" si="8"/>
        <v/>
      </c>
      <c r="J76" s="293" t="str">
        <f>IF(A76="","",IF(Monatsverwendungsnachweis!S87="","",Monatsverwendungsnachweis!S87))</f>
        <v/>
      </c>
      <c r="K76" s="293" t="str">
        <f t="shared" si="9"/>
        <v/>
      </c>
    </row>
    <row r="77" spans="1:11" x14ac:dyDescent="0.25">
      <c r="A77" s="292" t="str">
        <f>IF(Ermittlung_Kofi!L78=0,"",IFERROR(VLOOKUP(Monatsverwendungsnachweis!B88,Positionen,4,FALSE),""))</f>
        <v/>
      </c>
      <c r="B77" s="293" t="str">
        <f t="shared" si="5"/>
        <v/>
      </c>
      <c r="C77" s="292" t="str">
        <f>IF(A77="","",CONCATENATE("UHG"," / ",Monatsverwendungsnachweis!$D$7," / ",RIGHT(Monatsverwendungsnachweis!$F$7,2)," / ",ROW()-1))</f>
        <v/>
      </c>
      <c r="D77" s="294" t="str">
        <f t="shared" si="6"/>
        <v/>
      </c>
      <c r="E77" s="294" t="str">
        <f t="shared" si="7"/>
        <v/>
      </c>
      <c r="F77" s="293" t="str">
        <f>IF(A77="","",VLOOKUP(Monatsverwendungsnachweis!B88,Positionen,5,FALSE))</f>
        <v/>
      </c>
      <c r="G77" s="384" t="str">
        <f>IF(A77="","",CONCATENATE(Monatsverwendungsnachweis!D88," / ",LEFT(Monatsverwendungsnachweis!E88,3)," / ",UHG," / ",Ermittlung_Kofi!U78," x Monat"," a ",VLOOKUP(UHG,TN_UHG_Jahr_Monat,Monatsverwendungsnachweis!$M$10,FALSE), "€ /"," ",Ermittlung_Kofi!AB78," x Tage"," a ",VLOOKUP(UHG,TN_UHG_Jahr_Tag,Monatsverwendungsnachweis!$M$10,FALSE), "€"))</f>
        <v/>
      </c>
      <c r="H77" s="406" t="str">
        <f>IF(A77="","",Ermittlung_Kofi!U78*VLOOKUP(UHG,TN_UHG_Jahr_Monat,Monatsverwendungsnachweis!$M$10,FALSE)+Ermittlung_Kofi!AB78*VLOOKUP(UHG,TN_UHG_Jahr_Tag,Monatsverwendungsnachweis!$M$10,FALSE))</f>
        <v/>
      </c>
      <c r="I77" s="406" t="str">
        <f t="shared" si="8"/>
        <v/>
      </c>
      <c r="J77" s="293" t="str">
        <f>IF(A77="","",IF(Monatsverwendungsnachweis!S88="","",Monatsverwendungsnachweis!S88))</f>
        <v/>
      </c>
      <c r="K77" s="293" t="str">
        <f t="shared" si="9"/>
        <v/>
      </c>
    </row>
    <row r="78" spans="1:11" x14ac:dyDescent="0.25">
      <c r="A78" s="292" t="str">
        <f>IF(Ermittlung_Kofi!L79=0,"",IFERROR(VLOOKUP(Monatsverwendungsnachweis!B89,Positionen,4,FALSE),""))</f>
        <v/>
      </c>
      <c r="B78" s="293" t="str">
        <f t="shared" si="5"/>
        <v/>
      </c>
      <c r="C78" s="292" t="str">
        <f>IF(A78="","",CONCATENATE("UHG"," / ",Monatsverwendungsnachweis!$D$7," / ",RIGHT(Monatsverwendungsnachweis!$F$7,2)," / ",ROW()-1))</f>
        <v/>
      </c>
      <c r="D78" s="294" t="str">
        <f t="shared" si="6"/>
        <v/>
      </c>
      <c r="E78" s="294" t="str">
        <f t="shared" si="7"/>
        <v/>
      </c>
      <c r="F78" s="293" t="str">
        <f>IF(A78="","",VLOOKUP(Monatsverwendungsnachweis!B89,Positionen,5,FALSE))</f>
        <v/>
      </c>
      <c r="G78" s="384" t="str">
        <f>IF(A78="","",CONCATENATE(Monatsverwendungsnachweis!D89," / ",LEFT(Monatsverwendungsnachweis!E89,3)," / ",UHG," / ",Ermittlung_Kofi!U79," x Monat"," a ",VLOOKUP(UHG,TN_UHG_Jahr_Monat,Monatsverwendungsnachweis!$M$10,FALSE), "€ /"," ",Ermittlung_Kofi!AB79," x Tage"," a ",VLOOKUP(UHG,TN_UHG_Jahr_Tag,Monatsverwendungsnachweis!$M$10,FALSE), "€"))</f>
        <v/>
      </c>
      <c r="H78" s="406" t="str">
        <f>IF(A78="","",Ermittlung_Kofi!U79*VLOOKUP(UHG,TN_UHG_Jahr_Monat,Monatsverwendungsnachweis!$M$10,FALSE)+Ermittlung_Kofi!AB79*VLOOKUP(UHG,TN_UHG_Jahr_Tag,Monatsverwendungsnachweis!$M$10,FALSE))</f>
        <v/>
      </c>
      <c r="I78" s="406" t="str">
        <f t="shared" si="8"/>
        <v/>
      </c>
      <c r="J78" s="293" t="str">
        <f>IF(A78="","",IF(Monatsverwendungsnachweis!S89="","",Monatsverwendungsnachweis!S89))</f>
        <v/>
      </c>
      <c r="K78" s="293" t="str">
        <f t="shared" si="9"/>
        <v/>
      </c>
    </row>
    <row r="79" spans="1:11" x14ac:dyDescent="0.25">
      <c r="A79" s="292" t="str">
        <f>IF(Ermittlung_Kofi!L80=0,"",IFERROR(VLOOKUP(Monatsverwendungsnachweis!B90,Positionen,4,FALSE),""))</f>
        <v/>
      </c>
      <c r="B79" s="293" t="str">
        <f t="shared" ref="B79:B100" si="10">IF(A79="","","ZE")</f>
        <v/>
      </c>
      <c r="C79" s="292" t="str">
        <f>IF(A79="","",CONCATENATE("UHG"," / ",Monatsverwendungsnachweis!$D$7," / ",RIGHT(Monatsverwendungsnachweis!$F$7,2)," / ",ROW()-1))</f>
        <v/>
      </c>
      <c r="D79" s="294" t="str">
        <f t="shared" ref="D79:D100" si="11">IF(A79="","",Monatsende)</f>
        <v/>
      </c>
      <c r="E79" s="294" t="str">
        <f t="shared" ref="E79:E100" si="12">IF(A79="","",Monatsende)</f>
        <v/>
      </c>
      <c r="F79" s="293" t="str">
        <f>IF(A79="","",VLOOKUP(Monatsverwendungsnachweis!B90,Positionen,5,FALSE))</f>
        <v/>
      </c>
      <c r="G79" s="384" t="str">
        <f>IF(A79="","",CONCATENATE(Monatsverwendungsnachweis!D90," / ",LEFT(Monatsverwendungsnachweis!E90,3)," / ",UHG," / ",Ermittlung_Kofi!U80," x Monat"," a ",VLOOKUP(UHG,TN_UHG_Jahr_Monat,Monatsverwendungsnachweis!$M$10,FALSE), "€ /"," ",Ermittlung_Kofi!AB80," x Tage"," a ",VLOOKUP(UHG,TN_UHG_Jahr_Tag,Monatsverwendungsnachweis!$M$10,FALSE), "€"))</f>
        <v/>
      </c>
      <c r="H79" s="406" t="str">
        <f>IF(A79="","",Ermittlung_Kofi!U80*VLOOKUP(UHG,TN_UHG_Jahr_Monat,Monatsverwendungsnachweis!$M$10,FALSE)+Ermittlung_Kofi!AB80*VLOOKUP(UHG,TN_UHG_Jahr_Tag,Monatsverwendungsnachweis!$M$10,FALSE))</f>
        <v/>
      </c>
      <c r="I79" s="406" t="str">
        <f t="shared" ref="I79:I100" si="13">H79</f>
        <v/>
      </c>
      <c r="J79" s="293" t="str">
        <f>IF(A79="","",IF(Monatsverwendungsnachweis!S90="","",Monatsverwendungsnachweis!S90))</f>
        <v/>
      </c>
      <c r="K79" s="293" t="str">
        <f t="shared" ref="K79:K100" si="14">IF(A79="","","0")</f>
        <v/>
      </c>
    </row>
    <row r="80" spans="1:11" x14ac:dyDescent="0.25">
      <c r="A80" s="292" t="str">
        <f>IF(Ermittlung_Kofi!L81=0,"",IFERROR(VLOOKUP(Monatsverwendungsnachweis!B91,Positionen,4,FALSE),""))</f>
        <v/>
      </c>
      <c r="B80" s="293" t="str">
        <f t="shared" si="10"/>
        <v/>
      </c>
      <c r="C80" s="292" t="str">
        <f>IF(A80="","",CONCATENATE("UHG"," / ",Monatsverwendungsnachweis!$D$7," / ",RIGHT(Monatsverwendungsnachweis!$F$7,2)," / ",ROW()-1))</f>
        <v/>
      </c>
      <c r="D80" s="294" t="str">
        <f t="shared" si="11"/>
        <v/>
      </c>
      <c r="E80" s="294" t="str">
        <f t="shared" si="12"/>
        <v/>
      </c>
      <c r="F80" s="293" t="str">
        <f>IF(A80="","",VLOOKUP(Monatsverwendungsnachweis!B91,Positionen,5,FALSE))</f>
        <v/>
      </c>
      <c r="G80" s="384" t="str">
        <f>IF(A80="","",CONCATENATE(Monatsverwendungsnachweis!D91," / ",LEFT(Monatsverwendungsnachweis!E91,3)," / ",UHG," / ",Ermittlung_Kofi!U81," x Monat"," a ",VLOOKUP(UHG,TN_UHG_Jahr_Monat,Monatsverwendungsnachweis!$M$10,FALSE), "€ /"," ",Ermittlung_Kofi!AB81," x Tage"," a ",VLOOKUP(UHG,TN_UHG_Jahr_Tag,Monatsverwendungsnachweis!$M$10,FALSE), "€"))</f>
        <v/>
      </c>
      <c r="H80" s="406" t="str">
        <f>IF(A80="","",Ermittlung_Kofi!U81*VLOOKUP(UHG,TN_UHG_Jahr_Monat,Monatsverwendungsnachweis!$M$10,FALSE)+Ermittlung_Kofi!AB81*VLOOKUP(UHG,TN_UHG_Jahr_Tag,Monatsverwendungsnachweis!$M$10,FALSE))</f>
        <v/>
      </c>
      <c r="I80" s="406" t="str">
        <f t="shared" si="13"/>
        <v/>
      </c>
      <c r="J80" s="293" t="str">
        <f>IF(A80="","",IF(Monatsverwendungsnachweis!S91="","",Monatsverwendungsnachweis!S91))</f>
        <v/>
      </c>
      <c r="K80" s="293" t="str">
        <f t="shared" si="14"/>
        <v/>
      </c>
    </row>
    <row r="81" spans="1:11" x14ac:dyDescent="0.25">
      <c r="A81" s="292" t="str">
        <f>IF(Ermittlung_Kofi!L82=0,"",IFERROR(VLOOKUP(Monatsverwendungsnachweis!B92,Positionen,4,FALSE),""))</f>
        <v/>
      </c>
      <c r="B81" s="293" t="str">
        <f t="shared" si="10"/>
        <v/>
      </c>
      <c r="C81" s="292" t="str">
        <f>IF(A81="","",CONCATENATE("UHG"," / ",Monatsverwendungsnachweis!$D$7," / ",RIGHT(Monatsverwendungsnachweis!$F$7,2)," / ",ROW()-1))</f>
        <v/>
      </c>
      <c r="D81" s="294" t="str">
        <f t="shared" si="11"/>
        <v/>
      </c>
      <c r="E81" s="294" t="str">
        <f t="shared" si="12"/>
        <v/>
      </c>
      <c r="F81" s="293" t="str">
        <f>IF(A81="","",VLOOKUP(Monatsverwendungsnachweis!B92,Positionen,5,FALSE))</f>
        <v/>
      </c>
      <c r="G81" s="384" t="str">
        <f>IF(A81="","",CONCATENATE(Monatsverwendungsnachweis!D92," / ",LEFT(Monatsverwendungsnachweis!E92,3)," / ",UHG," / ",Ermittlung_Kofi!U82," x Monat"," a ",VLOOKUP(UHG,TN_UHG_Jahr_Monat,Monatsverwendungsnachweis!$M$10,FALSE), "€ /"," ",Ermittlung_Kofi!AB82," x Tage"," a ",VLOOKUP(UHG,TN_UHG_Jahr_Tag,Monatsverwendungsnachweis!$M$10,FALSE), "€"))</f>
        <v/>
      </c>
      <c r="H81" s="406" t="str">
        <f>IF(A81="","",Ermittlung_Kofi!U82*VLOOKUP(UHG,TN_UHG_Jahr_Monat,Monatsverwendungsnachweis!$M$10,FALSE)+Ermittlung_Kofi!AB82*VLOOKUP(UHG,TN_UHG_Jahr_Tag,Monatsverwendungsnachweis!$M$10,FALSE))</f>
        <v/>
      </c>
      <c r="I81" s="406" t="str">
        <f t="shared" si="13"/>
        <v/>
      </c>
      <c r="J81" s="293" t="str">
        <f>IF(A81="","",IF(Monatsverwendungsnachweis!S92="","",Monatsverwendungsnachweis!S92))</f>
        <v/>
      </c>
      <c r="K81" s="293" t="str">
        <f t="shared" si="14"/>
        <v/>
      </c>
    </row>
    <row r="82" spans="1:11" x14ac:dyDescent="0.25">
      <c r="A82" s="292" t="str">
        <f>IF(Ermittlung_Kofi!L83=0,"",IFERROR(VLOOKUP(Monatsverwendungsnachweis!B93,Positionen,4,FALSE),""))</f>
        <v/>
      </c>
      <c r="B82" s="293" t="str">
        <f t="shared" si="10"/>
        <v/>
      </c>
      <c r="C82" s="292" t="str">
        <f>IF(A82="","",CONCATENATE("UHG"," / ",Monatsverwendungsnachweis!$D$7," / ",RIGHT(Monatsverwendungsnachweis!$F$7,2)," / ",ROW()-1))</f>
        <v/>
      </c>
      <c r="D82" s="294" t="str">
        <f t="shared" si="11"/>
        <v/>
      </c>
      <c r="E82" s="294" t="str">
        <f t="shared" si="12"/>
        <v/>
      </c>
      <c r="F82" s="293" t="str">
        <f>IF(A82="","",VLOOKUP(Monatsverwendungsnachweis!B93,Positionen,5,FALSE))</f>
        <v/>
      </c>
      <c r="G82" s="384" t="str">
        <f>IF(A82="","",CONCATENATE(Monatsverwendungsnachweis!D93," / ",LEFT(Monatsverwendungsnachweis!E93,3)," / ",UHG," / ",Ermittlung_Kofi!U83," x Monat"," a ",VLOOKUP(UHG,TN_UHG_Jahr_Monat,Monatsverwendungsnachweis!$M$10,FALSE), "€ /"," ",Ermittlung_Kofi!AB83," x Tage"," a ",VLOOKUP(UHG,TN_UHG_Jahr_Tag,Monatsverwendungsnachweis!$M$10,FALSE), "€"))</f>
        <v/>
      </c>
      <c r="H82" s="406" t="str">
        <f>IF(A82="","",Ermittlung_Kofi!U83*VLOOKUP(UHG,TN_UHG_Jahr_Monat,Monatsverwendungsnachweis!$M$10,FALSE)+Ermittlung_Kofi!AB83*VLOOKUP(UHG,TN_UHG_Jahr_Tag,Monatsverwendungsnachweis!$M$10,FALSE))</f>
        <v/>
      </c>
      <c r="I82" s="406" t="str">
        <f t="shared" si="13"/>
        <v/>
      </c>
      <c r="J82" s="293" t="str">
        <f>IF(A82="","",IF(Monatsverwendungsnachweis!S93="","",Monatsverwendungsnachweis!S93))</f>
        <v/>
      </c>
      <c r="K82" s="293" t="str">
        <f t="shared" si="14"/>
        <v/>
      </c>
    </row>
    <row r="83" spans="1:11" x14ac:dyDescent="0.25">
      <c r="A83" s="292" t="str">
        <f>IF(Ermittlung_Kofi!L84=0,"",IFERROR(VLOOKUP(Monatsverwendungsnachweis!B94,Positionen,4,FALSE),""))</f>
        <v/>
      </c>
      <c r="B83" s="293" t="str">
        <f t="shared" si="10"/>
        <v/>
      </c>
      <c r="C83" s="292" t="str">
        <f>IF(A83="","",CONCATENATE("UHG"," / ",Monatsverwendungsnachweis!$D$7," / ",RIGHT(Monatsverwendungsnachweis!$F$7,2)," / ",ROW()-1))</f>
        <v/>
      </c>
      <c r="D83" s="294" t="str">
        <f t="shared" si="11"/>
        <v/>
      </c>
      <c r="E83" s="294" t="str">
        <f t="shared" si="12"/>
        <v/>
      </c>
      <c r="F83" s="293" t="str">
        <f>IF(A83="","",VLOOKUP(Monatsverwendungsnachweis!B94,Positionen,5,FALSE))</f>
        <v/>
      </c>
      <c r="G83" s="384" t="str">
        <f>IF(A83="","",CONCATENATE(Monatsverwendungsnachweis!D94," / ",LEFT(Monatsverwendungsnachweis!E94,3)," / ",UHG," / ",Ermittlung_Kofi!U84," x Monat"," a ",VLOOKUP(UHG,TN_UHG_Jahr_Monat,Monatsverwendungsnachweis!$M$10,FALSE), "€ /"," ",Ermittlung_Kofi!AB84," x Tage"," a ",VLOOKUP(UHG,TN_UHG_Jahr_Tag,Monatsverwendungsnachweis!$M$10,FALSE), "€"))</f>
        <v/>
      </c>
      <c r="H83" s="406" t="str">
        <f>IF(A83="","",Ermittlung_Kofi!U84*VLOOKUP(UHG,TN_UHG_Jahr_Monat,Monatsverwendungsnachweis!$M$10,FALSE)+Ermittlung_Kofi!AB84*VLOOKUP(UHG,TN_UHG_Jahr_Tag,Monatsverwendungsnachweis!$M$10,FALSE))</f>
        <v/>
      </c>
      <c r="I83" s="406" t="str">
        <f t="shared" si="13"/>
        <v/>
      </c>
      <c r="J83" s="293" t="str">
        <f>IF(A83="","",IF(Monatsverwendungsnachweis!S94="","",Monatsverwendungsnachweis!S94))</f>
        <v/>
      </c>
      <c r="K83" s="293" t="str">
        <f t="shared" si="14"/>
        <v/>
      </c>
    </row>
    <row r="84" spans="1:11" x14ac:dyDescent="0.25">
      <c r="A84" s="292" t="str">
        <f>IF(Ermittlung_Kofi!L85=0,"",IFERROR(VLOOKUP(Monatsverwendungsnachweis!B95,Positionen,4,FALSE),""))</f>
        <v/>
      </c>
      <c r="B84" s="293" t="str">
        <f t="shared" si="10"/>
        <v/>
      </c>
      <c r="C84" s="292" t="str">
        <f>IF(A84="","",CONCATENATE("UHG"," / ",Monatsverwendungsnachweis!$D$7," / ",RIGHT(Monatsverwendungsnachweis!$F$7,2)," / ",ROW()-1))</f>
        <v/>
      </c>
      <c r="D84" s="294" t="str">
        <f t="shared" si="11"/>
        <v/>
      </c>
      <c r="E84" s="294" t="str">
        <f t="shared" si="12"/>
        <v/>
      </c>
      <c r="F84" s="293" t="str">
        <f>IF(A84="","",VLOOKUP(Monatsverwendungsnachweis!B95,Positionen,5,FALSE))</f>
        <v/>
      </c>
      <c r="G84" s="384" t="str">
        <f>IF(A84="","",CONCATENATE(Monatsverwendungsnachweis!D95," / ",LEFT(Monatsverwendungsnachweis!E95,3)," / ",UHG," / ",Ermittlung_Kofi!U85," x Monat"," a ",VLOOKUP(UHG,TN_UHG_Jahr_Monat,Monatsverwendungsnachweis!$M$10,FALSE), "€ /"," ",Ermittlung_Kofi!AB85," x Tage"," a ",VLOOKUP(UHG,TN_UHG_Jahr_Tag,Monatsverwendungsnachweis!$M$10,FALSE), "€"))</f>
        <v/>
      </c>
      <c r="H84" s="406" t="str">
        <f>IF(A84="","",Ermittlung_Kofi!U85*VLOOKUP(UHG,TN_UHG_Jahr_Monat,Monatsverwendungsnachweis!$M$10,FALSE)+Ermittlung_Kofi!AB85*VLOOKUP(UHG,TN_UHG_Jahr_Tag,Monatsverwendungsnachweis!$M$10,FALSE))</f>
        <v/>
      </c>
      <c r="I84" s="406" t="str">
        <f t="shared" si="13"/>
        <v/>
      </c>
      <c r="J84" s="293" t="str">
        <f>IF(A84="","",IF(Monatsverwendungsnachweis!S95="","",Monatsverwendungsnachweis!S95))</f>
        <v/>
      </c>
      <c r="K84" s="293" t="str">
        <f t="shared" si="14"/>
        <v/>
      </c>
    </row>
    <row r="85" spans="1:11" x14ac:dyDescent="0.25">
      <c r="A85" s="292" t="str">
        <f>IF(Ermittlung_Kofi!L86=0,"",IFERROR(VLOOKUP(Monatsverwendungsnachweis!B96,Positionen,4,FALSE),""))</f>
        <v/>
      </c>
      <c r="B85" s="293" t="str">
        <f t="shared" si="10"/>
        <v/>
      </c>
      <c r="C85" s="292" t="str">
        <f>IF(A85="","",CONCATENATE("UHG"," / ",Monatsverwendungsnachweis!$D$7," / ",RIGHT(Monatsverwendungsnachweis!$F$7,2)," / ",ROW()-1))</f>
        <v/>
      </c>
      <c r="D85" s="294" t="str">
        <f t="shared" si="11"/>
        <v/>
      </c>
      <c r="E85" s="294" t="str">
        <f t="shared" si="12"/>
        <v/>
      </c>
      <c r="F85" s="293" t="str">
        <f>IF(A85="","",VLOOKUP(Monatsverwendungsnachweis!B96,Positionen,5,FALSE))</f>
        <v/>
      </c>
      <c r="G85" s="384" t="str">
        <f>IF(A85="","",CONCATENATE(Monatsverwendungsnachweis!D96," / ",LEFT(Monatsverwendungsnachweis!E96,3)," / ",UHG," / ",Ermittlung_Kofi!U86," x Monat"," a ",VLOOKUP(UHG,TN_UHG_Jahr_Monat,Monatsverwendungsnachweis!$M$10,FALSE), "€ /"," ",Ermittlung_Kofi!AB86," x Tage"," a ",VLOOKUP(UHG,TN_UHG_Jahr_Tag,Monatsverwendungsnachweis!$M$10,FALSE), "€"))</f>
        <v/>
      </c>
      <c r="H85" s="406" t="str">
        <f>IF(A85="","",Ermittlung_Kofi!U86*VLOOKUP(UHG,TN_UHG_Jahr_Monat,Monatsverwendungsnachweis!$M$10,FALSE)+Ermittlung_Kofi!AB86*VLOOKUP(UHG,TN_UHG_Jahr_Tag,Monatsverwendungsnachweis!$M$10,FALSE))</f>
        <v/>
      </c>
      <c r="I85" s="406" t="str">
        <f t="shared" si="13"/>
        <v/>
      </c>
      <c r="J85" s="293" t="str">
        <f>IF(A85="","",IF(Monatsverwendungsnachweis!S96="","",Monatsverwendungsnachweis!S96))</f>
        <v/>
      </c>
      <c r="K85" s="293" t="str">
        <f t="shared" si="14"/>
        <v/>
      </c>
    </row>
    <row r="86" spans="1:11" x14ac:dyDescent="0.25">
      <c r="A86" s="292" t="str">
        <f>IF(Ermittlung_Kofi!L87=0,"",IFERROR(VLOOKUP(Monatsverwendungsnachweis!B97,Positionen,4,FALSE),""))</f>
        <v/>
      </c>
      <c r="B86" s="293" t="str">
        <f t="shared" si="10"/>
        <v/>
      </c>
      <c r="C86" s="292" t="str">
        <f>IF(A86="","",CONCATENATE("UHG"," / ",Monatsverwendungsnachweis!$D$7," / ",RIGHT(Monatsverwendungsnachweis!$F$7,2)," / ",ROW()-1))</f>
        <v/>
      </c>
      <c r="D86" s="294" t="str">
        <f t="shared" si="11"/>
        <v/>
      </c>
      <c r="E86" s="294" t="str">
        <f t="shared" si="12"/>
        <v/>
      </c>
      <c r="F86" s="293" t="str">
        <f>IF(A86="","",VLOOKUP(Monatsverwendungsnachweis!B97,Positionen,5,FALSE))</f>
        <v/>
      </c>
      <c r="G86" s="384" t="str">
        <f>IF(A86="","",CONCATENATE(Monatsverwendungsnachweis!D97," / ",LEFT(Monatsverwendungsnachweis!E97,3)," / ",UHG," / ",Ermittlung_Kofi!U87," x Monat"," a ",VLOOKUP(UHG,TN_UHG_Jahr_Monat,Monatsverwendungsnachweis!$M$10,FALSE), "€ /"," ",Ermittlung_Kofi!AB87," x Tage"," a ",VLOOKUP(UHG,TN_UHG_Jahr_Tag,Monatsverwendungsnachweis!$M$10,FALSE), "€"))</f>
        <v/>
      </c>
      <c r="H86" s="406" t="str">
        <f>IF(A86="","",Ermittlung_Kofi!U87*VLOOKUP(UHG,TN_UHG_Jahr_Monat,Monatsverwendungsnachweis!$M$10,FALSE)+Ermittlung_Kofi!AB87*VLOOKUP(UHG,TN_UHG_Jahr_Tag,Monatsverwendungsnachweis!$M$10,FALSE))</f>
        <v/>
      </c>
      <c r="I86" s="406" t="str">
        <f t="shared" si="13"/>
        <v/>
      </c>
      <c r="J86" s="293" t="str">
        <f>IF(A86="","",IF(Monatsverwendungsnachweis!S97="","",Monatsverwendungsnachweis!S97))</f>
        <v/>
      </c>
      <c r="K86" s="293" t="str">
        <f t="shared" si="14"/>
        <v/>
      </c>
    </row>
    <row r="87" spans="1:11" x14ac:dyDescent="0.25">
      <c r="A87" s="292" t="str">
        <f>IF(Ermittlung_Kofi!L88=0,"",IFERROR(VLOOKUP(Monatsverwendungsnachweis!B98,Positionen,4,FALSE),""))</f>
        <v/>
      </c>
      <c r="B87" s="293" t="str">
        <f t="shared" si="10"/>
        <v/>
      </c>
      <c r="C87" s="292" t="str">
        <f>IF(A87="","",CONCATENATE("UHG"," / ",Monatsverwendungsnachweis!$D$7," / ",RIGHT(Monatsverwendungsnachweis!$F$7,2)," / ",ROW()-1))</f>
        <v/>
      </c>
      <c r="D87" s="294" t="str">
        <f t="shared" si="11"/>
        <v/>
      </c>
      <c r="E87" s="294" t="str">
        <f t="shared" si="12"/>
        <v/>
      </c>
      <c r="F87" s="293" t="str">
        <f>IF(A87="","",VLOOKUP(Monatsverwendungsnachweis!B98,Positionen,5,FALSE))</f>
        <v/>
      </c>
      <c r="G87" s="384" t="str">
        <f>IF(A87="","",CONCATENATE(Monatsverwendungsnachweis!D98," / ",LEFT(Monatsverwendungsnachweis!E98,3)," / ",UHG," / ",Ermittlung_Kofi!U88," x Monat"," a ",VLOOKUP(UHG,TN_UHG_Jahr_Monat,Monatsverwendungsnachweis!$M$10,FALSE), "€ /"," ",Ermittlung_Kofi!AB88," x Tage"," a ",VLOOKUP(UHG,TN_UHG_Jahr_Tag,Monatsverwendungsnachweis!$M$10,FALSE), "€"))</f>
        <v/>
      </c>
      <c r="H87" s="406" t="str">
        <f>IF(A87="","",Ermittlung_Kofi!U88*VLOOKUP(UHG,TN_UHG_Jahr_Monat,Monatsverwendungsnachweis!$M$10,FALSE)+Ermittlung_Kofi!AB88*VLOOKUP(UHG,TN_UHG_Jahr_Tag,Monatsverwendungsnachweis!$M$10,FALSE))</f>
        <v/>
      </c>
      <c r="I87" s="406" t="str">
        <f t="shared" si="13"/>
        <v/>
      </c>
      <c r="J87" s="293" t="str">
        <f>IF(A87="","",IF(Monatsverwendungsnachweis!S98="","",Monatsverwendungsnachweis!S98))</f>
        <v/>
      </c>
      <c r="K87" s="293" t="str">
        <f t="shared" si="14"/>
        <v/>
      </c>
    </row>
    <row r="88" spans="1:11" x14ac:dyDescent="0.25">
      <c r="A88" s="292" t="str">
        <f>IF(Ermittlung_Kofi!L89=0,"",IFERROR(VLOOKUP(Monatsverwendungsnachweis!B99,Positionen,4,FALSE),""))</f>
        <v/>
      </c>
      <c r="B88" s="293" t="str">
        <f t="shared" si="10"/>
        <v/>
      </c>
      <c r="C88" s="292" t="str">
        <f>IF(A88="","",CONCATENATE("UHG"," / ",Monatsverwendungsnachweis!$D$7," / ",RIGHT(Monatsverwendungsnachweis!$F$7,2)," / ",ROW()-1))</f>
        <v/>
      </c>
      <c r="D88" s="294" t="str">
        <f t="shared" si="11"/>
        <v/>
      </c>
      <c r="E88" s="294" t="str">
        <f t="shared" si="12"/>
        <v/>
      </c>
      <c r="F88" s="293" t="str">
        <f>IF(A88="","",VLOOKUP(Monatsverwendungsnachweis!B99,Positionen,5,FALSE))</f>
        <v/>
      </c>
      <c r="G88" s="384" t="str">
        <f>IF(A88="","",CONCATENATE(Monatsverwendungsnachweis!D99," / ",LEFT(Monatsverwendungsnachweis!E99,3)," / ",UHG," / ",Ermittlung_Kofi!U89," x Monat"," a ",VLOOKUP(UHG,TN_UHG_Jahr_Monat,Monatsverwendungsnachweis!$M$10,FALSE), "€ /"," ",Ermittlung_Kofi!AB89," x Tage"," a ",VLOOKUP(UHG,TN_UHG_Jahr_Tag,Monatsverwendungsnachweis!$M$10,FALSE), "€"))</f>
        <v/>
      </c>
      <c r="H88" s="406" t="str">
        <f>IF(A88="","",Ermittlung_Kofi!U89*VLOOKUP(UHG,TN_UHG_Jahr_Monat,Monatsverwendungsnachweis!$M$10,FALSE)+Ermittlung_Kofi!AB89*VLOOKUP(UHG,TN_UHG_Jahr_Tag,Monatsverwendungsnachweis!$M$10,FALSE))</f>
        <v/>
      </c>
      <c r="I88" s="406" t="str">
        <f t="shared" si="13"/>
        <v/>
      </c>
      <c r="J88" s="293" t="str">
        <f>IF(A88="","",IF(Monatsverwendungsnachweis!S99="","",Monatsverwendungsnachweis!S99))</f>
        <v/>
      </c>
      <c r="K88" s="293" t="str">
        <f t="shared" si="14"/>
        <v/>
      </c>
    </row>
    <row r="89" spans="1:11" x14ac:dyDescent="0.25">
      <c r="A89" s="292" t="str">
        <f>IF(Ermittlung_Kofi!L90=0,"",IFERROR(VLOOKUP(Monatsverwendungsnachweis!B100,Positionen,4,FALSE),""))</f>
        <v/>
      </c>
      <c r="B89" s="293" t="str">
        <f t="shared" si="10"/>
        <v/>
      </c>
      <c r="C89" s="292" t="str">
        <f>IF(A89="","",CONCATENATE("UHG"," / ",Monatsverwendungsnachweis!$D$7," / ",RIGHT(Monatsverwendungsnachweis!$F$7,2)," / ",ROW()-1))</f>
        <v/>
      </c>
      <c r="D89" s="294" t="str">
        <f t="shared" si="11"/>
        <v/>
      </c>
      <c r="E89" s="294" t="str">
        <f t="shared" si="12"/>
        <v/>
      </c>
      <c r="F89" s="293" t="str">
        <f>IF(A89="","",VLOOKUP(Monatsverwendungsnachweis!B100,Positionen,5,FALSE))</f>
        <v/>
      </c>
      <c r="G89" s="384" t="str">
        <f>IF(A89="","",CONCATENATE(Monatsverwendungsnachweis!D100," / ",LEFT(Monatsverwendungsnachweis!E100,3)," / ",UHG," / ",Ermittlung_Kofi!U90," x Monat"," a ",VLOOKUP(UHG,TN_UHG_Jahr_Monat,Monatsverwendungsnachweis!$M$10,FALSE), "€ /"," ",Ermittlung_Kofi!AB90," x Tage"," a ",VLOOKUP(UHG,TN_UHG_Jahr_Tag,Monatsverwendungsnachweis!$M$10,FALSE), "€"))</f>
        <v/>
      </c>
      <c r="H89" s="406" t="str">
        <f>IF(A89="","",Ermittlung_Kofi!U90*VLOOKUP(UHG,TN_UHG_Jahr_Monat,Monatsverwendungsnachweis!$M$10,FALSE)+Ermittlung_Kofi!AB90*VLOOKUP(UHG,TN_UHG_Jahr_Tag,Monatsverwendungsnachweis!$M$10,FALSE))</f>
        <v/>
      </c>
      <c r="I89" s="406" t="str">
        <f t="shared" si="13"/>
        <v/>
      </c>
      <c r="J89" s="293" t="str">
        <f>IF(A89="","",IF(Monatsverwendungsnachweis!S100="","",Monatsverwendungsnachweis!S100))</f>
        <v/>
      </c>
      <c r="K89" s="293" t="str">
        <f t="shared" si="14"/>
        <v/>
      </c>
    </row>
    <row r="90" spans="1:11" x14ac:dyDescent="0.25">
      <c r="A90" s="292" t="str">
        <f>IF(Ermittlung_Kofi!L91=0,"",IFERROR(VLOOKUP(Monatsverwendungsnachweis!B101,Positionen,4,FALSE),""))</f>
        <v/>
      </c>
      <c r="B90" s="293" t="str">
        <f t="shared" si="10"/>
        <v/>
      </c>
      <c r="C90" s="292" t="str">
        <f>IF(A90="","",CONCATENATE("UHG"," / ",Monatsverwendungsnachweis!$D$7," / ",RIGHT(Monatsverwendungsnachweis!$F$7,2)," / ",ROW()-1))</f>
        <v/>
      </c>
      <c r="D90" s="294" t="str">
        <f t="shared" si="11"/>
        <v/>
      </c>
      <c r="E90" s="294" t="str">
        <f t="shared" si="12"/>
        <v/>
      </c>
      <c r="F90" s="293" t="str">
        <f>IF(A90="","",VLOOKUP(Monatsverwendungsnachweis!B101,Positionen,5,FALSE))</f>
        <v/>
      </c>
      <c r="G90" s="384" t="str">
        <f>IF(A90="","",CONCATENATE(Monatsverwendungsnachweis!D101," / ",LEFT(Monatsverwendungsnachweis!E101,3)," / ",UHG," / ",Ermittlung_Kofi!U91," x Monat"," a ",VLOOKUP(UHG,TN_UHG_Jahr_Monat,Monatsverwendungsnachweis!$M$10,FALSE), "€ /"," ",Ermittlung_Kofi!AB91," x Tage"," a ",VLOOKUP(UHG,TN_UHG_Jahr_Tag,Monatsverwendungsnachweis!$M$10,FALSE), "€"))</f>
        <v/>
      </c>
      <c r="H90" s="406" t="str">
        <f>IF(A90="","",Ermittlung_Kofi!U91*VLOOKUP(UHG,TN_UHG_Jahr_Monat,Monatsverwendungsnachweis!$M$10,FALSE)+Ermittlung_Kofi!AB91*VLOOKUP(UHG,TN_UHG_Jahr_Tag,Monatsverwendungsnachweis!$M$10,FALSE))</f>
        <v/>
      </c>
      <c r="I90" s="406" t="str">
        <f t="shared" si="13"/>
        <v/>
      </c>
      <c r="J90" s="293" t="str">
        <f>IF(A90="","",IF(Monatsverwendungsnachweis!S101="","",Monatsverwendungsnachweis!S101))</f>
        <v/>
      </c>
      <c r="K90" s="293" t="str">
        <f t="shared" si="14"/>
        <v/>
      </c>
    </row>
    <row r="91" spans="1:11" x14ac:dyDescent="0.25">
      <c r="A91" s="292" t="str">
        <f>IF(Ermittlung_Kofi!L92=0,"",IFERROR(VLOOKUP(Monatsverwendungsnachweis!B102,Positionen,4,FALSE),""))</f>
        <v/>
      </c>
      <c r="B91" s="293" t="str">
        <f t="shared" si="10"/>
        <v/>
      </c>
      <c r="C91" s="292" t="str">
        <f>IF(A91="","",CONCATENATE("UHG"," / ",Monatsverwendungsnachweis!$D$7," / ",RIGHT(Monatsverwendungsnachweis!$F$7,2)," / ",ROW()-1))</f>
        <v/>
      </c>
      <c r="D91" s="294" t="str">
        <f t="shared" si="11"/>
        <v/>
      </c>
      <c r="E91" s="294" t="str">
        <f t="shared" si="12"/>
        <v/>
      </c>
      <c r="F91" s="293" t="str">
        <f>IF(A91="","",VLOOKUP(Monatsverwendungsnachweis!B102,Positionen,5,FALSE))</f>
        <v/>
      </c>
      <c r="G91" s="384" t="str">
        <f>IF(A91="","",CONCATENATE(Monatsverwendungsnachweis!D102," / ",LEFT(Monatsverwendungsnachweis!E102,3)," / ",UHG," / ",Ermittlung_Kofi!U92," x Monat"," a ",VLOOKUP(UHG,TN_UHG_Jahr_Monat,Monatsverwendungsnachweis!$M$10,FALSE), "€ /"," ",Ermittlung_Kofi!AB92," x Tage"," a ",VLOOKUP(UHG,TN_UHG_Jahr_Tag,Monatsverwendungsnachweis!$M$10,FALSE), "€"))</f>
        <v/>
      </c>
      <c r="H91" s="406" t="str">
        <f>IF(A91="","",Ermittlung_Kofi!U92*VLOOKUP(UHG,TN_UHG_Jahr_Monat,Monatsverwendungsnachweis!$M$10,FALSE)+Ermittlung_Kofi!AB92*VLOOKUP(UHG,TN_UHG_Jahr_Tag,Monatsverwendungsnachweis!$M$10,FALSE))</f>
        <v/>
      </c>
      <c r="I91" s="406" t="str">
        <f t="shared" si="13"/>
        <v/>
      </c>
      <c r="J91" s="293" t="str">
        <f>IF(A91="","",IF(Monatsverwendungsnachweis!S102="","",Monatsverwendungsnachweis!S102))</f>
        <v/>
      </c>
      <c r="K91" s="293" t="str">
        <f t="shared" si="14"/>
        <v/>
      </c>
    </row>
    <row r="92" spans="1:11" x14ac:dyDescent="0.25">
      <c r="A92" s="292" t="str">
        <f>IF(Ermittlung_Kofi!L93=0,"",IFERROR(VLOOKUP(Monatsverwendungsnachweis!B103,Positionen,4,FALSE),""))</f>
        <v/>
      </c>
      <c r="B92" s="293" t="str">
        <f t="shared" si="10"/>
        <v/>
      </c>
      <c r="C92" s="292" t="str">
        <f>IF(A92="","",CONCATENATE("UHG"," / ",Monatsverwendungsnachweis!$D$7," / ",RIGHT(Monatsverwendungsnachweis!$F$7,2)," / ",ROW()-1))</f>
        <v/>
      </c>
      <c r="D92" s="294" t="str">
        <f t="shared" si="11"/>
        <v/>
      </c>
      <c r="E92" s="294" t="str">
        <f t="shared" si="12"/>
        <v/>
      </c>
      <c r="F92" s="293" t="str">
        <f>IF(A92="","",VLOOKUP(Monatsverwendungsnachweis!B103,Positionen,5,FALSE))</f>
        <v/>
      </c>
      <c r="G92" s="384" t="str">
        <f>IF(A92="","",CONCATENATE(Monatsverwendungsnachweis!D103," / ",LEFT(Monatsverwendungsnachweis!E103,3)," / ",UHG," / ",Ermittlung_Kofi!U93," x Monat"," a ",VLOOKUP(UHG,TN_UHG_Jahr_Monat,Monatsverwendungsnachweis!$M$10,FALSE), "€ /"," ",Ermittlung_Kofi!AB93," x Tage"," a ",VLOOKUP(UHG,TN_UHG_Jahr_Tag,Monatsverwendungsnachweis!$M$10,FALSE), "€"))</f>
        <v/>
      </c>
      <c r="H92" s="406" t="str">
        <f>IF(A92="","",Ermittlung_Kofi!U93*VLOOKUP(UHG,TN_UHG_Jahr_Monat,Monatsverwendungsnachweis!$M$10,FALSE)+Ermittlung_Kofi!AB93*VLOOKUP(UHG,TN_UHG_Jahr_Tag,Monatsverwendungsnachweis!$M$10,FALSE))</f>
        <v/>
      </c>
      <c r="I92" s="406" t="str">
        <f t="shared" si="13"/>
        <v/>
      </c>
      <c r="J92" s="293" t="str">
        <f>IF(A92="","",IF(Monatsverwendungsnachweis!S103="","",Monatsverwendungsnachweis!S103))</f>
        <v/>
      </c>
      <c r="K92" s="293" t="str">
        <f t="shared" si="14"/>
        <v/>
      </c>
    </row>
    <row r="93" spans="1:11" x14ac:dyDescent="0.25">
      <c r="A93" s="292" t="str">
        <f>IF(Ermittlung_Kofi!L94=0,"",IFERROR(VLOOKUP(Monatsverwendungsnachweis!B104,Positionen,4,FALSE),""))</f>
        <v/>
      </c>
      <c r="B93" s="293" t="str">
        <f t="shared" si="10"/>
        <v/>
      </c>
      <c r="C93" s="292" t="str">
        <f>IF(A93="","",CONCATENATE("UHG"," / ",Monatsverwendungsnachweis!$D$7," / ",RIGHT(Monatsverwendungsnachweis!$F$7,2)," / ",ROW()-1))</f>
        <v/>
      </c>
      <c r="D93" s="294" t="str">
        <f t="shared" si="11"/>
        <v/>
      </c>
      <c r="E93" s="294" t="str">
        <f t="shared" si="12"/>
        <v/>
      </c>
      <c r="F93" s="293" t="str">
        <f>IF(A93="","",VLOOKUP(Monatsverwendungsnachweis!B104,Positionen,5,FALSE))</f>
        <v/>
      </c>
      <c r="G93" s="384" t="str">
        <f>IF(A93="","",CONCATENATE(Monatsverwendungsnachweis!D104," / ",LEFT(Monatsverwendungsnachweis!E104,3)," / ",UHG," / ",Ermittlung_Kofi!U94," x Monat"," a ",VLOOKUP(UHG,TN_UHG_Jahr_Monat,Monatsverwendungsnachweis!$M$10,FALSE), "€ /"," ",Ermittlung_Kofi!AB94," x Tage"," a ",VLOOKUP(UHG,TN_UHG_Jahr_Tag,Monatsverwendungsnachweis!$M$10,FALSE), "€"))</f>
        <v/>
      </c>
      <c r="H93" s="406" t="str">
        <f>IF(A93="","",Ermittlung_Kofi!U94*VLOOKUP(UHG,TN_UHG_Jahr_Monat,Monatsverwendungsnachweis!$M$10,FALSE)+Ermittlung_Kofi!AB94*VLOOKUP(UHG,TN_UHG_Jahr_Tag,Monatsverwendungsnachweis!$M$10,FALSE))</f>
        <v/>
      </c>
      <c r="I93" s="406" t="str">
        <f t="shared" si="13"/>
        <v/>
      </c>
      <c r="J93" s="293" t="str">
        <f>IF(A93="","",IF(Monatsverwendungsnachweis!S104="","",Monatsverwendungsnachweis!S104))</f>
        <v/>
      </c>
      <c r="K93" s="293" t="str">
        <f t="shared" si="14"/>
        <v/>
      </c>
    </row>
    <row r="94" spans="1:11" x14ac:dyDescent="0.25">
      <c r="A94" s="292" t="str">
        <f>IF(Ermittlung_Kofi!L95=0,"",IFERROR(VLOOKUP(Monatsverwendungsnachweis!B105,Positionen,4,FALSE),""))</f>
        <v/>
      </c>
      <c r="B94" s="293" t="str">
        <f t="shared" si="10"/>
        <v/>
      </c>
      <c r="C94" s="292" t="str">
        <f>IF(A94="","",CONCATENATE("UHG"," / ",Monatsverwendungsnachweis!$D$7," / ",RIGHT(Monatsverwendungsnachweis!$F$7,2)," / ",ROW()-1))</f>
        <v/>
      </c>
      <c r="D94" s="294" t="str">
        <f t="shared" si="11"/>
        <v/>
      </c>
      <c r="E94" s="294" t="str">
        <f t="shared" si="12"/>
        <v/>
      </c>
      <c r="F94" s="293" t="str">
        <f>IF(A94="","",VLOOKUP(Monatsverwendungsnachweis!B105,Positionen,5,FALSE))</f>
        <v/>
      </c>
      <c r="G94" s="384" t="str">
        <f>IF(A94="","",CONCATENATE(Monatsverwendungsnachweis!D105," / ",LEFT(Monatsverwendungsnachweis!E105,3)," / ",UHG," / ",Ermittlung_Kofi!U95," x Monat"," a ",VLOOKUP(UHG,TN_UHG_Jahr_Monat,Monatsverwendungsnachweis!$M$10,FALSE), "€ /"," ",Ermittlung_Kofi!AB95," x Tage"," a ",VLOOKUP(UHG,TN_UHG_Jahr_Tag,Monatsverwendungsnachweis!$M$10,FALSE), "€"))</f>
        <v/>
      </c>
      <c r="H94" s="406" t="str">
        <f>IF(A94="","",Ermittlung_Kofi!U95*VLOOKUP(UHG,TN_UHG_Jahr_Monat,Monatsverwendungsnachweis!$M$10,FALSE)+Ermittlung_Kofi!AB95*VLOOKUP(UHG,TN_UHG_Jahr_Tag,Monatsverwendungsnachweis!$M$10,FALSE))</f>
        <v/>
      </c>
      <c r="I94" s="406" t="str">
        <f t="shared" si="13"/>
        <v/>
      </c>
      <c r="J94" s="293" t="str">
        <f>IF(A94="","",IF(Monatsverwendungsnachweis!S105="","",Monatsverwendungsnachweis!S105))</f>
        <v/>
      </c>
      <c r="K94" s="293" t="str">
        <f t="shared" si="14"/>
        <v/>
      </c>
    </row>
    <row r="95" spans="1:11" x14ac:dyDescent="0.25">
      <c r="A95" s="292" t="str">
        <f>IF(Ermittlung_Kofi!L96=0,"",IFERROR(VLOOKUP(Monatsverwendungsnachweis!B106,Positionen,4,FALSE),""))</f>
        <v/>
      </c>
      <c r="B95" s="293" t="str">
        <f t="shared" si="10"/>
        <v/>
      </c>
      <c r="C95" s="292" t="str">
        <f>IF(A95="","",CONCATENATE("UHG"," / ",Monatsverwendungsnachweis!$D$7," / ",RIGHT(Monatsverwendungsnachweis!$F$7,2)," / ",ROW()-1))</f>
        <v/>
      </c>
      <c r="D95" s="294" t="str">
        <f t="shared" si="11"/>
        <v/>
      </c>
      <c r="E95" s="294" t="str">
        <f t="shared" si="12"/>
        <v/>
      </c>
      <c r="F95" s="293" t="str">
        <f>IF(A95="","",VLOOKUP(Monatsverwendungsnachweis!B106,Positionen,5,FALSE))</f>
        <v/>
      </c>
      <c r="G95" s="384" t="str">
        <f>IF(A95="","",CONCATENATE(Monatsverwendungsnachweis!D106," / ",LEFT(Monatsverwendungsnachweis!E106,3)," / ",UHG," / ",Ermittlung_Kofi!U96," x Monat"," a ",VLOOKUP(UHG,TN_UHG_Jahr_Monat,Monatsverwendungsnachweis!$M$10,FALSE), "€ /"," ",Ermittlung_Kofi!AB96," x Tage"," a ",VLOOKUP(UHG,TN_UHG_Jahr_Tag,Monatsverwendungsnachweis!$M$10,FALSE), "€"))</f>
        <v/>
      </c>
      <c r="H95" s="406" t="str">
        <f>IF(A95="","",Ermittlung_Kofi!U96*VLOOKUP(UHG,TN_UHG_Jahr_Monat,Monatsverwendungsnachweis!$M$10,FALSE)+Ermittlung_Kofi!AB96*VLOOKUP(UHG,TN_UHG_Jahr_Tag,Monatsverwendungsnachweis!$M$10,FALSE))</f>
        <v/>
      </c>
      <c r="I95" s="406" t="str">
        <f t="shared" si="13"/>
        <v/>
      </c>
      <c r="J95" s="293" t="str">
        <f>IF(A95="","",IF(Monatsverwendungsnachweis!S106="","",Monatsverwendungsnachweis!S106))</f>
        <v/>
      </c>
      <c r="K95" s="293" t="str">
        <f t="shared" si="14"/>
        <v/>
      </c>
    </row>
    <row r="96" spans="1:11" x14ac:dyDescent="0.25">
      <c r="A96" s="292" t="str">
        <f>IF(Ermittlung_Kofi!L97=0,"",IFERROR(VLOOKUP(Monatsverwendungsnachweis!B107,Positionen,4,FALSE),""))</f>
        <v/>
      </c>
      <c r="B96" s="293" t="str">
        <f t="shared" si="10"/>
        <v/>
      </c>
      <c r="C96" s="292" t="str">
        <f>IF(A96="","",CONCATENATE("UHG"," / ",Monatsverwendungsnachweis!$D$7," / ",RIGHT(Monatsverwendungsnachweis!$F$7,2)," / ",ROW()-1))</f>
        <v/>
      </c>
      <c r="D96" s="294" t="str">
        <f t="shared" si="11"/>
        <v/>
      </c>
      <c r="E96" s="294" t="str">
        <f t="shared" si="12"/>
        <v/>
      </c>
      <c r="F96" s="293" t="str">
        <f>IF(A96="","",VLOOKUP(Monatsverwendungsnachweis!B107,Positionen,5,FALSE))</f>
        <v/>
      </c>
      <c r="G96" s="384" t="str">
        <f>IF(A96="","",CONCATENATE(Monatsverwendungsnachweis!D107," / ",LEFT(Monatsverwendungsnachweis!E107,3)," / ",UHG," / ",Ermittlung_Kofi!U97," x Monat"," a ",VLOOKUP(UHG,TN_UHG_Jahr_Monat,Monatsverwendungsnachweis!$M$10,FALSE), "€ /"," ",Ermittlung_Kofi!AB97," x Tage"," a ",VLOOKUP(UHG,TN_UHG_Jahr_Tag,Monatsverwendungsnachweis!$M$10,FALSE), "€"))</f>
        <v/>
      </c>
      <c r="H96" s="406" t="str">
        <f>IF(A96="","",Ermittlung_Kofi!U97*VLOOKUP(UHG,TN_UHG_Jahr_Monat,Monatsverwendungsnachweis!$M$10,FALSE)+Ermittlung_Kofi!AB97*VLOOKUP(UHG,TN_UHG_Jahr_Tag,Monatsverwendungsnachweis!$M$10,FALSE))</f>
        <v/>
      </c>
      <c r="I96" s="406" t="str">
        <f t="shared" si="13"/>
        <v/>
      </c>
      <c r="J96" s="293" t="str">
        <f>IF(A96="","",IF(Monatsverwendungsnachweis!S107="","",Monatsverwendungsnachweis!S107))</f>
        <v/>
      </c>
      <c r="K96" s="293" t="str">
        <f t="shared" si="14"/>
        <v/>
      </c>
    </row>
    <row r="97" spans="1:11" x14ac:dyDescent="0.25">
      <c r="A97" s="292" t="str">
        <f>IF(Ermittlung_Kofi!L98=0,"",IFERROR(VLOOKUP(Monatsverwendungsnachweis!B108,Positionen,4,FALSE),""))</f>
        <v/>
      </c>
      <c r="B97" s="293" t="str">
        <f t="shared" si="10"/>
        <v/>
      </c>
      <c r="C97" s="292" t="str">
        <f>IF(A97="","",CONCATENATE("UHG"," / ",Monatsverwendungsnachweis!$D$7," / ",RIGHT(Monatsverwendungsnachweis!$F$7,2)," / ",ROW()-1))</f>
        <v/>
      </c>
      <c r="D97" s="294" t="str">
        <f t="shared" si="11"/>
        <v/>
      </c>
      <c r="E97" s="294" t="str">
        <f t="shared" si="12"/>
        <v/>
      </c>
      <c r="F97" s="293" t="str">
        <f>IF(A97="","",VLOOKUP(Monatsverwendungsnachweis!B108,Positionen,5,FALSE))</f>
        <v/>
      </c>
      <c r="G97" s="384" t="str">
        <f>IF(A97="","",CONCATENATE(Monatsverwendungsnachweis!D108," / ",LEFT(Monatsverwendungsnachweis!E108,3)," / ",UHG," / ",Ermittlung_Kofi!U98," x Monat"," a ",VLOOKUP(UHG,TN_UHG_Jahr_Monat,Monatsverwendungsnachweis!$M$10,FALSE), "€ /"," ",Ermittlung_Kofi!AB98," x Tage"," a ",VLOOKUP(UHG,TN_UHG_Jahr_Tag,Monatsverwendungsnachweis!$M$10,FALSE), "€"))</f>
        <v/>
      </c>
      <c r="H97" s="406" t="str">
        <f>IF(A97="","",Ermittlung_Kofi!U98*VLOOKUP(UHG,TN_UHG_Jahr_Monat,Monatsverwendungsnachweis!$M$10,FALSE)+Ermittlung_Kofi!AB98*VLOOKUP(UHG,TN_UHG_Jahr_Tag,Monatsverwendungsnachweis!$M$10,FALSE))</f>
        <v/>
      </c>
      <c r="I97" s="406" t="str">
        <f t="shared" si="13"/>
        <v/>
      </c>
      <c r="J97" s="293" t="str">
        <f>IF(A97="","",IF(Monatsverwendungsnachweis!S108="","",Monatsverwendungsnachweis!S108))</f>
        <v/>
      </c>
      <c r="K97" s="293" t="str">
        <f t="shared" si="14"/>
        <v/>
      </c>
    </row>
    <row r="98" spans="1:11" x14ac:dyDescent="0.25">
      <c r="A98" s="292" t="str">
        <f>IF(Ermittlung_Kofi!L99=0,"",IFERROR(VLOOKUP(Monatsverwendungsnachweis!B109,Positionen,4,FALSE),""))</f>
        <v/>
      </c>
      <c r="B98" s="293" t="str">
        <f t="shared" si="10"/>
        <v/>
      </c>
      <c r="C98" s="292" t="str">
        <f>IF(A98="","",CONCATENATE("UHG"," / ",Monatsverwendungsnachweis!$D$7," / ",RIGHT(Monatsverwendungsnachweis!$F$7,2)," / ",ROW()-1))</f>
        <v/>
      </c>
      <c r="D98" s="294" t="str">
        <f t="shared" si="11"/>
        <v/>
      </c>
      <c r="E98" s="294" t="str">
        <f t="shared" si="12"/>
        <v/>
      </c>
      <c r="F98" s="293" t="str">
        <f>IF(A98="","",VLOOKUP(Monatsverwendungsnachweis!B109,Positionen,5,FALSE))</f>
        <v/>
      </c>
      <c r="G98" s="384" t="str">
        <f>IF(A98="","",CONCATENATE(Monatsverwendungsnachweis!D109," / ",LEFT(Monatsverwendungsnachweis!E109,3)," / ",UHG," / ",Ermittlung_Kofi!U99," x Monat"," a ",VLOOKUP(UHG,TN_UHG_Jahr_Monat,Monatsverwendungsnachweis!$M$10,FALSE), "€ /"," ",Ermittlung_Kofi!AB99," x Tage"," a ",VLOOKUP(UHG,TN_UHG_Jahr_Tag,Monatsverwendungsnachweis!$M$10,FALSE), "€"))</f>
        <v/>
      </c>
      <c r="H98" s="406" t="str">
        <f>IF(A98="","",Ermittlung_Kofi!U99*VLOOKUP(UHG,TN_UHG_Jahr_Monat,Monatsverwendungsnachweis!$M$10,FALSE)+Ermittlung_Kofi!AB99*VLOOKUP(UHG,TN_UHG_Jahr_Tag,Monatsverwendungsnachweis!$M$10,FALSE))</f>
        <v/>
      </c>
      <c r="I98" s="406" t="str">
        <f t="shared" si="13"/>
        <v/>
      </c>
      <c r="J98" s="293" t="str">
        <f>IF(A98="","",IF(Monatsverwendungsnachweis!S109="","",Monatsverwendungsnachweis!S109))</f>
        <v/>
      </c>
      <c r="K98" s="293" t="str">
        <f t="shared" si="14"/>
        <v/>
      </c>
    </row>
    <row r="99" spans="1:11" x14ac:dyDescent="0.25">
      <c r="A99" s="292" t="str">
        <f>IF(Ermittlung_Kofi!L100=0,"",IFERROR(VLOOKUP(Monatsverwendungsnachweis!B110,Positionen,4,FALSE),""))</f>
        <v/>
      </c>
      <c r="B99" s="293" t="str">
        <f t="shared" si="10"/>
        <v/>
      </c>
      <c r="C99" s="292" t="str">
        <f>IF(A99="","",CONCATENATE("UHG"," / ",Monatsverwendungsnachweis!$D$7," / ",RIGHT(Monatsverwendungsnachweis!$F$7,2)," / ",ROW()-1))</f>
        <v/>
      </c>
      <c r="D99" s="294" t="str">
        <f t="shared" si="11"/>
        <v/>
      </c>
      <c r="E99" s="294" t="str">
        <f t="shared" si="12"/>
        <v/>
      </c>
      <c r="F99" s="293" t="str">
        <f>IF(A99="","",VLOOKUP(Monatsverwendungsnachweis!B110,Positionen,5,FALSE))</f>
        <v/>
      </c>
      <c r="G99" s="384" t="str">
        <f>IF(A99="","",CONCATENATE(Monatsverwendungsnachweis!D110," / ",LEFT(Monatsverwendungsnachweis!E110,3)," / ",UHG," / ",Ermittlung_Kofi!U100," x Monat"," a ",VLOOKUP(UHG,TN_UHG_Jahr_Monat,Monatsverwendungsnachweis!$M$10,FALSE), "€ /"," ",Ermittlung_Kofi!AB100," x Tage"," a ",VLOOKUP(UHG,TN_UHG_Jahr_Tag,Monatsverwendungsnachweis!$M$10,FALSE), "€"))</f>
        <v/>
      </c>
      <c r="H99" s="406" t="str">
        <f>IF(A99="","",Ermittlung_Kofi!U100*VLOOKUP(UHG,TN_UHG_Jahr_Monat,Monatsverwendungsnachweis!$M$10,FALSE)+Ermittlung_Kofi!AB100*VLOOKUP(UHG,TN_UHG_Jahr_Tag,Monatsverwendungsnachweis!$M$10,FALSE))</f>
        <v/>
      </c>
      <c r="I99" s="406" t="str">
        <f t="shared" si="13"/>
        <v/>
      </c>
      <c r="J99" s="293" t="str">
        <f>IF(A99="","",IF(Monatsverwendungsnachweis!S110="","",Monatsverwendungsnachweis!S110))</f>
        <v/>
      </c>
      <c r="K99" s="293" t="str">
        <f t="shared" si="14"/>
        <v/>
      </c>
    </row>
    <row r="100" spans="1:11" x14ac:dyDescent="0.25">
      <c r="A100" s="292" t="str">
        <f>IF(Ermittlung_Kofi!L101=0,"",IFERROR(VLOOKUP(Monatsverwendungsnachweis!B111,Positionen,4,FALSE),""))</f>
        <v/>
      </c>
      <c r="B100" s="293" t="str">
        <f t="shared" si="10"/>
        <v/>
      </c>
      <c r="C100" s="292" t="str">
        <f>IF(A100="","",CONCATENATE("UHG"," / ",Monatsverwendungsnachweis!$D$7," / ",RIGHT(Monatsverwendungsnachweis!$F$7,2)," / ",ROW()-1))</f>
        <v/>
      </c>
      <c r="D100" s="294" t="str">
        <f t="shared" si="11"/>
        <v/>
      </c>
      <c r="E100" s="294" t="str">
        <f t="shared" si="12"/>
        <v/>
      </c>
      <c r="F100" s="293" t="str">
        <f>IF(A100="","",VLOOKUP(Monatsverwendungsnachweis!B111,Positionen,5,FALSE))</f>
        <v/>
      </c>
      <c r="G100" s="384" t="str">
        <f>IF(A100="","",CONCATENATE(Monatsverwendungsnachweis!D111," / ",LEFT(Monatsverwendungsnachweis!E111,3)," / ",UHG," / ",Ermittlung_Kofi!U101," x Monat"," a ",VLOOKUP(UHG,TN_UHG_Jahr_Monat,Monatsverwendungsnachweis!$M$10,FALSE), "€ /"," ",Ermittlung_Kofi!AB101," x Tage"," a ",VLOOKUP(UHG,TN_UHG_Jahr_Tag,Monatsverwendungsnachweis!$M$10,FALSE), "€"))</f>
        <v/>
      </c>
      <c r="H100" s="406" t="str">
        <f>IF(A100="","",Ermittlung_Kofi!U101*VLOOKUP(UHG,TN_UHG_Jahr_Monat,Monatsverwendungsnachweis!$M$10,FALSE)+Ermittlung_Kofi!AB101*VLOOKUP(UHG,TN_UHG_Jahr_Tag,Monatsverwendungsnachweis!$M$10,FALSE))</f>
        <v/>
      </c>
      <c r="I100" s="406" t="str">
        <f t="shared" si="13"/>
        <v/>
      </c>
      <c r="J100" s="293" t="str">
        <f>IF(A100="","",IF(Monatsverwendungsnachweis!S111="","",Monatsverwendungsnachweis!S111))</f>
        <v/>
      </c>
      <c r="K100" s="293" t="str">
        <f t="shared" si="14"/>
        <v/>
      </c>
    </row>
    <row r="101" spans="1:11" x14ac:dyDescent="0.25">
      <c r="A101" s="292" t="str">
        <f>IF(Ermittlung_Kofi!L102=0,"",IFERROR(VLOOKUP(Monatsverwendungsnachweis!B112,Positionen,4,FALSE),""))</f>
        <v/>
      </c>
      <c r="B101" s="293" t="str">
        <f t="shared" ref="B101:B164" si="15">IF(A101="","","ZE")</f>
        <v/>
      </c>
      <c r="C101" s="292" t="str">
        <f>IF(A101="","",CONCATENATE("UHG"," / ",Monatsverwendungsnachweis!$D$7," / ",RIGHT(Monatsverwendungsnachweis!$F$7,2)," / ",ROW()-1))</f>
        <v/>
      </c>
      <c r="D101" s="294" t="str">
        <f t="shared" ref="D101:D164" si="16">IF(A101="","",Monatsende)</f>
        <v/>
      </c>
      <c r="E101" s="294" t="str">
        <f t="shared" ref="E101:E164" si="17">IF(A101="","",Monatsende)</f>
        <v/>
      </c>
      <c r="F101" s="293" t="str">
        <f>IF(A101="","",VLOOKUP(Monatsverwendungsnachweis!B112,Positionen,5,FALSE))</f>
        <v/>
      </c>
      <c r="G101" s="384" t="str">
        <f>IF(A101="","",CONCATENATE(Monatsverwendungsnachweis!D112," / ",LEFT(Monatsverwendungsnachweis!E112,3)," / ",UHG," / ",Ermittlung_Kofi!U102," x Monat"," a ",VLOOKUP(UHG,TN_UHG_Jahr_Monat,Monatsverwendungsnachweis!$M$10,FALSE), "€ /"," ",Ermittlung_Kofi!AB102," x Tage"," a ",VLOOKUP(UHG,TN_UHG_Jahr_Tag,Monatsverwendungsnachweis!$M$10,FALSE), "€"))</f>
        <v/>
      </c>
      <c r="H101" s="406" t="str">
        <f>IF(A101="","",Ermittlung_Kofi!U102*VLOOKUP(UHG,TN_UHG_Jahr_Monat,Monatsverwendungsnachweis!$M$10,FALSE)+Ermittlung_Kofi!AB102*VLOOKUP(UHG,TN_UHG_Jahr_Tag,Monatsverwendungsnachweis!$M$10,FALSE))</f>
        <v/>
      </c>
      <c r="I101" s="406" t="str">
        <f t="shared" ref="I101:I164" si="18">H101</f>
        <v/>
      </c>
      <c r="J101" s="293" t="str">
        <f>IF(A101="","",IF(Monatsverwendungsnachweis!S112="","",Monatsverwendungsnachweis!S112))</f>
        <v/>
      </c>
      <c r="K101" s="293" t="str">
        <f t="shared" ref="K101:K164" si="19">IF(A101="","","0")</f>
        <v/>
      </c>
    </row>
    <row r="102" spans="1:11" x14ac:dyDescent="0.25">
      <c r="A102" s="292" t="str">
        <f>IF(Ermittlung_Kofi!L103=0,"",IFERROR(VLOOKUP(Monatsverwendungsnachweis!B113,Positionen,4,FALSE),""))</f>
        <v/>
      </c>
      <c r="B102" s="293" t="str">
        <f t="shared" si="15"/>
        <v/>
      </c>
      <c r="C102" s="292" t="str">
        <f>IF(A102="","",CONCATENATE("UHG"," / ",Monatsverwendungsnachweis!$D$7," / ",RIGHT(Monatsverwendungsnachweis!$F$7,2)," / ",ROW()-1))</f>
        <v/>
      </c>
      <c r="D102" s="294" t="str">
        <f t="shared" si="16"/>
        <v/>
      </c>
      <c r="E102" s="294" t="str">
        <f t="shared" si="17"/>
        <v/>
      </c>
      <c r="F102" s="293" t="str">
        <f>IF(A102="","",VLOOKUP(Monatsverwendungsnachweis!B113,Positionen,5,FALSE))</f>
        <v/>
      </c>
      <c r="G102" s="384" t="str">
        <f>IF(A102="","",CONCATENATE(Monatsverwendungsnachweis!D113," / ",LEFT(Monatsverwendungsnachweis!E113,3)," / ",UHG," / ",Ermittlung_Kofi!U103," x Monat"," a ",VLOOKUP(UHG,TN_UHG_Jahr_Monat,Monatsverwendungsnachweis!$M$10,FALSE), "€ /"," ",Ermittlung_Kofi!AB103," x Tage"," a ",VLOOKUP(UHG,TN_UHG_Jahr_Tag,Monatsverwendungsnachweis!$M$10,FALSE), "€"))</f>
        <v/>
      </c>
      <c r="H102" s="406" t="str">
        <f>IF(A102="","",Ermittlung_Kofi!U103*VLOOKUP(UHG,TN_UHG_Jahr_Monat,Monatsverwendungsnachweis!$M$10,FALSE)+Ermittlung_Kofi!AB103*VLOOKUP(UHG,TN_UHG_Jahr_Tag,Monatsverwendungsnachweis!$M$10,FALSE))</f>
        <v/>
      </c>
      <c r="I102" s="406" t="str">
        <f t="shared" si="18"/>
        <v/>
      </c>
      <c r="J102" s="293" t="str">
        <f>IF(A102="","",IF(Monatsverwendungsnachweis!S113="","",Monatsverwendungsnachweis!S113))</f>
        <v/>
      </c>
      <c r="K102" s="293" t="str">
        <f t="shared" si="19"/>
        <v/>
      </c>
    </row>
    <row r="103" spans="1:11" x14ac:dyDescent="0.25">
      <c r="A103" s="292" t="str">
        <f>IF(Ermittlung_Kofi!L104=0,"",IFERROR(VLOOKUP(Monatsverwendungsnachweis!B114,Positionen,4,FALSE),""))</f>
        <v/>
      </c>
      <c r="B103" s="293" t="str">
        <f t="shared" si="15"/>
        <v/>
      </c>
      <c r="C103" s="292" t="str">
        <f>IF(A103="","",CONCATENATE("UHG"," / ",Monatsverwendungsnachweis!$D$7," / ",RIGHT(Monatsverwendungsnachweis!$F$7,2)," / ",ROW()-1))</f>
        <v/>
      </c>
      <c r="D103" s="294" t="str">
        <f t="shared" si="16"/>
        <v/>
      </c>
      <c r="E103" s="294" t="str">
        <f t="shared" si="17"/>
        <v/>
      </c>
      <c r="F103" s="293" t="str">
        <f>IF(A103="","",VLOOKUP(Monatsverwendungsnachweis!B114,Positionen,5,FALSE))</f>
        <v/>
      </c>
      <c r="G103" s="384" t="str">
        <f>IF(A103="","",CONCATENATE(Monatsverwendungsnachweis!D114," / ",LEFT(Monatsverwendungsnachweis!E114,3)," / ",UHG," / ",Ermittlung_Kofi!U104," x Monat"," a ",VLOOKUP(UHG,TN_UHG_Jahr_Monat,Monatsverwendungsnachweis!$M$10,FALSE), "€ /"," ",Ermittlung_Kofi!AB104," x Tage"," a ",VLOOKUP(UHG,TN_UHG_Jahr_Tag,Monatsverwendungsnachweis!$M$10,FALSE), "€"))</f>
        <v/>
      </c>
      <c r="H103" s="406" t="str">
        <f>IF(A103="","",Ermittlung_Kofi!U104*VLOOKUP(UHG,TN_UHG_Jahr_Monat,Monatsverwendungsnachweis!$M$10,FALSE)+Ermittlung_Kofi!AB104*VLOOKUP(UHG,TN_UHG_Jahr_Tag,Monatsverwendungsnachweis!$M$10,FALSE))</f>
        <v/>
      </c>
      <c r="I103" s="406" t="str">
        <f t="shared" si="18"/>
        <v/>
      </c>
      <c r="J103" s="293" t="str">
        <f>IF(A103="","",IF(Monatsverwendungsnachweis!S114="","",Monatsverwendungsnachweis!S114))</f>
        <v/>
      </c>
      <c r="K103" s="293" t="str">
        <f t="shared" si="19"/>
        <v/>
      </c>
    </row>
    <row r="104" spans="1:11" x14ac:dyDescent="0.25">
      <c r="A104" s="292" t="str">
        <f>IF(Ermittlung_Kofi!L105=0,"",IFERROR(VLOOKUP(Monatsverwendungsnachweis!B115,Positionen,4,FALSE),""))</f>
        <v/>
      </c>
      <c r="B104" s="293" t="str">
        <f t="shared" si="15"/>
        <v/>
      </c>
      <c r="C104" s="292" t="str">
        <f>IF(A104="","",CONCATENATE("UHG"," / ",Monatsverwendungsnachweis!$D$7," / ",RIGHT(Monatsverwendungsnachweis!$F$7,2)," / ",ROW()-1))</f>
        <v/>
      </c>
      <c r="D104" s="294" t="str">
        <f t="shared" si="16"/>
        <v/>
      </c>
      <c r="E104" s="294" t="str">
        <f t="shared" si="17"/>
        <v/>
      </c>
      <c r="F104" s="293" t="str">
        <f>IF(A104="","",VLOOKUP(Monatsverwendungsnachweis!B115,Positionen,5,FALSE))</f>
        <v/>
      </c>
      <c r="G104" s="384" t="str">
        <f>IF(A104="","",CONCATENATE(Monatsverwendungsnachweis!D115," / ",LEFT(Monatsverwendungsnachweis!E115,3)," / ",UHG," / ",Ermittlung_Kofi!U105," x Monat"," a ",VLOOKUP(UHG,TN_UHG_Jahr_Monat,Monatsverwendungsnachweis!$M$10,FALSE), "€ /"," ",Ermittlung_Kofi!AB105," x Tage"," a ",VLOOKUP(UHG,TN_UHG_Jahr_Tag,Monatsverwendungsnachweis!$M$10,FALSE), "€"))</f>
        <v/>
      </c>
      <c r="H104" s="406" t="str">
        <f>IF(A104="","",Ermittlung_Kofi!U105*VLOOKUP(UHG,TN_UHG_Jahr_Monat,Monatsverwendungsnachweis!$M$10,FALSE)+Ermittlung_Kofi!AB105*VLOOKUP(UHG,TN_UHG_Jahr_Tag,Monatsverwendungsnachweis!$M$10,FALSE))</f>
        <v/>
      </c>
      <c r="I104" s="406" t="str">
        <f t="shared" si="18"/>
        <v/>
      </c>
      <c r="J104" s="293" t="str">
        <f>IF(A104="","",IF(Monatsverwendungsnachweis!S115="","",Monatsverwendungsnachweis!S115))</f>
        <v/>
      </c>
      <c r="K104" s="293" t="str">
        <f t="shared" si="19"/>
        <v/>
      </c>
    </row>
    <row r="105" spans="1:11" x14ac:dyDescent="0.25">
      <c r="A105" s="292" t="str">
        <f>IF(Ermittlung_Kofi!L106=0,"",IFERROR(VLOOKUP(Monatsverwendungsnachweis!B116,Positionen,4,FALSE),""))</f>
        <v/>
      </c>
      <c r="B105" s="293" t="str">
        <f t="shared" si="15"/>
        <v/>
      </c>
      <c r="C105" s="292" t="str">
        <f>IF(A105="","",CONCATENATE("UHG"," / ",Monatsverwendungsnachweis!$D$7," / ",RIGHT(Monatsverwendungsnachweis!$F$7,2)," / ",ROW()-1))</f>
        <v/>
      </c>
      <c r="D105" s="294" t="str">
        <f t="shared" si="16"/>
        <v/>
      </c>
      <c r="E105" s="294" t="str">
        <f t="shared" si="17"/>
        <v/>
      </c>
      <c r="F105" s="293" t="str">
        <f>IF(A105="","",VLOOKUP(Monatsverwendungsnachweis!B116,Positionen,5,FALSE))</f>
        <v/>
      </c>
      <c r="G105" s="384" t="str">
        <f>IF(A105="","",CONCATENATE(Monatsverwendungsnachweis!D116," / ",LEFT(Monatsverwendungsnachweis!E116,3)," / ",UHG," / ",Ermittlung_Kofi!U106," x Monat"," a ",VLOOKUP(UHG,TN_UHG_Jahr_Monat,Monatsverwendungsnachweis!$M$10,FALSE), "€ /"," ",Ermittlung_Kofi!AB106," x Tage"," a ",VLOOKUP(UHG,TN_UHG_Jahr_Tag,Monatsverwendungsnachweis!$M$10,FALSE), "€"))</f>
        <v/>
      </c>
      <c r="H105" s="406" t="str">
        <f>IF(A105="","",Ermittlung_Kofi!U106*VLOOKUP(UHG,TN_UHG_Jahr_Monat,Monatsverwendungsnachweis!$M$10,FALSE)+Ermittlung_Kofi!AB106*VLOOKUP(UHG,TN_UHG_Jahr_Tag,Monatsverwendungsnachweis!$M$10,FALSE))</f>
        <v/>
      </c>
      <c r="I105" s="406" t="str">
        <f t="shared" si="18"/>
        <v/>
      </c>
      <c r="J105" s="293" t="str">
        <f>IF(A105="","",IF(Monatsverwendungsnachweis!S116="","",Monatsverwendungsnachweis!S116))</f>
        <v/>
      </c>
      <c r="K105" s="293" t="str">
        <f t="shared" si="19"/>
        <v/>
      </c>
    </row>
    <row r="106" spans="1:11" x14ac:dyDescent="0.25">
      <c r="A106" s="292" t="str">
        <f>IF(Ermittlung_Kofi!L107=0,"",IFERROR(VLOOKUP(Monatsverwendungsnachweis!B117,Positionen,4,FALSE),""))</f>
        <v/>
      </c>
      <c r="B106" s="293" t="str">
        <f t="shared" si="15"/>
        <v/>
      </c>
      <c r="C106" s="292" t="str">
        <f>IF(A106="","",CONCATENATE("UHG"," / ",Monatsverwendungsnachweis!$D$7," / ",RIGHT(Monatsverwendungsnachweis!$F$7,2)," / ",ROW()-1))</f>
        <v/>
      </c>
      <c r="D106" s="294" t="str">
        <f t="shared" si="16"/>
        <v/>
      </c>
      <c r="E106" s="294" t="str">
        <f t="shared" si="17"/>
        <v/>
      </c>
      <c r="F106" s="293" t="str">
        <f>IF(A106="","",VLOOKUP(Monatsverwendungsnachweis!B117,Positionen,5,FALSE))</f>
        <v/>
      </c>
      <c r="G106" s="384" t="str">
        <f>IF(A106="","",CONCATENATE(Monatsverwendungsnachweis!D117," / ",LEFT(Monatsverwendungsnachweis!E117,3)," / ",UHG," / ",Ermittlung_Kofi!U107," x Monat"," a ",VLOOKUP(UHG,TN_UHG_Jahr_Monat,Monatsverwendungsnachweis!$M$10,FALSE), "€ /"," ",Ermittlung_Kofi!AB107," x Tage"," a ",VLOOKUP(UHG,TN_UHG_Jahr_Tag,Monatsverwendungsnachweis!$M$10,FALSE), "€"))</f>
        <v/>
      </c>
      <c r="H106" s="406" t="str">
        <f>IF(A106="","",Ermittlung_Kofi!U107*VLOOKUP(UHG,TN_UHG_Jahr_Monat,Monatsverwendungsnachweis!$M$10,FALSE)+Ermittlung_Kofi!AB107*VLOOKUP(UHG,TN_UHG_Jahr_Tag,Monatsverwendungsnachweis!$M$10,FALSE))</f>
        <v/>
      </c>
      <c r="I106" s="406" t="str">
        <f t="shared" si="18"/>
        <v/>
      </c>
      <c r="J106" s="293" t="str">
        <f>IF(A106="","",IF(Monatsverwendungsnachweis!S117="","",Monatsverwendungsnachweis!S117))</f>
        <v/>
      </c>
      <c r="K106" s="293" t="str">
        <f t="shared" si="19"/>
        <v/>
      </c>
    </row>
    <row r="107" spans="1:11" x14ac:dyDescent="0.25">
      <c r="A107" s="292" t="str">
        <f>IF(Ermittlung_Kofi!L108=0,"",IFERROR(VLOOKUP(Monatsverwendungsnachweis!B118,Positionen,4,FALSE),""))</f>
        <v/>
      </c>
      <c r="B107" s="293" t="str">
        <f t="shared" si="15"/>
        <v/>
      </c>
      <c r="C107" s="292" t="str">
        <f>IF(A107="","",CONCATENATE("UHG"," / ",Monatsverwendungsnachweis!$D$7," / ",RIGHT(Monatsverwendungsnachweis!$F$7,2)," / ",ROW()-1))</f>
        <v/>
      </c>
      <c r="D107" s="294" t="str">
        <f t="shared" si="16"/>
        <v/>
      </c>
      <c r="E107" s="294" t="str">
        <f t="shared" si="17"/>
        <v/>
      </c>
      <c r="F107" s="293" t="str">
        <f>IF(A107="","",VLOOKUP(Monatsverwendungsnachweis!B118,Positionen,5,FALSE))</f>
        <v/>
      </c>
      <c r="G107" s="384" t="str">
        <f>IF(A107="","",CONCATENATE(Monatsverwendungsnachweis!D118," / ",LEFT(Monatsverwendungsnachweis!E118,3)," / ",UHG," / ",Ermittlung_Kofi!U108," x Monat"," a ",VLOOKUP(UHG,TN_UHG_Jahr_Monat,Monatsverwendungsnachweis!$M$10,FALSE), "€ /"," ",Ermittlung_Kofi!AB108," x Tage"," a ",VLOOKUP(UHG,TN_UHG_Jahr_Tag,Monatsverwendungsnachweis!$M$10,FALSE), "€"))</f>
        <v/>
      </c>
      <c r="H107" s="406" t="str">
        <f>IF(A107="","",Ermittlung_Kofi!U108*VLOOKUP(UHG,TN_UHG_Jahr_Monat,Monatsverwendungsnachweis!$M$10,FALSE)+Ermittlung_Kofi!AB108*VLOOKUP(UHG,TN_UHG_Jahr_Tag,Monatsverwendungsnachweis!$M$10,FALSE))</f>
        <v/>
      </c>
      <c r="I107" s="406" t="str">
        <f t="shared" si="18"/>
        <v/>
      </c>
      <c r="J107" s="293" t="str">
        <f>IF(A107="","",IF(Monatsverwendungsnachweis!S118="","",Monatsverwendungsnachweis!S118))</f>
        <v/>
      </c>
      <c r="K107" s="293" t="str">
        <f t="shared" si="19"/>
        <v/>
      </c>
    </row>
    <row r="108" spans="1:11" x14ac:dyDescent="0.25">
      <c r="A108" s="292" t="str">
        <f>IF(Ermittlung_Kofi!L109=0,"",IFERROR(VLOOKUP(Monatsverwendungsnachweis!B119,Positionen,4,FALSE),""))</f>
        <v/>
      </c>
      <c r="B108" s="293" t="str">
        <f t="shared" si="15"/>
        <v/>
      </c>
      <c r="C108" s="292" t="str">
        <f>IF(A108="","",CONCATENATE("UHG"," / ",Monatsverwendungsnachweis!$D$7," / ",RIGHT(Monatsverwendungsnachweis!$F$7,2)," / ",ROW()-1))</f>
        <v/>
      </c>
      <c r="D108" s="294" t="str">
        <f t="shared" si="16"/>
        <v/>
      </c>
      <c r="E108" s="294" t="str">
        <f t="shared" si="17"/>
        <v/>
      </c>
      <c r="F108" s="293" t="str">
        <f>IF(A108="","",VLOOKUP(Monatsverwendungsnachweis!B119,Positionen,5,FALSE))</f>
        <v/>
      </c>
      <c r="G108" s="384" t="str">
        <f>IF(A108="","",CONCATENATE(Monatsverwendungsnachweis!D119," / ",LEFT(Monatsverwendungsnachweis!E119,3)," / ",UHG," / ",Ermittlung_Kofi!U109," x Monat"," a ",VLOOKUP(UHG,TN_UHG_Jahr_Monat,Monatsverwendungsnachweis!$M$10,FALSE), "€ /"," ",Ermittlung_Kofi!AB109," x Tage"," a ",VLOOKUP(UHG,TN_UHG_Jahr_Tag,Monatsverwendungsnachweis!$M$10,FALSE), "€"))</f>
        <v/>
      </c>
      <c r="H108" s="406" t="str">
        <f>IF(A108="","",Ermittlung_Kofi!U109*VLOOKUP(UHG,TN_UHG_Jahr_Monat,Monatsverwendungsnachweis!$M$10,FALSE)+Ermittlung_Kofi!AB109*VLOOKUP(UHG,TN_UHG_Jahr_Tag,Monatsverwendungsnachweis!$M$10,FALSE))</f>
        <v/>
      </c>
      <c r="I108" s="406" t="str">
        <f t="shared" si="18"/>
        <v/>
      </c>
      <c r="J108" s="293" t="str">
        <f>IF(A108="","",IF(Monatsverwendungsnachweis!S119="","",Monatsverwendungsnachweis!S119))</f>
        <v/>
      </c>
      <c r="K108" s="293" t="str">
        <f t="shared" si="19"/>
        <v/>
      </c>
    </row>
    <row r="109" spans="1:11" x14ac:dyDescent="0.25">
      <c r="A109" s="292" t="str">
        <f>IF(Ermittlung_Kofi!L110=0,"",IFERROR(VLOOKUP(Monatsverwendungsnachweis!B120,Positionen,4,FALSE),""))</f>
        <v/>
      </c>
      <c r="B109" s="293" t="str">
        <f t="shared" si="15"/>
        <v/>
      </c>
      <c r="C109" s="292" t="str">
        <f>IF(A109="","",CONCATENATE("UHG"," / ",Monatsverwendungsnachweis!$D$7," / ",RIGHT(Monatsverwendungsnachweis!$F$7,2)," / ",ROW()-1))</f>
        <v/>
      </c>
      <c r="D109" s="294" t="str">
        <f t="shared" si="16"/>
        <v/>
      </c>
      <c r="E109" s="294" t="str">
        <f t="shared" si="17"/>
        <v/>
      </c>
      <c r="F109" s="293" t="str">
        <f>IF(A109="","",VLOOKUP(Monatsverwendungsnachweis!B120,Positionen,5,FALSE))</f>
        <v/>
      </c>
      <c r="G109" s="384" t="str">
        <f>IF(A109="","",CONCATENATE(Monatsverwendungsnachweis!D120," / ",LEFT(Monatsverwendungsnachweis!E120,3)," / ",UHG," / ",Ermittlung_Kofi!U110," x Monat"," a ",VLOOKUP(UHG,TN_UHG_Jahr_Monat,Monatsverwendungsnachweis!$M$10,FALSE), "€ /"," ",Ermittlung_Kofi!AB110," x Tage"," a ",VLOOKUP(UHG,TN_UHG_Jahr_Tag,Monatsverwendungsnachweis!$M$10,FALSE), "€"))</f>
        <v/>
      </c>
      <c r="H109" s="406" t="str">
        <f>IF(A109="","",Ermittlung_Kofi!U110*VLOOKUP(UHG,TN_UHG_Jahr_Monat,Monatsverwendungsnachweis!$M$10,FALSE)+Ermittlung_Kofi!AB110*VLOOKUP(UHG,TN_UHG_Jahr_Tag,Monatsverwendungsnachweis!$M$10,FALSE))</f>
        <v/>
      </c>
      <c r="I109" s="406" t="str">
        <f t="shared" si="18"/>
        <v/>
      </c>
      <c r="J109" s="293" t="str">
        <f>IF(A109="","",IF(Monatsverwendungsnachweis!S120="","",Monatsverwendungsnachweis!S120))</f>
        <v/>
      </c>
      <c r="K109" s="293" t="str">
        <f t="shared" si="19"/>
        <v/>
      </c>
    </row>
    <row r="110" spans="1:11" x14ac:dyDescent="0.25">
      <c r="A110" s="292" t="str">
        <f>IF(Ermittlung_Kofi!L111=0,"",IFERROR(VLOOKUP(Monatsverwendungsnachweis!B121,Positionen,4,FALSE),""))</f>
        <v/>
      </c>
      <c r="B110" s="293" t="str">
        <f t="shared" si="15"/>
        <v/>
      </c>
      <c r="C110" s="292" t="str">
        <f>IF(A110="","",CONCATENATE("UHG"," / ",Monatsverwendungsnachweis!$D$7," / ",RIGHT(Monatsverwendungsnachweis!$F$7,2)," / ",ROW()-1))</f>
        <v/>
      </c>
      <c r="D110" s="294" t="str">
        <f t="shared" si="16"/>
        <v/>
      </c>
      <c r="E110" s="294" t="str">
        <f t="shared" si="17"/>
        <v/>
      </c>
      <c r="F110" s="293" t="str">
        <f>IF(A110="","",VLOOKUP(Monatsverwendungsnachweis!B121,Positionen,5,FALSE))</f>
        <v/>
      </c>
      <c r="G110" s="384" t="str">
        <f>IF(A110="","",CONCATENATE(Monatsverwendungsnachweis!D121," / ",LEFT(Monatsverwendungsnachweis!E121,3)," / ",UHG," / ",Ermittlung_Kofi!U111," x Monat"," a ",VLOOKUP(UHG,TN_UHG_Jahr_Monat,Monatsverwendungsnachweis!$M$10,FALSE), "€ /"," ",Ermittlung_Kofi!AB111," x Tage"," a ",VLOOKUP(UHG,TN_UHG_Jahr_Tag,Monatsverwendungsnachweis!$M$10,FALSE), "€"))</f>
        <v/>
      </c>
      <c r="H110" s="406" t="str">
        <f>IF(A110="","",Ermittlung_Kofi!U111*VLOOKUP(UHG,TN_UHG_Jahr_Monat,Monatsverwendungsnachweis!$M$10,FALSE)+Ermittlung_Kofi!AB111*VLOOKUP(UHG,TN_UHG_Jahr_Tag,Monatsverwendungsnachweis!$M$10,FALSE))</f>
        <v/>
      </c>
      <c r="I110" s="406" t="str">
        <f t="shared" si="18"/>
        <v/>
      </c>
      <c r="J110" s="293" t="str">
        <f>IF(A110="","",IF(Monatsverwendungsnachweis!S121="","",Monatsverwendungsnachweis!S121))</f>
        <v/>
      </c>
      <c r="K110" s="293" t="str">
        <f t="shared" si="19"/>
        <v/>
      </c>
    </row>
    <row r="111" spans="1:11" x14ac:dyDescent="0.25">
      <c r="A111" s="292" t="str">
        <f>IF(Ermittlung_Kofi!L112=0,"",IFERROR(VLOOKUP(Monatsverwendungsnachweis!B122,Positionen,4,FALSE),""))</f>
        <v/>
      </c>
      <c r="B111" s="293" t="str">
        <f t="shared" si="15"/>
        <v/>
      </c>
      <c r="C111" s="292" t="str">
        <f>IF(A111="","",CONCATENATE("UHG"," / ",Monatsverwendungsnachweis!$D$7," / ",RIGHT(Monatsverwendungsnachweis!$F$7,2)," / ",ROW()-1))</f>
        <v/>
      </c>
      <c r="D111" s="294" t="str">
        <f t="shared" si="16"/>
        <v/>
      </c>
      <c r="E111" s="294" t="str">
        <f t="shared" si="17"/>
        <v/>
      </c>
      <c r="F111" s="293" t="str">
        <f>IF(A111="","",VLOOKUP(Monatsverwendungsnachweis!B122,Positionen,5,FALSE))</f>
        <v/>
      </c>
      <c r="G111" s="384" t="str">
        <f>IF(A111="","",CONCATENATE(Monatsverwendungsnachweis!D122," / ",LEFT(Monatsverwendungsnachweis!E122,3)," / ",UHG," / ",Ermittlung_Kofi!U112," x Monat"," a ",VLOOKUP(UHG,TN_UHG_Jahr_Monat,Monatsverwendungsnachweis!$M$10,FALSE), "€ /"," ",Ermittlung_Kofi!AB112," x Tage"," a ",VLOOKUP(UHG,TN_UHG_Jahr_Tag,Monatsverwendungsnachweis!$M$10,FALSE), "€"))</f>
        <v/>
      </c>
      <c r="H111" s="406" t="str">
        <f>IF(A111="","",Ermittlung_Kofi!U112*VLOOKUP(UHG,TN_UHG_Jahr_Monat,Monatsverwendungsnachweis!$M$10,FALSE)+Ermittlung_Kofi!AB112*VLOOKUP(UHG,TN_UHG_Jahr_Tag,Monatsverwendungsnachweis!$M$10,FALSE))</f>
        <v/>
      </c>
      <c r="I111" s="406" t="str">
        <f t="shared" si="18"/>
        <v/>
      </c>
      <c r="J111" s="293" t="str">
        <f>IF(A111="","",IF(Monatsverwendungsnachweis!S122="","",Monatsverwendungsnachweis!S122))</f>
        <v/>
      </c>
      <c r="K111" s="293" t="str">
        <f t="shared" si="19"/>
        <v/>
      </c>
    </row>
    <row r="112" spans="1:11" x14ac:dyDescent="0.25">
      <c r="A112" s="292" t="str">
        <f>IF(Ermittlung_Kofi!L113=0,"",IFERROR(VLOOKUP(Monatsverwendungsnachweis!B123,Positionen,4,FALSE),""))</f>
        <v/>
      </c>
      <c r="B112" s="293" t="str">
        <f t="shared" si="15"/>
        <v/>
      </c>
      <c r="C112" s="292" t="str">
        <f>IF(A112="","",CONCATENATE("UHG"," / ",Monatsverwendungsnachweis!$D$7," / ",RIGHT(Monatsverwendungsnachweis!$F$7,2)," / ",ROW()-1))</f>
        <v/>
      </c>
      <c r="D112" s="294" t="str">
        <f t="shared" si="16"/>
        <v/>
      </c>
      <c r="E112" s="294" t="str">
        <f t="shared" si="17"/>
        <v/>
      </c>
      <c r="F112" s="293" t="str">
        <f>IF(A112="","",VLOOKUP(Monatsverwendungsnachweis!B123,Positionen,5,FALSE))</f>
        <v/>
      </c>
      <c r="G112" s="384" t="str">
        <f>IF(A112="","",CONCATENATE(Monatsverwendungsnachweis!D123," / ",LEFT(Monatsverwendungsnachweis!E123,3)," / ",UHG," / ",Ermittlung_Kofi!U113," x Monat"," a ",VLOOKUP(UHG,TN_UHG_Jahr_Monat,Monatsverwendungsnachweis!$M$10,FALSE), "€ /"," ",Ermittlung_Kofi!AB113," x Tage"," a ",VLOOKUP(UHG,TN_UHG_Jahr_Tag,Monatsverwendungsnachweis!$M$10,FALSE), "€"))</f>
        <v/>
      </c>
      <c r="H112" s="406" t="str">
        <f>IF(A112="","",Ermittlung_Kofi!U113*VLOOKUP(UHG,TN_UHG_Jahr_Monat,Monatsverwendungsnachweis!$M$10,FALSE)+Ermittlung_Kofi!AB113*VLOOKUP(UHG,TN_UHG_Jahr_Tag,Monatsverwendungsnachweis!$M$10,FALSE))</f>
        <v/>
      </c>
      <c r="I112" s="406" t="str">
        <f t="shared" si="18"/>
        <v/>
      </c>
      <c r="J112" s="293" t="str">
        <f>IF(A112="","",IF(Monatsverwendungsnachweis!S123="","",Monatsverwendungsnachweis!S123))</f>
        <v/>
      </c>
      <c r="K112" s="293" t="str">
        <f t="shared" si="19"/>
        <v/>
      </c>
    </row>
    <row r="113" spans="1:11" x14ac:dyDescent="0.25">
      <c r="A113" s="292" t="str">
        <f>IF(Ermittlung_Kofi!L114=0,"",IFERROR(VLOOKUP(Monatsverwendungsnachweis!B124,Positionen,4,FALSE),""))</f>
        <v/>
      </c>
      <c r="B113" s="293" t="str">
        <f t="shared" si="15"/>
        <v/>
      </c>
      <c r="C113" s="292" t="str">
        <f>IF(A113="","",CONCATENATE("UHG"," / ",Monatsverwendungsnachweis!$D$7," / ",RIGHT(Monatsverwendungsnachweis!$F$7,2)," / ",ROW()-1))</f>
        <v/>
      </c>
      <c r="D113" s="294" t="str">
        <f t="shared" si="16"/>
        <v/>
      </c>
      <c r="E113" s="294" t="str">
        <f t="shared" si="17"/>
        <v/>
      </c>
      <c r="F113" s="293" t="str">
        <f>IF(A113="","",VLOOKUP(Monatsverwendungsnachweis!B124,Positionen,5,FALSE))</f>
        <v/>
      </c>
      <c r="G113" s="384" t="str">
        <f>IF(A113="","",CONCATENATE(Monatsverwendungsnachweis!D124," / ",LEFT(Monatsverwendungsnachweis!E124,3)," / ",UHG," / ",Ermittlung_Kofi!U114," x Monat"," a ",VLOOKUP(UHG,TN_UHG_Jahr_Monat,Monatsverwendungsnachweis!$M$10,FALSE), "€ /"," ",Ermittlung_Kofi!AB114," x Tage"," a ",VLOOKUP(UHG,TN_UHG_Jahr_Tag,Monatsverwendungsnachweis!$M$10,FALSE), "€"))</f>
        <v/>
      </c>
      <c r="H113" s="406" t="str">
        <f>IF(A113="","",Ermittlung_Kofi!U114*VLOOKUP(UHG,TN_UHG_Jahr_Monat,Monatsverwendungsnachweis!$M$10,FALSE)+Ermittlung_Kofi!AB114*VLOOKUP(UHG,TN_UHG_Jahr_Tag,Monatsverwendungsnachweis!$M$10,FALSE))</f>
        <v/>
      </c>
      <c r="I113" s="406" t="str">
        <f t="shared" si="18"/>
        <v/>
      </c>
      <c r="J113" s="293" t="str">
        <f>IF(A113="","",IF(Monatsverwendungsnachweis!S124="","",Monatsverwendungsnachweis!S124))</f>
        <v/>
      </c>
      <c r="K113" s="293" t="str">
        <f t="shared" si="19"/>
        <v/>
      </c>
    </row>
    <row r="114" spans="1:11" x14ac:dyDescent="0.25">
      <c r="A114" s="292" t="str">
        <f>IF(Ermittlung_Kofi!L115=0,"",IFERROR(VLOOKUP(Monatsverwendungsnachweis!B125,Positionen,4,FALSE),""))</f>
        <v/>
      </c>
      <c r="B114" s="293" t="str">
        <f t="shared" si="15"/>
        <v/>
      </c>
      <c r="C114" s="292" t="str">
        <f>IF(A114="","",CONCATENATE("UHG"," / ",Monatsverwendungsnachweis!$D$7," / ",RIGHT(Monatsverwendungsnachweis!$F$7,2)," / ",ROW()-1))</f>
        <v/>
      </c>
      <c r="D114" s="294" t="str">
        <f t="shared" si="16"/>
        <v/>
      </c>
      <c r="E114" s="294" t="str">
        <f t="shared" si="17"/>
        <v/>
      </c>
      <c r="F114" s="293" t="str">
        <f>IF(A114="","",VLOOKUP(Monatsverwendungsnachweis!B125,Positionen,5,FALSE))</f>
        <v/>
      </c>
      <c r="G114" s="384" t="str">
        <f>IF(A114="","",CONCATENATE(Monatsverwendungsnachweis!D125," / ",LEFT(Monatsverwendungsnachweis!E125,3)," / ",UHG," / ",Ermittlung_Kofi!U115," x Monat"," a ",VLOOKUP(UHG,TN_UHG_Jahr_Monat,Monatsverwendungsnachweis!$M$10,FALSE), "€ /"," ",Ermittlung_Kofi!AB115," x Tage"," a ",VLOOKUP(UHG,TN_UHG_Jahr_Tag,Monatsverwendungsnachweis!$M$10,FALSE), "€"))</f>
        <v/>
      </c>
      <c r="H114" s="406" t="str">
        <f>IF(A114="","",Ermittlung_Kofi!U115*VLOOKUP(UHG,TN_UHG_Jahr_Monat,Monatsverwendungsnachweis!$M$10,FALSE)+Ermittlung_Kofi!AB115*VLOOKUP(UHG,TN_UHG_Jahr_Tag,Monatsverwendungsnachweis!$M$10,FALSE))</f>
        <v/>
      </c>
      <c r="I114" s="406" t="str">
        <f t="shared" si="18"/>
        <v/>
      </c>
      <c r="J114" s="293" t="str">
        <f>IF(A114="","",IF(Monatsverwendungsnachweis!S125="","",Monatsverwendungsnachweis!S125))</f>
        <v/>
      </c>
      <c r="K114" s="293" t="str">
        <f t="shared" si="19"/>
        <v/>
      </c>
    </row>
    <row r="115" spans="1:11" x14ac:dyDescent="0.25">
      <c r="A115" s="292" t="str">
        <f>IF(Ermittlung_Kofi!L116=0,"",IFERROR(VLOOKUP(Monatsverwendungsnachweis!B126,Positionen,4,FALSE),""))</f>
        <v/>
      </c>
      <c r="B115" s="293" t="str">
        <f t="shared" si="15"/>
        <v/>
      </c>
      <c r="C115" s="292" t="str">
        <f>IF(A115="","",CONCATENATE("UHG"," / ",Monatsverwendungsnachweis!$D$7," / ",RIGHT(Monatsverwendungsnachweis!$F$7,2)," / ",ROW()-1))</f>
        <v/>
      </c>
      <c r="D115" s="294" t="str">
        <f t="shared" si="16"/>
        <v/>
      </c>
      <c r="E115" s="294" t="str">
        <f t="shared" si="17"/>
        <v/>
      </c>
      <c r="F115" s="293" t="str">
        <f>IF(A115="","",VLOOKUP(Monatsverwendungsnachweis!B126,Positionen,5,FALSE))</f>
        <v/>
      </c>
      <c r="G115" s="384" t="str">
        <f>IF(A115="","",CONCATENATE(Monatsverwendungsnachweis!D126," / ",LEFT(Monatsverwendungsnachweis!E126,3)," / ",UHG," / ",Ermittlung_Kofi!U116," x Monat"," a ",VLOOKUP(UHG,TN_UHG_Jahr_Monat,Monatsverwendungsnachweis!$M$10,FALSE), "€ /"," ",Ermittlung_Kofi!AB116," x Tage"," a ",VLOOKUP(UHG,TN_UHG_Jahr_Tag,Monatsverwendungsnachweis!$M$10,FALSE), "€"))</f>
        <v/>
      </c>
      <c r="H115" s="406" t="str">
        <f>IF(A115="","",Ermittlung_Kofi!U116*VLOOKUP(UHG,TN_UHG_Jahr_Monat,Monatsverwendungsnachweis!$M$10,FALSE)+Ermittlung_Kofi!AB116*VLOOKUP(UHG,TN_UHG_Jahr_Tag,Monatsverwendungsnachweis!$M$10,FALSE))</f>
        <v/>
      </c>
      <c r="I115" s="406" t="str">
        <f t="shared" si="18"/>
        <v/>
      </c>
      <c r="J115" s="293" t="str">
        <f>IF(A115="","",IF(Monatsverwendungsnachweis!S126="","",Monatsverwendungsnachweis!S126))</f>
        <v/>
      </c>
      <c r="K115" s="293" t="str">
        <f t="shared" si="19"/>
        <v/>
      </c>
    </row>
    <row r="116" spans="1:11" x14ac:dyDescent="0.25">
      <c r="A116" s="292" t="str">
        <f>IF(Ermittlung_Kofi!L117=0,"",IFERROR(VLOOKUP(Monatsverwendungsnachweis!B127,Positionen,4,FALSE),""))</f>
        <v/>
      </c>
      <c r="B116" s="293" t="str">
        <f t="shared" si="15"/>
        <v/>
      </c>
      <c r="C116" s="292" t="str">
        <f>IF(A116="","",CONCATENATE("UHG"," / ",Monatsverwendungsnachweis!$D$7," / ",RIGHT(Monatsverwendungsnachweis!$F$7,2)," / ",ROW()-1))</f>
        <v/>
      </c>
      <c r="D116" s="294" t="str">
        <f t="shared" si="16"/>
        <v/>
      </c>
      <c r="E116" s="294" t="str">
        <f t="shared" si="17"/>
        <v/>
      </c>
      <c r="F116" s="293" t="str">
        <f>IF(A116="","",VLOOKUP(Monatsverwendungsnachweis!B127,Positionen,5,FALSE))</f>
        <v/>
      </c>
      <c r="G116" s="384" t="str">
        <f>IF(A116="","",CONCATENATE(Monatsverwendungsnachweis!D127," / ",LEFT(Monatsverwendungsnachweis!E127,3)," / ",UHG," / ",Ermittlung_Kofi!U117," x Monat"," a ",VLOOKUP(UHG,TN_UHG_Jahr_Monat,Monatsverwendungsnachweis!$M$10,FALSE), "€ /"," ",Ermittlung_Kofi!AB117," x Tage"," a ",VLOOKUP(UHG,TN_UHG_Jahr_Tag,Monatsverwendungsnachweis!$M$10,FALSE), "€"))</f>
        <v/>
      </c>
      <c r="H116" s="406" t="str">
        <f>IF(A116="","",Ermittlung_Kofi!U117*VLOOKUP(UHG,TN_UHG_Jahr_Monat,Monatsverwendungsnachweis!$M$10,FALSE)+Ermittlung_Kofi!AB117*VLOOKUP(UHG,TN_UHG_Jahr_Tag,Monatsverwendungsnachweis!$M$10,FALSE))</f>
        <v/>
      </c>
      <c r="I116" s="406" t="str">
        <f t="shared" si="18"/>
        <v/>
      </c>
      <c r="J116" s="293" t="str">
        <f>IF(A116="","",IF(Monatsverwendungsnachweis!S127="","",Monatsverwendungsnachweis!S127))</f>
        <v/>
      </c>
      <c r="K116" s="293" t="str">
        <f t="shared" si="19"/>
        <v/>
      </c>
    </row>
    <row r="117" spans="1:11" x14ac:dyDescent="0.25">
      <c r="A117" s="292" t="str">
        <f>IF(Ermittlung_Kofi!L118=0,"",IFERROR(VLOOKUP(Monatsverwendungsnachweis!B128,Positionen,4,FALSE),""))</f>
        <v/>
      </c>
      <c r="B117" s="293" t="str">
        <f t="shared" si="15"/>
        <v/>
      </c>
      <c r="C117" s="292" t="str">
        <f>IF(A117="","",CONCATENATE("UHG"," / ",Monatsverwendungsnachweis!$D$7," / ",RIGHT(Monatsverwendungsnachweis!$F$7,2)," / ",ROW()-1))</f>
        <v/>
      </c>
      <c r="D117" s="294" t="str">
        <f t="shared" si="16"/>
        <v/>
      </c>
      <c r="E117" s="294" t="str">
        <f t="shared" si="17"/>
        <v/>
      </c>
      <c r="F117" s="293" t="str">
        <f>IF(A117="","",VLOOKUP(Monatsverwendungsnachweis!B128,Positionen,5,FALSE))</f>
        <v/>
      </c>
      <c r="G117" s="384" t="str">
        <f>IF(A117="","",CONCATENATE(Monatsverwendungsnachweis!D128," / ",LEFT(Monatsverwendungsnachweis!E128,3)," / ",UHG," / ",Ermittlung_Kofi!U118," x Monat"," a ",VLOOKUP(UHG,TN_UHG_Jahr_Monat,Monatsverwendungsnachweis!$M$10,FALSE), "€ /"," ",Ermittlung_Kofi!AB118," x Tage"," a ",VLOOKUP(UHG,TN_UHG_Jahr_Tag,Monatsverwendungsnachweis!$M$10,FALSE), "€"))</f>
        <v/>
      </c>
      <c r="H117" s="406" t="str">
        <f>IF(A117="","",Ermittlung_Kofi!U118*VLOOKUP(UHG,TN_UHG_Jahr_Monat,Monatsverwendungsnachweis!$M$10,FALSE)+Ermittlung_Kofi!AB118*VLOOKUP(UHG,TN_UHG_Jahr_Tag,Monatsverwendungsnachweis!$M$10,FALSE))</f>
        <v/>
      </c>
      <c r="I117" s="406" t="str">
        <f t="shared" si="18"/>
        <v/>
      </c>
      <c r="J117" s="293" t="str">
        <f>IF(A117="","",IF(Monatsverwendungsnachweis!S128="","",Monatsverwendungsnachweis!S128))</f>
        <v/>
      </c>
      <c r="K117" s="293" t="str">
        <f t="shared" si="19"/>
        <v/>
      </c>
    </row>
    <row r="118" spans="1:11" x14ac:dyDescent="0.25">
      <c r="A118" s="292" t="str">
        <f>IF(Ermittlung_Kofi!L119=0,"",IFERROR(VLOOKUP(Monatsverwendungsnachweis!B129,Positionen,4,FALSE),""))</f>
        <v/>
      </c>
      <c r="B118" s="293" t="str">
        <f t="shared" si="15"/>
        <v/>
      </c>
      <c r="C118" s="292" t="str">
        <f>IF(A118="","",CONCATENATE("UHG"," / ",Monatsverwendungsnachweis!$D$7," / ",RIGHT(Monatsverwendungsnachweis!$F$7,2)," / ",ROW()-1))</f>
        <v/>
      </c>
      <c r="D118" s="294" t="str">
        <f t="shared" si="16"/>
        <v/>
      </c>
      <c r="E118" s="294" t="str">
        <f t="shared" si="17"/>
        <v/>
      </c>
      <c r="F118" s="293" t="str">
        <f>IF(A118="","",VLOOKUP(Monatsverwendungsnachweis!B129,Positionen,5,FALSE))</f>
        <v/>
      </c>
      <c r="G118" s="384" t="str">
        <f>IF(A118="","",CONCATENATE(Monatsverwendungsnachweis!D129," / ",LEFT(Monatsverwendungsnachweis!E129,3)," / ",UHG," / ",Ermittlung_Kofi!U119," x Monat"," a ",VLOOKUP(UHG,TN_UHG_Jahr_Monat,Monatsverwendungsnachweis!$M$10,FALSE), "€ /"," ",Ermittlung_Kofi!AB119," x Tage"," a ",VLOOKUP(UHG,TN_UHG_Jahr_Tag,Monatsverwendungsnachweis!$M$10,FALSE), "€"))</f>
        <v/>
      </c>
      <c r="H118" s="406" t="str">
        <f>IF(A118="","",Ermittlung_Kofi!U119*VLOOKUP(UHG,TN_UHG_Jahr_Monat,Monatsverwendungsnachweis!$M$10,FALSE)+Ermittlung_Kofi!AB119*VLOOKUP(UHG,TN_UHG_Jahr_Tag,Monatsverwendungsnachweis!$M$10,FALSE))</f>
        <v/>
      </c>
      <c r="I118" s="406" t="str">
        <f t="shared" si="18"/>
        <v/>
      </c>
      <c r="J118" s="293" t="str">
        <f>IF(A118="","",IF(Monatsverwendungsnachweis!S129="","",Monatsverwendungsnachweis!S129))</f>
        <v/>
      </c>
      <c r="K118" s="293" t="str">
        <f t="shared" si="19"/>
        <v/>
      </c>
    </row>
    <row r="119" spans="1:11" x14ac:dyDescent="0.25">
      <c r="A119" s="292" t="str">
        <f>IF(Ermittlung_Kofi!L120=0,"",IFERROR(VLOOKUP(Monatsverwendungsnachweis!B130,Positionen,4,FALSE),""))</f>
        <v/>
      </c>
      <c r="B119" s="293" t="str">
        <f t="shared" si="15"/>
        <v/>
      </c>
      <c r="C119" s="292" t="str">
        <f>IF(A119="","",CONCATENATE("UHG"," / ",Monatsverwendungsnachweis!$D$7," / ",RIGHT(Monatsverwendungsnachweis!$F$7,2)," / ",ROW()-1))</f>
        <v/>
      </c>
      <c r="D119" s="294" t="str">
        <f t="shared" si="16"/>
        <v/>
      </c>
      <c r="E119" s="294" t="str">
        <f t="shared" si="17"/>
        <v/>
      </c>
      <c r="F119" s="293" t="str">
        <f>IF(A119="","",VLOOKUP(Monatsverwendungsnachweis!B130,Positionen,5,FALSE))</f>
        <v/>
      </c>
      <c r="G119" s="384" t="str">
        <f>IF(A119="","",CONCATENATE(Monatsverwendungsnachweis!D130," / ",LEFT(Monatsverwendungsnachweis!E130,3)," / ",UHG," / ",Ermittlung_Kofi!U120," x Monat"," a ",VLOOKUP(UHG,TN_UHG_Jahr_Monat,Monatsverwendungsnachweis!$M$10,FALSE), "€ /"," ",Ermittlung_Kofi!AB120," x Tage"," a ",VLOOKUP(UHG,TN_UHG_Jahr_Tag,Monatsverwendungsnachweis!$M$10,FALSE), "€"))</f>
        <v/>
      </c>
      <c r="H119" s="406" t="str">
        <f>IF(A119="","",Ermittlung_Kofi!U120*VLOOKUP(UHG,TN_UHG_Jahr_Monat,Monatsverwendungsnachweis!$M$10,FALSE)+Ermittlung_Kofi!AB120*VLOOKUP(UHG,TN_UHG_Jahr_Tag,Monatsverwendungsnachweis!$M$10,FALSE))</f>
        <v/>
      </c>
      <c r="I119" s="406" t="str">
        <f t="shared" si="18"/>
        <v/>
      </c>
      <c r="J119" s="293" t="str">
        <f>IF(A119="","",IF(Monatsverwendungsnachweis!S130="","",Monatsverwendungsnachweis!S130))</f>
        <v/>
      </c>
      <c r="K119" s="293" t="str">
        <f t="shared" si="19"/>
        <v/>
      </c>
    </row>
    <row r="120" spans="1:11" x14ac:dyDescent="0.25">
      <c r="A120" s="292" t="str">
        <f>IF(Ermittlung_Kofi!L121=0,"",IFERROR(VLOOKUP(Monatsverwendungsnachweis!B131,Positionen,4,FALSE),""))</f>
        <v/>
      </c>
      <c r="B120" s="293" t="str">
        <f t="shared" si="15"/>
        <v/>
      </c>
      <c r="C120" s="292" t="str">
        <f>IF(A120="","",CONCATENATE("UHG"," / ",Monatsverwendungsnachweis!$D$7," / ",RIGHT(Monatsverwendungsnachweis!$F$7,2)," / ",ROW()-1))</f>
        <v/>
      </c>
      <c r="D120" s="294" t="str">
        <f t="shared" si="16"/>
        <v/>
      </c>
      <c r="E120" s="294" t="str">
        <f t="shared" si="17"/>
        <v/>
      </c>
      <c r="F120" s="293" t="str">
        <f>IF(A120="","",VLOOKUP(Monatsverwendungsnachweis!B131,Positionen,5,FALSE))</f>
        <v/>
      </c>
      <c r="G120" s="384" t="str">
        <f>IF(A120="","",CONCATENATE(Monatsverwendungsnachweis!D131," / ",LEFT(Monatsverwendungsnachweis!E131,3)," / ",UHG," / ",Ermittlung_Kofi!U121," x Monat"," a ",VLOOKUP(UHG,TN_UHG_Jahr_Monat,Monatsverwendungsnachweis!$M$10,FALSE), "€ /"," ",Ermittlung_Kofi!AB121," x Tage"," a ",VLOOKUP(UHG,TN_UHG_Jahr_Tag,Monatsverwendungsnachweis!$M$10,FALSE), "€"))</f>
        <v/>
      </c>
      <c r="H120" s="406" t="str">
        <f>IF(A120="","",Ermittlung_Kofi!U121*VLOOKUP(UHG,TN_UHG_Jahr_Monat,Monatsverwendungsnachweis!$M$10,FALSE)+Ermittlung_Kofi!AB121*VLOOKUP(UHG,TN_UHG_Jahr_Tag,Monatsverwendungsnachweis!$M$10,FALSE))</f>
        <v/>
      </c>
      <c r="I120" s="406" t="str">
        <f t="shared" si="18"/>
        <v/>
      </c>
      <c r="J120" s="293" t="str">
        <f>IF(A120="","",IF(Monatsverwendungsnachweis!S131="","",Monatsverwendungsnachweis!S131))</f>
        <v/>
      </c>
      <c r="K120" s="293" t="str">
        <f t="shared" si="19"/>
        <v/>
      </c>
    </row>
    <row r="121" spans="1:11" x14ac:dyDescent="0.25">
      <c r="A121" s="292" t="str">
        <f>IF(Ermittlung_Kofi!L122=0,"",IFERROR(VLOOKUP(Monatsverwendungsnachweis!B132,Positionen,4,FALSE),""))</f>
        <v/>
      </c>
      <c r="B121" s="293" t="str">
        <f t="shared" si="15"/>
        <v/>
      </c>
      <c r="C121" s="292" t="str">
        <f>IF(A121="","",CONCATENATE("UHG"," / ",Monatsverwendungsnachweis!$D$7," / ",RIGHT(Monatsverwendungsnachweis!$F$7,2)," / ",ROW()-1))</f>
        <v/>
      </c>
      <c r="D121" s="294" t="str">
        <f t="shared" si="16"/>
        <v/>
      </c>
      <c r="E121" s="294" t="str">
        <f t="shared" si="17"/>
        <v/>
      </c>
      <c r="F121" s="293" t="str">
        <f>IF(A121="","",VLOOKUP(Monatsverwendungsnachweis!B132,Positionen,5,FALSE))</f>
        <v/>
      </c>
      <c r="G121" s="384" t="str">
        <f>IF(A121="","",CONCATENATE(Monatsverwendungsnachweis!D132," / ",LEFT(Monatsverwendungsnachweis!E132,3)," / ",UHG," / ",Ermittlung_Kofi!U122," x Monat"," a ",VLOOKUP(UHG,TN_UHG_Jahr_Monat,Monatsverwendungsnachweis!$M$10,FALSE), "€ /"," ",Ermittlung_Kofi!AB122," x Tage"," a ",VLOOKUP(UHG,TN_UHG_Jahr_Tag,Monatsverwendungsnachweis!$M$10,FALSE), "€"))</f>
        <v/>
      </c>
      <c r="H121" s="406" t="str">
        <f>IF(A121="","",Ermittlung_Kofi!U122*VLOOKUP(UHG,TN_UHG_Jahr_Monat,Monatsverwendungsnachweis!$M$10,FALSE)+Ermittlung_Kofi!AB122*VLOOKUP(UHG,TN_UHG_Jahr_Tag,Monatsverwendungsnachweis!$M$10,FALSE))</f>
        <v/>
      </c>
      <c r="I121" s="406" t="str">
        <f t="shared" si="18"/>
        <v/>
      </c>
      <c r="J121" s="293" t="str">
        <f>IF(A121="","",IF(Monatsverwendungsnachweis!S132="","",Monatsverwendungsnachweis!S132))</f>
        <v/>
      </c>
      <c r="K121" s="293" t="str">
        <f t="shared" si="19"/>
        <v/>
      </c>
    </row>
    <row r="122" spans="1:11" x14ac:dyDescent="0.25">
      <c r="A122" s="292" t="str">
        <f>IF(Ermittlung_Kofi!L123=0,"",IFERROR(VLOOKUP(Monatsverwendungsnachweis!B133,Positionen,4,FALSE),""))</f>
        <v/>
      </c>
      <c r="B122" s="293" t="str">
        <f t="shared" si="15"/>
        <v/>
      </c>
      <c r="C122" s="292" t="str">
        <f>IF(A122="","",CONCATENATE("UHG"," / ",Monatsverwendungsnachweis!$D$7," / ",RIGHT(Monatsverwendungsnachweis!$F$7,2)," / ",ROW()-1))</f>
        <v/>
      </c>
      <c r="D122" s="294" t="str">
        <f t="shared" si="16"/>
        <v/>
      </c>
      <c r="E122" s="294" t="str">
        <f t="shared" si="17"/>
        <v/>
      </c>
      <c r="F122" s="293" t="str">
        <f>IF(A122="","",VLOOKUP(Monatsverwendungsnachweis!B133,Positionen,5,FALSE))</f>
        <v/>
      </c>
      <c r="G122" s="384" t="str">
        <f>IF(A122="","",CONCATENATE(Monatsverwendungsnachweis!D133," / ",LEFT(Monatsverwendungsnachweis!E133,3)," / ",UHG," / ",Ermittlung_Kofi!U123," x Monat"," a ",VLOOKUP(UHG,TN_UHG_Jahr_Monat,Monatsverwendungsnachweis!$M$10,FALSE), "€ /"," ",Ermittlung_Kofi!AB123," x Tage"," a ",VLOOKUP(UHG,TN_UHG_Jahr_Tag,Monatsverwendungsnachweis!$M$10,FALSE), "€"))</f>
        <v/>
      </c>
      <c r="H122" s="406" t="str">
        <f>IF(A122="","",Ermittlung_Kofi!U123*VLOOKUP(UHG,TN_UHG_Jahr_Monat,Monatsverwendungsnachweis!$M$10,FALSE)+Ermittlung_Kofi!AB123*VLOOKUP(UHG,TN_UHG_Jahr_Tag,Monatsverwendungsnachweis!$M$10,FALSE))</f>
        <v/>
      </c>
      <c r="I122" s="406" t="str">
        <f t="shared" si="18"/>
        <v/>
      </c>
      <c r="J122" s="293" t="str">
        <f>IF(A122="","",IF(Monatsverwendungsnachweis!S133="","",Monatsverwendungsnachweis!S133))</f>
        <v/>
      </c>
      <c r="K122" s="293" t="str">
        <f t="shared" si="19"/>
        <v/>
      </c>
    </row>
    <row r="123" spans="1:11" x14ac:dyDescent="0.25">
      <c r="A123" s="292" t="str">
        <f>IF(Ermittlung_Kofi!L124=0,"",IFERROR(VLOOKUP(Monatsverwendungsnachweis!B134,Positionen,4,FALSE),""))</f>
        <v/>
      </c>
      <c r="B123" s="293" t="str">
        <f t="shared" si="15"/>
        <v/>
      </c>
      <c r="C123" s="292" t="str">
        <f>IF(A123="","",CONCATENATE("UHG"," / ",Monatsverwendungsnachweis!$D$7," / ",RIGHT(Monatsverwendungsnachweis!$F$7,2)," / ",ROW()-1))</f>
        <v/>
      </c>
      <c r="D123" s="294" t="str">
        <f t="shared" si="16"/>
        <v/>
      </c>
      <c r="E123" s="294" t="str">
        <f t="shared" si="17"/>
        <v/>
      </c>
      <c r="F123" s="293" t="str">
        <f>IF(A123="","",VLOOKUP(Monatsverwendungsnachweis!B134,Positionen,5,FALSE))</f>
        <v/>
      </c>
      <c r="G123" s="384" t="str">
        <f>IF(A123="","",CONCATENATE(Monatsverwendungsnachweis!D134," / ",LEFT(Monatsverwendungsnachweis!E134,3)," / ",UHG," / ",Ermittlung_Kofi!U124," x Monat"," a ",VLOOKUP(UHG,TN_UHG_Jahr_Monat,Monatsverwendungsnachweis!$M$10,FALSE), "€ /"," ",Ermittlung_Kofi!AB124," x Tage"," a ",VLOOKUP(UHG,TN_UHG_Jahr_Tag,Monatsverwendungsnachweis!$M$10,FALSE), "€"))</f>
        <v/>
      </c>
      <c r="H123" s="406" t="str">
        <f>IF(A123="","",Ermittlung_Kofi!U124*VLOOKUP(UHG,TN_UHG_Jahr_Monat,Monatsverwendungsnachweis!$M$10,FALSE)+Ermittlung_Kofi!AB124*VLOOKUP(UHG,TN_UHG_Jahr_Tag,Monatsverwendungsnachweis!$M$10,FALSE))</f>
        <v/>
      </c>
      <c r="I123" s="406" t="str">
        <f t="shared" si="18"/>
        <v/>
      </c>
      <c r="J123" s="293" t="str">
        <f>IF(A123="","",IF(Monatsverwendungsnachweis!S134="","",Monatsverwendungsnachweis!S134))</f>
        <v/>
      </c>
      <c r="K123" s="293" t="str">
        <f t="shared" si="19"/>
        <v/>
      </c>
    </row>
    <row r="124" spans="1:11" x14ac:dyDescent="0.25">
      <c r="A124" s="292" t="str">
        <f>IF(Ermittlung_Kofi!L125=0,"",IFERROR(VLOOKUP(Monatsverwendungsnachweis!B135,Positionen,4,FALSE),""))</f>
        <v/>
      </c>
      <c r="B124" s="293" t="str">
        <f t="shared" si="15"/>
        <v/>
      </c>
      <c r="C124" s="292" t="str">
        <f>IF(A124="","",CONCATENATE("UHG"," / ",Monatsverwendungsnachweis!$D$7," / ",RIGHT(Monatsverwendungsnachweis!$F$7,2)," / ",ROW()-1))</f>
        <v/>
      </c>
      <c r="D124" s="294" t="str">
        <f t="shared" si="16"/>
        <v/>
      </c>
      <c r="E124" s="294" t="str">
        <f t="shared" si="17"/>
        <v/>
      </c>
      <c r="F124" s="293" t="str">
        <f>IF(A124="","",VLOOKUP(Monatsverwendungsnachweis!B135,Positionen,5,FALSE))</f>
        <v/>
      </c>
      <c r="G124" s="384" t="str">
        <f>IF(A124="","",CONCATENATE(Monatsverwendungsnachweis!D135," / ",LEFT(Monatsverwendungsnachweis!E135,3)," / ",UHG," / ",Ermittlung_Kofi!U125," x Monat"," a ",VLOOKUP(UHG,TN_UHG_Jahr_Monat,Monatsverwendungsnachweis!$M$10,FALSE), "€ /"," ",Ermittlung_Kofi!AB125," x Tage"," a ",VLOOKUP(UHG,TN_UHG_Jahr_Tag,Monatsverwendungsnachweis!$M$10,FALSE), "€"))</f>
        <v/>
      </c>
      <c r="H124" s="406" t="str">
        <f>IF(A124="","",Ermittlung_Kofi!U125*VLOOKUP(UHG,TN_UHG_Jahr_Monat,Monatsverwendungsnachweis!$M$10,FALSE)+Ermittlung_Kofi!AB125*VLOOKUP(UHG,TN_UHG_Jahr_Tag,Monatsverwendungsnachweis!$M$10,FALSE))</f>
        <v/>
      </c>
      <c r="I124" s="406" t="str">
        <f t="shared" si="18"/>
        <v/>
      </c>
      <c r="J124" s="293" t="str">
        <f>IF(A124="","",IF(Monatsverwendungsnachweis!S135="","",Monatsverwendungsnachweis!S135))</f>
        <v/>
      </c>
      <c r="K124" s="293" t="str">
        <f t="shared" si="19"/>
        <v/>
      </c>
    </row>
    <row r="125" spans="1:11" x14ac:dyDescent="0.25">
      <c r="A125" s="292" t="str">
        <f>IF(Ermittlung_Kofi!L126=0,"",IFERROR(VLOOKUP(Monatsverwendungsnachweis!B136,Positionen,4,FALSE),""))</f>
        <v/>
      </c>
      <c r="B125" s="293" t="str">
        <f t="shared" si="15"/>
        <v/>
      </c>
      <c r="C125" s="292" t="str">
        <f>IF(A125="","",CONCATENATE("UHG"," / ",Monatsverwendungsnachweis!$D$7," / ",RIGHT(Monatsverwendungsnachweis!$F$7,2)," / ",ROW()-1))</f>
        <v/>
      </c>
      <c r="D125" s="294" t="str">
        <f t="shared" si="16"/>
        <v/>
      </c>
      <c r="E125" s="294" t="str">
        <f t="shared" si="17"/>
        <v/>
      </c>
      <c r="F125" s="293" t="str">
        <f>IF(A125="","",VLOOKUP(Monatsverwendungsnachweis!B136,Positionen,5,FALSE))</f>
        <v/>
      </c>
      <c r="G125" s="384" t="str">
        <f>IF(A125="","",CONCATENATE(Monatsverwendungsnachweis!D136," / ",LEFT(Monatsverwendungsnachweis!E136,3)," / ",UHG," / ",Ermittlung_Kofi!U126," x Monat"," a ",VLOOKUP(UHG,TN_UHG_Jahr_Monat,Monatsverwendungsnachweis!$M$10,FALSE), "€ /"," ",Ermittlung_Kofi!AB126," x Tage"," a ",VLOOKUP(UHG,TN_UHG_Jahr_Tag,Monatsverwendungsnachweis!$M$10,FALSE), "€"))</f>
        <v/>
      </c>
      <c r="H125" s="406" t="str">
        <f>IF(A125="","",Ermittlung_Kofi!U126*VLOOKUP(UHG,TN_UHG_Jahr_Monat,Monatsverwendungsnachweis!$M$10,FALSE)+Ermittlung_Kofi!AB126*VLOOKUP(UHG,TN_UHG_Jahr_Tag,Monatsverwendungsnachweis!$M$10,FALSE))</f>
        <v/>
      </c>
      <c r="I125" s="406" t="str">
        <f t="shared" si="18"/>
        <v/>
      </c>
      <c r="J125" s="293" t="str">
        <f>IF(A125="","",IF(Monatsverwendungsnachweis!S136="","",Monatsverwendungsnachweis!S136))</f>
        <v/>
      </c>
      <c r="K125" s="293" t="str">
        <f t="shared" si="19"/>
        <v/>
      </c>
    </row>
    <row r="126" spans="1:11" x14ac:dyDescent="0.25">
      <c r="A126" s="292" t="str">
        <f>IF(Ermittlung_Kofi!L127=0,"",IFERROR(VLOOKUP(Monatsverwendungsnachweis!B137,Positionen,4,FALSE),""))</f>
        <v/>
      </c>
      <c r="B126" s="293" t="str">
        <f t="shared" si="15"/>
        <v/>
      </c>
      <c r="C126" s="292" t="str">
        <f>IF(A126="","",CONCATENATE("UHG"," / ",Monatsverwendungsnachweis!$D$7," / ",RIGHT(Monatsverwendungsnachweis!$F$7,2)," / ",ROW()-1))</f>
        <v/>
      </c>
      <c r="D126" s="294" t="str">
        <f t="shared" si="16"/>
        <v/>
      </c>
      <c r="E126" s="294" t="str">
        <f t="shared" si="17"/>
        <v/>
      </c>
      <c r="F126" s="293" t="str">
        <f>IF(A126="","",VLOOKUP(Monatsverwendungsnachweis!B137,Positionen,5,FALSE))</f>
        <v/>
      </c>
      <c r="G126" s="384" t="str">
        <f>IF(A126="","",CONCATENATE(Monatsverwendungsnachweis!D137," / ",LEFT(Monatsverwendungsnachweis!E137,3)," / ",UHG," / ",Ermittlung_Kofi!U127," x Monat"," a ",VLOOKUP(UHG,TN_UHG_Jahr_Monat,Monatsverwendungsnachweis!$M$10,FALSE), "€ /"," ",Ermittlung_Kofi!AB127," x Tage"," a ",VLOOKUP(UHG,TN_UHG_Jahr_Tag,Monatsverwendungsnachweis!$M$10,FALSE), "€"))</f>
        <v/>
      </c>
      <c r="H126" s="406" t="str">
        <f>IF(A126="","",Ermittlung_Kofi!U127*VLOOKUP(UHG,TN_UHG_Jahr_Monat,Monatsverwendungsnachweis!$M$10,FALSE)+Ermittlung_Kofi!AB127*VLOOKUP(UHG,TN_UHG_Jahr_Tag,Monatsverwendungsnachweis!$M$10,FALSE))</f>
        <v/>
      </c>
      <c r="I126" s="406" t="str">
        <f t="shared" si="18"/>
        <v/>
      </c>
      <c r="J126" s="293" t="str">
        <f>IF(A126="","",IF(Monatsverwendungsnachweis!S137="","",Monatsverwendungsnachweis!S137))</f>
        <v/>
      </c>
      <c r="K126" s="293" t="str">
        <f t="shared" si="19"/>
        <v/>
      </c>
    </row>
    <row r="127" spans="1:11" x14ac:dyDescent="0.25">
      <c r="A127" s="292" t="str">
        <f>IF(Ermittlung_Kofi!L128=0,"",IFERROR(VLOOKUP(Monatsverwendungsnachweis!B138,Positionen,4,FALSE),""))</f>
        <v/>
      </c>
      <c r="B127" s="293" t="str">
        <f t="shared" si="15"/>
        <v/>
      </c>
      <c r="C127" s="292" t="str">
        <f>IF(A127="","",CONCATENATE("UHG"," / ",Monatsverwendungsnachweis!$D$7," / ",RIGHT(Monatsverwendungsnachweis!$F$7,2)," / ",ROW()-1))</f>
        <v/>
      </c>
      <c r="D127" s="294" t="str">
        <f t="shared" si="16"/>
        <v/>
      </c>
      <c r="E127" s="294" t="str">
        <f t="shared" si="17"/>
        <v/>
      </c>
      <c r="F127" s="293" t="str">
        <f>IF(A127="","",VLOOKUP(Monatsverwendungsnachweis!B138,Positionen,5,FALSE))</f>
        <v/>
      </c>
      <c r="G127" s="384" t="str">
        <f>IF(A127="","",CONCATENATE(Monatsverwendungsnachweis!D138," / ",LEFT(Monatsverwendungsnachweis!E138,3)," / ",UHG," / ",Ermittlung_Kofi!U128," x Monat"," a ",VLOOKUP(UHG,TN_UHG_Jahr_Monat,Monatsverwendungsnachweis!$M$10,FALSE), "€ /"," ",Ermittlung_Kofi!AB128," x Tage"," a ",VLOOKUP(UHG,TN_UHG_Jahr_Tag,Monatsverwendungsnachweis!$M$10,FALSE), "€"))</f>
        <v/>
      </c>
      <c r="H127" s="406" t="str">
        <f>IF(A127="","",Ermittlung_Kofi!U128*VLOOKUP(UHG,TN_UHG_Jahr_Monat,Monatsverwendungsnachweis!$M$10,FALSE)+Ermittlung_Kofi!AB128*VLOOKUP(UHG,TN_UHG_Jahr_Tag,Monatsverwendungsnachweis!$M$10,FALSE))</f>
        <v/>
      </c>
      <c r="I127" s="406" t="str">
        <f t="shared" si="18"/>
        <v/>
      </c>
      <c r="J127" s="293" t="str">
        <f>IF(A127="","",IF(Monatsverwendungsnachweis!S138="","",Monatsverwendungsnachweis!S138))</f>
        <v/>
      </c>
      <c r="K127" s="293" t="str">
        <f t="shared" si="19"/>
        <v/>
      </c>
    </row>
    <row r="128" spans="1:11" x14ac:dyDescent="0.25">
      <c r="A128" s="292" t="str">
        <f>IF(Ermittlung_Kofi!L129=0,"",IFERROR(VLOOKUP(Monatsverwendungsnachweis!B139,Positionen,4,FALSE),""))</f>
        <v/>
      </c>
      <c r="B128" s="293" t="str">
        <f t="shared" si="15"/>
        <v/>
      </c>
      <c r="C128" s="292" t="str">
        <f>IF(A128="","",CONCATENATE("UHG"," / ",Monatsverwendungsnachweis!$D$7," / ",RIGHT(Monatsverwendungsnachweis!$F$7,2)," / ",ROW()-1))</f>
        <v/>
      </c>
      <c r="D128" s="294" t="str">
        <f t="shared" si="16"/>
        <v/>
      </c>
      <c r="E128" s="294" t="str">
        <f t="shared" si="17"/>
        <v/>
      </c>
      <c r="F128" s="293" t="str">
        <f>IF(A128="","",VLOOKUP(Monatsverwendungsnachweis!B139,Positionen,5,FALSE))</f>
        <v/>
      </c>
      <c r="G128" s="384" t="str">
        <f>IF(A128="","",CONCATENATE(Monatsverwendungsnachweis!D139," / ",LEFT(Monatsverwendungsnachweis!E139,3)," / ",UHG," / ",Ermittlung_Kofi!U129," x Monat"," a ",VLOOKUP(UHG,TN_UHG_Jahr_Monat,Monatsverwendungsnachweis!$M$10,FALSE), "€ /"," ",Ermittlung_Kofi!AB129," x Tage"," a ",VLOOKUP(UHG,TN_UHG_Jahr_Tag,Monatsverwendungsnachweis!$M$10,FALSE), "€"))</f>
        <v/>
      </c>
      <c r="H128" s="406" t="str">
        <f>IF(A128="","",Ermittlung_Kofi!U129*VLOOKUP(UHG,TN_UHG_Jahr_Monat,Monatsverwendungsnachweis!$M$10,FALSE)+Ermittlung_Kofi!AB129*VLOOKUP(UHG,TN_UHG_Jahr_Tag,Monatsverwendungsnachweis!$M$10,FALSE))</f>
        <v/>
      </c>
      <c r="I128" s="406" t="str">
        <f t="shared" si="18"/>
        <v/>
      </c>
      <c r="J128" s="293" t="str">
        <f>IF(A128="","",IF(Monatsverwendungsnachweis!S139="","",Monatsverwendungsnachweis!S139))</f>
        <v/>
      </c>
      <c r="K128" s="293" t="str">
        <f t="shared" si="19"/>
        <v/>
      </c>
    </row>
    <row r="129" spans="1:11" x14ac:dyDescent="0.25">
      <c r="A129" s="292" t="str">
        <f>IF(Ermittlung_Kofi!L130=0,"",IFERROR(VLOOKUP(Monatsverwendungsnachweis!B140,Positionen,4,FALSE),""))</f>
        <v/>
      </c>
      <c r="B129" s="293" t="str">
        <f t="shared" si="15"/>
        <v/>
      </c>
      <c r="C129" s="292" t="str">
        <f>IF(A129="","",CONCATENATE("UHG"," / ",Monatsverwendungsnachweis!$D$7," / ",RIGHT(Monatsverwendungsnachweis!$F$7,2)," / ",ROW()-1))</f>
        <v/>
      </c>
      <c r="D129" s="294" t="str">
        <f t="shared" si="16"/>
        <v/>
      </c>
      <c r="E129" s="294" t="str">
        <f t="shared" si="17"/>
        <v/>
      </c>
      <c r="F129" s="293" t="str">
        <f>IF(A129="","",VLOOKUP(Monatsverwendungsnachweis!B140,Positionen,5,FALSE))</f>
        <v/>
      </c>
      <c r="G129" s="384" t="str">
        <f>IF(A129="","",CONCATENATE(Monatsverwendungsnachweis!D140," / ",LEFT(Monatsverwendungsnachweis!E140,3)," / ",UHG," / ",Ermittlung_Kofi!U130," x Monat"," a ",VLOOKUP(UHG,TN_UHG_Jahr_Monat,Monatsverwendungsnachweis!$M$10,FALSE), "€ /"," ",Ermittlung_Kofi!AB130," x Tage"," a ",VLOOKUP(UHG,TN_UHG_Jahr_Tag,Monatsverwendungsnachweis!$M$10,FALSE), "€"))</f>
        <v/>
      </c>
      <c r="H129" s="406" t="str">
        <f>IF(A129="","",Ermittlung_Kofi!U130*VLOOKUP(UHG,TN_UHG_Jahr_Monat,Monatsverwendungsnachweis!$M$10,FALSE)+Ermittlung_Kofi!AB130*VLOOKUP(UHG,TN_UHG_Jahr_Tag,Monatsverwendungsnachweis!$M$10,FALSE))</f>
        <v/>
      </c>
      <c r="I129" s="406" t="str">
        <f t="shared" si="18"/>
        <v/>
      </c>
      <c r="J129" s="293" t="str">
        <f>IF(A129="","",IF(Monatsverwendungsnachweis!S140="","",Monatsverwendungsnachweis!S140))</f>
        <v/>
      </c>
      <c r="K129" s="293" t="str">
        <f t="shared" si="19"/>
        <v/>
      </c>
    </row>
    <row r="130" spans="1:11" x14ac:dyDescent="0.25">
      <c r="A130" s="292" t="str">
        <f>IF(Ermittlung_Kofi!L131=0,"",IFERROR(VLOOKUP(Monatsverwendungsnachweis!B141,Positionen,4,FALSE),""))</f>
        <v/>
      </c>
      <c r="B130" s="293" t="str">
        <f t="shared" si="15"/>
        <v/>
      </c>
      <c r="C130" s="292" t="str">
        <f>IF(A130="","",CONCATENATE("UHG"," / ",Monatsverwendungsnachweis!$D$7," / ",RIGHT(Monatsverwendungsnachweis!$F$7,2)," / ",ROW()-1))</f>
        <v/>
      </c>
      <c r="D130" s="294" t="str">
        <f t="shared" si="16"/>
        <v/>
      </c>
      <c r="E130" s="294" t="str">
        <f t="shared" si="17"/>
        <v/>
      </c>
      <c r="F130" s="293" t="str">
        <f>IF(A130="","",VLOOKUP(Monatsverwendungsnachweis!B141,Positionen,5,FALSE))</f>
        <v/>
      </c>
      <c r="G130" s="384" t="str">
        <f>IF(A130="","",CONCATENATE(Monatsverwendungsnachweis!D141," / ",LEFT(Monatsverwendungsnachweis!E141,3)," / ",UHG," / ",Ermittlung_Kofi!U131," x Monat"," a ",VLOOKUP(UHG,TN_UHG_Jahr_Monat,Monatsverwendungsnachweis!$M$10,FALSE), "€ /"," ",Ermittlung_Kofi!AB131," x Tage"," a ",VLOOKUP(UHG,TN_UHG_Jahr_Tag,Monatsverwendungsnachweis!$M$10,FALSE), "€"))</f>
        <v/>
      </c>
      <c r="H130" s="406" t="str">
        <f>IF(A130="","",Ermittlung_Kofi!U131*VLOOKUP(UHG,TN_UHG_Jahr_Monat,Monatsverwendungsnachweis!$M$10,FALSE)+Ermittlung_Kofi!AB131*VLOOKUP(UHG,TN_UHG_Jahr_Tag,Monatsverwendungsnachweis!$M$10,FALSE))</f>
        <v/>
      </c>
      <c r="I130" s="406" t="str">
        <f t="shared" si="18"/>
        <v/>
      </c>
      <c r="J130" s="293" t="str">
        <f>IF(A130="","",IF(Monatsverwendungsnachweis!S141="","",Monatsverwendungsnachweis!S141))</f>
        <v/>
      </c>
      <c r="K130" s="293" t="str">
        <f t="shared" si="19"/>
        <v/>
      </c>
    </row>
    <row r="131" spans="1:11" x14ac:dyDescent="0.25">
      <c r="A131" s="292" t="str">
        <f>IF(Ermittlung_Kofi!L132=0,"",IFERROR(VLOOKUP(Monatsverwendungsnachweis!B142,Positionen,4,FALSE),""))</f>
        <v/>
      </c>
      <c r="B131" s="293" t="str">
        <f t="shared" si="15"/>
        <v/>
      </c>
      <c r="C131" s="292" t="str">
        <f>IF(A131="","",CONCATENATE("UHG"," / ",Monatsverwendungsnachweis!$D$7," / ",RIGHT(Monatsverwendungsnachweis!$F$7,2)," / ",ROW()-1))</f>
        <v/>
      </c>
      <c r="D131" s="294" t="str">
        <f t="shared" si="16"/>
        <v/>
      </c>
      <c r="E131" s="294" t="str">
        <f t="shared" si="17"/>
        <v/>
      </c>
      <c r="F131" s="293" t="str">
        <f>IF(A131="","",VLOOKUP(Monatsverwendungsnachweis!B142,Positionen,5,FALSE))</f>
        <v/>
      </c>
      <c r="G131" s="384" t="str">
        <f>IF(A131="","",CONCATENATE(Monatsverwendungsnachweis!D142," / ",LEFT(Monatsverwendungsnachweis!E142,3)," / ",UHG," / ",Ermittlung_Kofi!U132," x Monat"," a ",VLOOKUP(UHG,TN_UHG_Jahr_Monat,Monatsverwendungsnachweis!$M$10,FALSE), "€ /"," ",Ermittlung_Kofi!AB132," x Tage"," a ",VLOOKUP(UHG,TN_UHG_Jahr_Tag,Monatsverwendungsnachweis!$M$10,FALSE), "€"))</f>
        <v/>
      </c>
      <c r="H131" s="406" t="str">
        <f>IF(A131="","",Ermittlung_Kofi!U132*VLOOKUP(UHG,TN_UHG_Jahr_Monat,Monatsverwendungsnachweis!$M$10,FALSE)+Ermittlung_Kofi!AB132*VLOOKUP(UHG,TN_UHG_Jahr_Tag,Monatsverwendungsnachweis!$M$10,FALSE))</f>
        <v/>
      </c>
      <c r="I131" s="406" t="str">
        <f t="shared" si="18"/>
        <v/>
      </c>
      <c r="J131" s="293" t="str">
        <f>IF(A131="","",IF(Monatsverwendungsnachweis!S142="","",Monatsverwendungsnachweis!S142))</f>
        <v/>
      </c>
      <c r="K131" s="293" t="str">
        <f t="shared" si="19"/>
        <v/>
      </c>
    </row>
    <row r="132" spans="1:11" x14ac:dyDescent="0.25">
      <c r="A132" s="292" t="str">
        <f>IF(Ermittlung_Kofi!L133=0,"",IFERROR(VLOOKUP(Monatsverwendungsnachweis!B143,Positionen,4,FALSE),""))</f>
        <v/>
      </c>
      <c r="B132" s="293" t="str">
        <f t="shared" si="15"/>
        <v/>
      </c>
      <c r="C132" s="292" t="str">
        <f>IF(A132="","",CONCATENATE("UHG"," / ",Monatsverwendungsnachweis!$D$7," / ",RIGHT(Monatsverwendungsnachweis!$F$7,2)," / ",ROW()-1))</f>
        <v/>
      </c>
      <c r="D132" s="294" t="str">
        <f t="shared" si="16"/>
        <v/>
      </c>
      <c r="E132" s="294" t="str">
        <f t="shared" si="17"/>
        <v/>
      </c>
      <c r="F132" s="293" t="str">
        <f>IF(A132="","",VLOOKUP(Monatsverwendungsnachweis!B143,Positionen,5,FALSE))</f>
        <v/>
      </c>
      <c r="G132" s="384" t="str">
        <f>IF(A132="","",CONCATENATE(Monatsverwendungsnachweis!D143," / ",LEFT(Monatsverwendungsnachweis!E143,3)," / ",UHG," / ",Ermittlung_Kofi!U133," x Monat"," a ",VLOOKUP(UHG,TN_UHG_Jahr_Monat,Monatsverwendungsnachweis!$M$10,FALSE), "€ /"," ",Ermittlung_Kofi!AB133," x Tage"," a ",VLOOKUP(UHG,TN_UHG_Jahr_Tag,Monatsverwendungsnachweis!$M$10,FALSE), "€"))</f>
        <v/>
      </c>
      <c r="H132" s="406" t="str">
        <f>IF(A132="","",Ermittlung_Kofi!U133*VLOOKUP(UHG,TN_UHG_Jahr_Monat,Monatsverwendungsnachweis!$M$10,FALSE)+Ermittlung_Kofi!AB133*VLOOKUP(UHG,TN_UHG_Jahr_Tag,Monatsverwendungsnachweis!$M$10,FALSE))</f>
        <v/>
      </c>
      <c r="I132" s="406" t="str">
        <f t="shared" si="18"/>
        <v/>
      </c>
      <c r="J132" s="293" t="str">
        <f>IF(A132="","",IF(Monatsverwendungsnachweis!S143="","",Monatsverwendungsnachweis!S143))</f>
        <v/>
      </c>
      <c r="K132" s="293" t="str">
        <f t="shared" si="19"/>
        <v/>
      </c>
    </row>
    <row r="133" spans="1:11" x14ac:dyDescent="0.25">
      <c r="A133" s="292" t="str">
        <f>IF(Ermittlung_Kofi!L134=0,"",IFERROR(VLOOKUP(Monatsverwendungsnachweis!B144,Positionen,4,FALSE),""))</f>
        <v/>
      </c>
      <c r="B133" s="293" t="str">
        <f t="shared" si="15"/>
        <v/>
      </c>
      <c r="C133" s="292" t="str">
        <f>IF(A133="","",CONCATENATE("UHG"," / ",Monatsverwendungsnachweis!$D$7," / ",RIGHT(Monatsverwendungsnachweis!$F$7,2)," / ",ROW()-1))</f>
        <v/>
      </c>
      <c r="D133" s="294" t="str">
        <f t="shared" si="16"/>
        <v/>
      </c>
      <c r="E133" s="294" t="str">
        <f t="shared" si="17"/>
        <v/>
      </c>
      <c r="F133" s="293" t="str">
        <f>IF(A133="","",VLOOKUP(Monatsverwendungsnachweis!B144,Positionen,5,FALSE))</f>
        <v/>
      </c>
      <c r="G133" s="384" t="str">
        <f>IF(A133="","",CONCATENATE(Monatsverwendungsnachweis!D144," / ",LEFT(Monatsverwendungsnachweis!E144,3)," / ",UHG," / ",Ermittlung_Kofi!U134," x Monat"," a ",VLOOKUP(UHG,TN_UHG_Jahr_Monat,Monatsverwendungsnachweis!$M$10,FALSE), "€ /"," ",Ermittlung_Kofi!AB134," x Tage"," a ",VLOOKUP(UHG,TN_UHG_Jahr_Tag,Monatsverwendungsnachweis!$M$10,FALSE), "€"))</f>
        <v/>
      </c>
      <c r="H133" s="406" t="str">
        <f>IF(A133="","",Ermittlung_Kofi!U134*VLOOKUP(UHG,TN_UHG_Jahr_Monat,Monatsverwendungsnachweis!$M$10,FALSE)+Ermittlung_Kofi!AB134*VLOOKUP(UHG,TN_UHG_Jahr_Tag,Monatsverwendungsnachweis!$M$10,FALSE))</f>
        <v/>
      </c>
      <c r="I133" s="406" t="str">
        <f t="shared" si="18"/>
        <v/>
      </c>
      <c r="J133" s="293" t="str">
        <f>IF(A133="","",IF(Monatsverwendungsnachweis!S144="","",Monatsverwendungsnachweis!S144))</f>
        <v/>
      </c>
      <c r="K133" s="293" t="str">
        <f t="shared" si="19"/>
        <v/>
      </c>
    </row>
    <row r="134" spans="1:11" x14ac:dyDescent="0.25">
      <c r="A134" s="292" t="str">
        <f>IF(Ermittlung_Kofi!L135=0,"",IFERROR(VLOOKUP(Monatsverwendungsnachweis!B145,Positionen,4,FALSE),""))</f>
        <v/>
      </c>
      <c r="B134" s="293" t="str">
        <f t="shared" si="15"/>
        <v/>
      </c>
      <c r="C134" s="292" t="str">
        <f>IF(A134="","",CONCATENATE("UHG"," / ",Monatsverwendungsnachweis!$D$7," / ",RIGHT(Monatsverwendungsnachweis!$F$7,2)," / ",ROW()-1))</f>
        <v/>
      </c>
      <c r="D134" s="294" t="str">
        <f t="shared" si="16"/>
        <v/>
      </c>
      <c r="E134" s="294" t="str">
        <f t="shared" si="17"/>
        <v/>
      </c>
      <c r="F134" s="293" t="str">
        <f>IF(A134="","",VLOOKUP(Monatsverwendungsnachweis!B145,Positionen,5,FALSE))</f>
        <v/>
      </c>
      <c r="G134" s="384" t="str">
        <f>IF(A134="","",CONCATENATE(Monatsverwendungsnachweis!D145," / ",LEFT(Monatsverwendungsnachweis!E145,3)," / ",UHG," / ",Ermittlung_Kofi!U135," x Monat"," a ",VLOOKUP(UHG,TN_UHG_Jahr_Monat,Monatsverwendungsnachweis!$M$10,FALSE), "€ /"," ",Ermittlung_Kofi!AB135," x Tage"," a ",VLOOKUP(UHG,TN_UHG_Jahr_Tag,Monatsverwendungsnachweis!$M$10,FALSE), "€"))</f>
        <v/>
      </c>
      <c r="H134" s="406" t="str">
        <f>IF(A134="","",Ermittlung_Kofi!U135*VLOOKUP(UHG,TN_UHG_Jahr_Monat,Monatsverwendungsnachweis!$M$10,FALSE)+Ermittlung_Kofi!AB135*VLOOKUP(UHG,TN_UHG_Jahr_Tag,Monatsverwendungsnachweis!$M$10,FALSE))</f>
        <v/>
      </c>
      <c r="I134" s="406" t="str">
        <f t="shared" si="18"/>
        <v/>
      </c>
      <c r="J134" s="293" t="str">
        <f>IF(A134="","",IF(Monatsverwendungsnachweis!S145="","",Monatsverwendungsnachweis!S145))</f>
        <v/>
      </c>
      <c r="K134" s="293" t="str">
        <f t="shared" si="19"/>
        <v/>
      </c>
    </row>
    <row r="135" spans="1:11" x14ac:dyDescent="0.25">
      <c r="A135" s="292" t="str">
        <f>IF(Ermittlung_Kofi!L136=0,"",IFERROR(VLOOKUP(Monatsverwendungsnachweis!B146,Positionen,4,FALSE),""))</f>
        <v/>
      </c>
      <c r="B135" s="293" t="str">
        <f t="shared" si="15"/>
        <v/>
      </c>
      <c r="C135" s="292" t="str">
        <f>IF(A135="","",CONCATENATE("UHG"," / ",Monatsverwendungsnachweis!$D$7," / ",RIGHT(Monatsverwendungsnachweis!$F$7,2)," / ",ROW()-1))</f>
        <v/>
      </c>
      <c r="D135" s="294" t="str">
        <f t="shared" si="16"/>
        <v/>
      </c>
      <c r="E135" s="294" t="str">
        <f t="shared" si="17"/>
        <v/>
      </c>
      <c r="F135" s="293" t="str">
        <f>IF(A135="","",VLOOKUP(Monatsverwendungsnachweis!B146,Positionen,5,FALSE))</f>
        <v/>
      </c>
      <c r="G135" s="384" t="str">
        <f>IF(A135="","",CONCATENATE(Monatsverwendungsnachweis!D146," / ",LEFT(Monatsverwendungsnachweis!E146,3)," / ",UHG," / ",Ermittlung_Kofi!U136," x Monat"," a ",VLOOKUP(UHG,TN_UHG_Jahr_Monat,Monatsverwendungsnachweis!$M$10,FALSE), "€ /"," ",Ermittlung_Kofi!AB136," x Tage"," a ",VLOOKUP(UHG,TN_UHG_Jahr_Tag,Monatsverwendungsnachweis!$M$10,FALSE), "€"))</f>
        <v/>
      </c>
      <c r="H135" s="406" t="str">
        <f>IF(A135="","",Ermittlung_Kofi!U136*VLOOKUP(UHG,TN_UHG_Jahr_Monat,Monatsverwendungsnachweis!$M$10,FALSE)+Ermittlung_Kofi!AB136*VLOOKUP(UHG,TN_UHG_Jahr_Tag,Monatsverwendungsnachweis!$M$10,FALSE))</f>
        <v/>
      </c>
      <c r="I135" s="406" t="str">
        <f t="shared" si="18"/>
        <v/>
      </c>
      <c r="J135" s="293" t="str">
        <f>IF(A135="","",IF(Monatsverwendungsnachweis!S146="","",Monatsverwendungsnachweis!S146))</f>
        <v/>
      </c>
      <c r="K135" s="293" t="str">
        <f t="shared" si="19"/>
        <v/>
      </c>
    </row>
    <row r="136" spans="1:11" x14ac:dyDescent="0.25">
      <c r="A136" s="292" t="str">
        <f>IF(Ermittlung_Kofi!L137=0,"",IFERROR(VLOOKUP(Monatsverwendungsnachweis!B147,Positionen,4,FALSE),""))</f>
        <v/>
      </c>
      <c r="B136" s="293" t="str">
        <f t="shared" si="15"/>
        <v/>
      </c>
      <c r="C136" s="292" t="str">
        <f>IF(A136="","",CONCATENATE("UHG"," / ",Monatsverwendungsnachweis!$D$7," / ",RIGHT(Monatsverwendungsnachweis!$F$7,2)," / ",ROW()-1))</f>
        <v/>
      </c>
      <c r="D136" s="294" t="str">
        <f t="shared" si="16"/>
        <v/>
      </c>
      <c r="E136" s="294" t="str">
        <f t="shared" si="17"/>
        <v/>
      </c>
      <c r="F136" s="293" t="str">
        <f>IF(A136="","",VLOOKUP(Monatsverwendungsnachweis!B147,Positionen,5,FALSE))</f>
        <v/>
      </c>
      <c r="G136" s="384" t="str">
        <f>IF(A136="","",CONCATENATE(Monatsverwendungsnachweis!D147," / ",LEFT(Monatsverwendungsnachweis!E147,3)," / ",UHG," / ",Ermittlung_Kofi!U137," x Monat"," a ",VLOOKUP(UHG,TN_UHG_Jahr_Monat,Monatsverwendungsnachweis!$M$10,FALSE), "€ /"," ",Ermittlung_Kofi!AB137," x Tage"," a ",VLOOKUP(UHG,TN_UHG_Jahr_Tag,Monatsverwendungsnachweis!$M$10,FALSE), "€"))</f>
        <v/>
      </c>
      <c r="H136" s="406" t="str">
        <f>IF(A136="","",Ermittlung_Kofi!U137*VLOOKUP(UHG,TN_UHG_Jahr_Monat,Monatsverwendungsnachweis!$M$10,FALSE)+Ermittlung_Kofi!AB137*VLOOKUP(UHG,TN_UHG_Jahr_Tag,Monatsverwendungsnachweis!$M$10,FALSE))</f>
        <v/>
      </c>
      <c r="I136" s="406" t="str">
        <f t="shared" si="18"/>
        <v/>
      </c>
      <c r="J136" s="293" t="str">
        <f>IF(A136="","",IF(Monatsverwendungsnachweis!S147="","",Monatsverwendungsnachweis!S147))</f>
        <v/>
      </c>
      <c r="K136" s="293" t="str">
        <f t="shared" si="19"/>
        <v/>
      </c>
    </row>
    <row r="137" spans="1:11" x14ac:dyDescent="0.25">
      <c r="A137" s="292" t="str">
        <f>IF(Ermittlung_Kofi!L138=0,"",IFERROR(VLOOKUP(Monatsverwendungsnachweis!B148,Positionen,4,FALSE),""))</f>
        <v/>
      </c>
      <c r="B137" s="293" t="str">
        <f t="shared" si="15"/>
        <v/>
      </c>
      <c r="C137" s="292" t="str">
        <f>IF(A137="","",CONCATENATE("UHG"," / ",Monatsverwendungsnachweis!$D$7," / ",RIGHT(Monatsverwendungsnachweis!$F$7,2)," / ",ROW()-1))</f>
        <v/>
      </c>
      <c r="D137" s="294" t="str">
        <f t="shared" si="16"/>
        <v/>
      </c>
      <c r="E137" s="294" t="str">
        <f t="shared" si="17"/>
        <v/>
      </c>
      <c r="F137" s="293" t="str">
        <f>IF(A137="","",VLOOKUP(Monatsverwendungsnachweis!B148,Positionen,5,FALSE))</f>
        <v/>
      </c>
      <c r="G137" s="384" t="str">
        <f>IF(A137="","",CONCATENATE(Monatsverwendungsnachweis!D148," / ",LEFT(Monatsverwendungsnachweis!E148,3)," / ",UHG," / ",Ermittlung_Kofi!U138," x Monat"," a ",VLOOKUP(UHG,TN_UHG_Jahr_Monat,Monatsverwendungsnachweis!$M$10,FALSE), "€ /"," ",Ermittlung_Kofi!AB138," x Tage"," a ",VLOOKUP(UHG,TN_UHG_Jahr_Tag,Monatsverwendungsnachweis!$M$10,FALSE), "€"))</f>
        <v/>
      </c>
      <c r="H137" s="406" t="str">
        <f>IF(A137="","",Ermittlung_Kofi!U138*VLOOKUP(UHG,TN_UHG_Jahr_Monat,Monatsverwendungsnachweis!$M$10,FALSE)+Ermittlung_Kofi!AB138*VLOOKUP(UHG,TN_UHG_Jahr_Tag,Monatsverwendungsnachweis!$M$10,FALSE))</f>
        <v/>
      </c>
      <c r="I137" s="406" t="str">
        <f t="shared" si="18"/>
        <v/>
      </c>
      <c r="J137" s="293" t="str">
        <f>IF(A137="","",IF(Monatsverwendungsnachweis!S148="","",Monatsverwendungsnachweis!S148))</f>
        <v/>
      </c>
      <c r="K137" s="293" t="str">
        <f t="shared" si="19"/>
        <v/>
      </c>
    </row>
    <row r="138" spans="1:11" x14ac:dyDescent="0.25">
      <c r="A138" s="292" t="str">
        <f>IF(Ermittlung_Kofi!L139=0,"",IFERROR(VLOOKUP(Monatsverwendungsnachweis!B149,Positionen,4,FALSE),""))</f>
        <v/>
      </c>
      <c r="B138" s="293" t="str">
        <f t="shared" si="15"/>
        <v/>
      </c>
      <c r="C138" s="292" t="str">
        <f>IF(A138="","",CONCATENATE("UHG"," / ",Monatsverwendungsnachweis!$D$7," / ",RIGHT(Monatsverwendungsnachweis!$F$7,2)," / ",ROW()-1))</f>
        <v/>
      </c>
      <c r="D138" s="294" t="str">
        <f t="shared" si="16"/>
        <v/>
      </c>
      <c r="E138" s="294" t="str">
        <f t="shared" si="17"/>
        <v/>
      </c>
      <c r="F138" s="293" t="str">
        <f>IF(A138="","",VLOOKUP(Monatsverwendungsnachweis!B149,Positionen,5,FALSE))</f>
        <v/>
      </c>
      <c r="G138" s="384" t="str">
        <f>IF(A138="","",CONCATENATE(Monatsverwendungsnachweis!D149," / ",LEFT(Monatsverwendungsnachweis!E149,3)," / ",UHG," / ",Ermittlung_Kofi!U139," x Monat"," a ",VLOOKUP(UHG,TN_UHG_Jahr_Monat,Monatsverwendungsnachweis!$M$10,FALSE), "€ /"," ",Ermittlung_Kofi!AB139," x Tage"," a ",VLOOKUP(UHG,TN_UHG_Jahr_Tag,Monatsverwendungsnachweis!$M$10,FALSE), "€"))</f>
        <v/>
      </c>
      <c r="H138" s="406" t="str">
        <f>IF(A138="","",Ermittlung_Kofi!U139*VLOOKUP(UHG,TN_UHG_Jahr_Monat,Monatsverwendungsnachweis!$M$10,FALSE)+Ermittlung_Kofi!AB139*VLOOKUP(UHG,TN_UHG_Jahr_Tag,Monatsverwendungsnachweis!$M$10,FALSE))</f>
        <v/>
      </c>
      <c r="I138" s="406" t="str">
        <f t="shared" si="18"/>
        <v/>
      </c>
      <c r="J138" s="293" t="str">
        <f>IF(A138="","",IF(Monatsverwendungsnachweis!S149="","",Monatsverwendungsnachweis!S149))</f>
        <v/>
      </c>
      <c r="K138" s="293" t="str">
        <f t="shared" si="19"/>
        <v/>
      </c>
    </row>
    <row r="139" spans="1:11" x14ac:dyDescent="0.25">
      <c r="A139" s="292" t="str">
        <f>IF(Ermittlung_Kofi!L140=0,"",IFERROR(VLOOKUP(Monatsverwendungsnachweis!B150,Positionen,4,FALSE),""))</f>
        <v/>
      </c>
      <c r="B139" s="293" t="str">
        <f t="shared" si="15"/>
        <v/>
      </c>
      <c r="C139" s="292" t="str">
        <f>IF(A139="","",CONCATENATE("UHG"," / ",Monatsverwendungsnachweis!$D$7," / ",RIGHT(Monatsverwendungsnachweis!$F$7,2)," / ",ROW()-1))</f>
        <v/>
      </c>
      <c r="D139" s="294" t="str">
        <f t="shared" si="16"/>
        <v/>
      </c>
      <c r="E139" s="294" t="str">
        <f t="shared" si="17"/>
        <v/>
      </c>
      <c r="F139" s="293" t="str">
        <f>IF(A139="","",VLOOKUP(Monatsverwendungsnachweis!B150,Positionen,5,FALSE))</f>
        <v/>
      </c>
      <c r="G139" s="384" t="str">
        <f>IF(A139="","",CONCATENATE(Monatsverwendungsnachweis!D150," / ",LEFT(Monatsverwendungsnachweis!E150,3)," / ",UHG," / ",Ermittlung_Kofi!U140," x Monat"," a ",VLOOKUP(UHG,TN_UHG_Jahr_Monat,Monatsverwendungsnachweis!$M$10,FALSE), "€ /"," ",Ermittlung_Kofi!AB140," x Tage"," a ",VLOOKUP(UHG,TN_UHG_Jahr_Tag,Monatsverwendungsnachweis!$M$10,FALSE), "€"))</f>
        <v/>
      </c>
      <c r="H139" s="406" t="str">
        <f>IF(A139="","",Ermittlung_Kofi!U140*VLOOKUP(UHG,TN_UHG_Jahr_Monat,Monatsverwendungsnachweis!$M$10,FALSE)+Ermittlung_Kofi!AB140*VLOOKUP(UHG,TN_UHG_Jahr_Tag,Monatsverwendungsnachweis!$M$10,FALSE))</f>
        <v/>
      </c>
      <c r="I139" s="406" t="str">
        <f t="shared" si="18"/>
        <v/>
      </c>
      <c r="J139" s="293" t="str">
        <f>IF(A139="","",IF(Monatsverwendungsnachweis!S150="","",Monatsverwendungsnachweis!S150))</f>
        <v/>
      </c>
      <c r="K139" s="293" t="str">
        <f t="shared" si="19"/>
        <v/>
      </c>
    </row>
    <row r="140" spans="1:11" x14ac:dyDescent="0.25">
      <c r="A140" s="292" t="str">
        <f>IF(Ermittlung_Kofi!L141=0,"",IFERROR(VLOOKUP(Monatsverwendungsnachweis!B151,Positionen,4,FALSE),""))</f>
        <v/>
      </c>
      <c r="B140" s="293" t="str">
        <f t="shared" si="15"/>
        <v/>
      </c>
      <c r="C140" s="292" t="str">
        <f>IF(A140="","",CONCATENATE("UHG"," / ",Monatsverwendungsnachweis!$D$7," / ",RIGHT(Monatsverwendungsnachweis!$F$7,2)," / ",ROW()-1))</f>
        <v/>
      </c>
      <c r="D140" s="294" t="str">
        <f t="shared" si="16"/>
        <v/>
      </c>
      <c r="E140" s="294" t="str">
        <f t="shared" si="17"/>
        <v/>
      </c>
      <c r="F140" s="293" t="str">
        <f>IF(A140="","",VLOOKUP(Monatsverwendungsnachweis!B151,Positionen,5,FALSE))</f>
        <v/>
      </c>
      <c r="G140" s="384" t="str">
        <f>IF(A140="","",CONCATENATE(Monatsverwendungsnachweis!D151," / ",LEFT(Monatsverwendungsnachweis!E151,3)," / ",UHG," / ",Ermittlung_Kofi!U141," x Monat"," a ",VLOOKUP(UHG,TN_UHG_Jahr_Monat,Monatsverwendungsnachweis!$M$10,FALSE), "€ /"," ",Ermittlung_Kofi!AB141," x Tage"," a ",VLOOKUP(UHG,TN_UHG_Jahr_Tag,Monatsverwendungsnachweis!$M$10,FALSE), "€"))</f>
        <v/>
      </c>
      <c r="H140" s="406" t="str">
        <f>IF(A140="","",Ermittlung_Kofi!U141*VLOOKUP(UHG,TN_UHG_Jahr_Monat,Monatsverwendungsnachweis!$M$10,FALSE)+Ermittlung_Kofi!AB141*VLOOKUP(UHG,TN_UHG_Jahr_Tag,Monatsverwendungsnachweis!$M$10,FALSE))</f>
        <v/>
      </c>
      <c r="I140" s="406" t="str">
        <f t="shared" si="18"/>
        <v/>
      </c>
      <c r="J140" s="293" t="str">
        <f>IF(A140="","",IF(Monatsverwendungsnachweis!S151="","",Monatsverwendungsnachweis!S151))</f>
        <v/>
      </c>
      <c r="K140" s="293" t="str">
        <f t="shared" si="19"/>
        <v/>
      </c>
    </row>
    <row r="141" spans="1:11" x14ac:dyDescent="0.25">
      <c r="A141" s="292" t="str">
        <f>IF(Ermittlung_Kofi!L142=0,"",IFERROR(VLOOKUP(Monatsverwendungsnachweis!B152,Positionen,4,FALSE),""))</f>
        <v/>
      </c>
      <c r="B141" s="293" t="str">
        <f t="shared" si="15"/>
        <v/>
      </c>
      <c r="C141" s="292" t="str">
        <f>IF(A141="","",CONCATENATE("UHG"," / ",Monatsverwendungsnachweis!$D$7," / ",RIGHT(Monatsverwendungsnachweis!$F$7,2)," / ",ROW()-1))</f>
        <v/>
      </c>
      <c r="D141" s="294" t="str">
        <f t="shared" si="16"/>
        <v/>
      </c>
      <c r="E141" s="294" t="str">
        <f t="shared" si="17"/>
        <v/>
      </c>
      <c r="F141" s="293" t="str">
        <f>IF(A141="","",VLOOKUP(Monatsverwendungsnachweis!B152,Positionen,5,FALSE))</f>
        <v/>
      </c>
      <c r="G141" s="384" t="str">
        <f>IF(A141="","",CONCATENATE(Monatsverwendungsnachweis!D152," / ",LEFT(Monatsverwendungsnachweis!E152,3)," / ",UHG," / ",Ermittlung_Kofi!U142," x Monat"," a ",VLOOKUP(UHG,TN_UHG_Jahr_Monat,Monatsverwendungsnachweis!$M$10,FALSE), "€ /"," ",Ermittlung_Kofi!AB142," x Tage"," a ",VLOOKUP(UHG,TN_UHG_Jahr_Tag,Monatsverwendungsnachweis!$M$10,FALSE), "€"))</f>
        <v/>
      </c>
      <c r="H141" s="406" t="str">
        <f>IF(A141="","",Ermittlung_Kofi!U142*VLOOKUP(UHG,TN_UHG_Jahr_Monat,Monatsverwendungsnachweis!$M$10,FALSE)+Ermittlung_Kofi!AB142*VLOOKUP(UHG,TN_UHG_Jahr_Tag,Monatsverwendungsnachweis!$M$10,FALSE))</f>
        <v/>
      </c>
      <c r="I141" s="406" t="str">
        <f t="shared" si="18"/>
        <v/>
      </c>
      <c r="J141" s="293" t="str">
        <f>IF(A141="","",IF(Monatsverwendungsnachweis!S152="","",Monatsverwendungsnachweis!S152))</f>
        <v/>
      </c>
      <c r="K141" s="293" t="str">
        <f t="shared" si="19"/>
        <v/>
      </c>
    </row>
    <row r="142" spans="1:11" x14ac:dyDescent="0.25">
      <c r="A142" s="292" t="str">
        <f>IF(Ermittlung_Kofi!L143=0,"",IFERROR(VLOOKUP(Monatsverwendungsnachweis!B153,Positionen,4,FALSE),""))</f>
        <v/>
      </c>
      <c r="B142" s="293" t="str">
        <f t="shared" si="15"/>
        <v/>
      </c>
      <c r="C142" s="292" t="str">
        <f>IF(A142="","",CONCATENATE("UHG"," / ",Monatsverwendungsnachweis!$D$7," / ",RIGHT(Monatsverwendungsnachweis!$F$7,2)," / ",ROW()-1))</f>
        <v/>
      </c>
      <c r="D142" s="294" t="str">
        <f t="shared" si="16"/>
        <v/>
      </c>
      <c r="E142" s="294" t="str">
        <f t="shared" si="17"/>
        <v/>
      </c>
      <c r="F142" s="293" t="str">
        <f>IF(A142="","",VLOOKUP(Monatsverwendungsnachweis!B153,Positionen,5,FALSE))</f>
        <v/>
      </c>
      <c r="G142" s="384" t="str">
        <f>IF(A142="","",CONCATENATE(Monatsverwendungsnachweis!D153," / ",LEFT(Monatsverwendungsnachweis!E153,3)," / ",UHG," / ",Ermittlung_Kofi!U143," x Monat"," a ",VLOOKUP(UHG,TN_UHG_Jahr_Monat,Monatsverwendungsnachweis!$M$10,FALSE), "€ /"," ",Ermittlung_Kofi!AB143," x Tage"," a ",VLOOKUP(UHG,TN_UHG_Jahr_Tag,Monatsverwendungsnachweis!$M$10,FALSE), "€"))</f>
        <v/>
      </c>
      <c r="H142" s="406" t="str">
        <f>IF(A142="","",Ermittlung_Kofi!U143*VLOOKUP(UHG,TN_UHG_Jahr_Monat,Monatsverwendungsnachweis!$M$10,FALSE)+Ermittlung_Kofi!AB143*VLOOKUP(UHG,TN_UHG_Jahr_Tag,Monatsverwendungsnachweis!$M$10,FALSE))</f>
        <v/>
      </c>
      <c r="I142" s="406" t="str">
        <f t="shared" si="18"/>
        <v/>
      </c>
      <c r="J142" s="293" t="str">
        <f>IF(A142="","",IF(Monatsverwendungsnachweis!S153="","",Monatsverwendungsnachweis!S153))</f>
        <v/>
      </c>
      <c r="K142" s="293" t="str">
        <f t="shared" si="19"/>
        <v/>
      </c>
    </row>
    <row r="143" spans="1:11" x14ac:dyDescent="0.25">
      <c r="A143" s="292" t="str">
        <f>IF(Ermittlung_Kofi!L144=0,"",IFERROR(VLOOKUP(Monatsverwendungsnachweis!B154,Positionen,4,FALSE),""))</f>
        <v/>
      </c>
      <c r="B143" s="293" t="str">
        <f t="shared" si="15"/>
        <v/>
      </c>
      <c r="C143" s="292" t="str">
        <f>IF(A143="","",CONCATENATE("UHG"," / ",Monatsverwendungsnachweis!$D$7," / ",RIGHT(Monatsverwendungsnachweis!$F$7,2)," / ",ROW()-1))</f>
        <v/>
      </c>
      <c r="D143" s="294" t="str">
        <f t="shared" si="16"/>
        <v/>
      </c>
      <c r="E143" s="294" t="str">
        <f t="shared" si="17"/>
        <v/>
      </c>
      <c r="F143" s="293" t="str">
        <f>IF(A143="","",VLOOKUP(Monatsverwendungsnachweis!B154,Positionen,5,FALSE))</f>
        <v/>
      </c>
      <c r="G143" s="384" t="str">
        <f>IF(A143="","",CONCATENATE(Monatsverwendungsnachweis!D154," / ",LEFT(Monatsverwendungsnachweis!E154,3)," / ",UHG," / ",Ermittlung_Kofi!U144," x Monat"," a ",VLOOKUP(UHG,TN_UHG_Jahr_Monat,Monatsverwendungsnachweis!$M$10,FALSE), "€ /"," ",Ermittlung_Kofi!AB144," x Tage"," a ",VLOOKUP(UHG,TN_UHG_Jahr_Tag,Monatsverwendungsnachweis!$M$10,FALSE), "€"))</f>
        <v/>
      </c>
      <c r="H143" s="406" t="str">
        <f>IF(A143="","",Ermittlung_Kofi!U144*VLOOKUP(UHG,TN_UHG_Jahr_Monat,Monatsverwendungsnachweis!$M$10,FALSE)+Ermittlung_Kofi!AB144*VLOOKUP(UHG,TN_UHG_Jahr_Tag,Monatsverwendungsnachweis!$M$10,FALSE))</f>
        <v/>
      </c>
      <c r="I143" s="406" t="str">
        <f t="shared" si="18"/>
        <v/>
      </c>
      <c r="J143" s="293" t="str">
        <f>IF(A143="","",IF(Monatsverwendungsnachweis!S154="","",Monatsverwendungsnachweis!S154))</f>
        <v/>
      </c>
      <c r="K143" s="293" t="str">
        <f t="shared" si="19"/>
        <v/>
      </c>
    </row>
    <row r="144" spans="1:11" x14ac:dyDescent="0.25">
      <c r="A144" s="292" t="str">
        <f>IF(Ermittlung_Kofi!L145=0,"",IFERROR(VLOOKUP(Monatsverwendungsnachweis!B155,Positionen,4,FALSE),""))</f>
        <v/>
      </c>
      <c r="B144" s="293" t="str">
        <f t="shared" si="15"/>
        <v/>
      </c>
      <c r="C144" s="292" t="str">
        <f>IF(A144="","",CONCATENATE("UHG"," / ",Monatsverwendungsnachweis!$D$7," / ",RIGHT(Monatsverwendungsnachweis!$F$7,2)," / ",ROW()-1))</f>
        <v/>
      </c>
      <c r="D144" s="294" t="str">
        <f t="shared" si="16"/>
        <v/>
      </c>
      <c r="E144" s="294" t="str">
        <f t="shared" si="17"/>
        <v/>
      </c>
      <c r="F144" s="293" t="str">
        <f>IF(A144="","",VLOOKUP(Monatsverwendungsnachweis!B155,Positionen,5,FALSE))</f>
        <v/>
      </c>
      <c r="G144" s="384" t="str">
        <f>IF(A144="","",CONCATENATE(Monatsverwendungsnachweis!D155," / ",LEFT(Monatsverwendungsnachweis!E155,3)," / ",UHG," / ",Ermittlung_Kofi!U145," x Monat"," a ",VLOOKUP(UHG,TN_UHG_Jahr_Monat,Monatsverwendungsnachweis!$M$10,FALSE), "€ /"," ",Ermittlung_Kofi!AB145," x Tage"," a ",VLOOKUP(UHG,TN_UHG_Jahr_Tag,Monatsverwendungsnachweis!$M$10,FALSE), "€"))</f>
        <v/>
      </c>
      <c r="H144" s="406" t="str">
        <f>IF(A144="","",Ermittlung_Kofi!U145*VLOOKUP(UHG,TN_UHG_Jahr_Monat,Monatsverwendungsnachweis!$M$10,FALSE)+Ermittlung_Kofi!AB145*VLOOKUP(UHG,TN_UHG_Jahr_Tag,Monatsverwendungsnachweis!$M$10,FALSE))</f>
        <v/>
      </c>
      <c r="I144" s="406" t="str">
        <f t="shared" si="18"/>
        <v/>
      </c>
      <c r="J144" s="293" t="str">
        <f>IF(A144="","",IF(Monatsverwendungsnachweis!S155="","",Monatsverwendungsnachweis!S155))</f>
        <v/>
      </c>
      <c r="K144" s="293" t="str">
        <f t="shared" si="19"/>
        <v/>
      </c>
    </row>
    <row r="145" spans="1:11" x14ac:dyDescent="0.25">
      <c r="A145" s="292" t="str">
        <f>IF(Ermittlung_Kofi!L146=0,"",IFERROR(VLOOKUP(Monatsverwendungsnachweis!B156,Positionen,4,FALSE),""))</f>
        <v/>
      </c>
      <c r="B145" s="293" t="str">
        <f t="shared" si="15"/>
        <v/>
      </c>
      <c r="C145" s="292" t="str">
        <f>IF(A145="","",CONCATENATE("UHG"," / ",Monatsverwendungsnachweis!$D$7," / ",RIGHT(Monatsverwendungsnachweis!$F$7,2)," / ",ROW()-1))</f>
        <v/>
      </c>
      <c r="D145" s="294" t="str">
        <f t="shared" si="16"/>
        <v/>
      </c>
      <c r="E145" s="294" t="str">
        <f t="shared" si="17"/>
        <v/>
      </c>
      <c r="F145" s="293" t="str">
        <f>IF(A145="","",VLOOKUP(Monatsverwendungsnachweis!B156,Positionen,5,FALSE))</f>
        <v/>
      </c>
      <c r="G145" s="384" t="str">
        <f>IF(A145="","",CONCATENATE(Monatsverwendungsnachweis!D156," / ",LEFT(Monatsverwendungsnachweis!E156,3)," / ",UHG," / ",Ermittlung_Kofi!U146," x Monat"," a ",VLOOKUP(UHG,TN_UHG_Jahr_Monat,Monatsverwendungsnachweis!$M$10,FALSE), "€ /"," ",Ermittlung_Kofi!AB146," x Tage"," a ",VLOOKUP(UHG,TN_UHG_Jahr_Tag,Monatsverwendungsnachweis!$M$10,FALSE), "€"))</f>
        <v/>
      </c>
      <c r="H145" s="406" t="str">
        <f>IF(A145="","",Ermittlung_Kofi!U146*VLOOKUP(UHG,TN_UHG_Jahr_Monat,Monatsverwendungsnachweis!$M$10,FALSE)+Ermittlung_Kofi!AB146*VLOOKUP(UHG,TN_UHG_Jahr_Tag,Monatsverwendungsnachweis!$M$10,FALSE))</f>
        <v/>
      </c>
      <c r="I145" s="406" t="str">
        <f t="shared" si="18"/>
        <v/>
      </c>
      <c r="J145" s="293" t="str">
        <f>IF(A145="","",IF(Monatsverwendungsnachweis!S156="","",Monatsverwendungsnachweis!S156))</f>
        <v/>
      </c>
      <c r="K145" s="293" t="str">
        <f t="shared" si="19"/>
        <v/>
      </c>
    </row>
    <row r="146" spans="1:11" x14ac:dyDescent="0.25">
      <c r="A146" s="292" t="str">
        <f>IF(Ermittlung_Kofi!L147=0,"",IFERROR(VLOOKUP(Monatsverwendungsnachweis!B157,Positionen,4,FALSE),""))</f>
        <v/>
      </c>
      <c r="B146" s="293" t="str">
        <f t="shared" si="15"/>
        <v/>
      </c>
      <c r="C146" s="292" t="str">
        <f>IF(A146="","",CONCATENATE("UHG"," / ",Monatsverwendungsnachweis!$D$7," / ",RIGHT(Monatsverwendungsnachweis!$F$7,2)," / ",ROW()-1))</f>
        <v/>
      </c>
      <c r="D146" s="294" t="str">
        <f t="shared" si="16"/>
        <v/>
      </c>
      <c r="E146" s="294" t="str">
        <f t="shared" si="17"/>
        <v/>
      </c>
      <c r="F146" s="293" t="str">
        <f>IF(A146="","",VLOOKUP(Monatsverwendungsnachweis!B157,Positionen,5,FALSE))</f>
        <v/>
      </c>
      <c r="G146" s="384" t="str">
        <f>IF(A146="","",CONCATENATE(Monatsverwendungsnachweis!D157," / ",LEFT(Monatsverwendungsnachweis!E157,3)," / ",UHG," / ",Ermittlung_Kofi!U147," x Monat"," a ",VLOOKUP(UHG,TN_UHG_Jahr_Monat,Monatsverwendungsnachweis!$M$10,FALSE), "€ /"," ",Ermittlung_Kofi!AB147," x Tage"," a ",VLOOKUP(UHG,TN_UHG_Jahr_Tag,Monatsverwendungsnachweis!$M$10,FALSE), "€"))</f>
        <v/>
      </c>
      <c r="H146" s="406" t="str">
        <f>IF(A146="","",Ermittlung_Kofi!U147*VLOOKUP(UHG,TN_UHG_Jahr_Monat,Monatsverwendungsnachweis!$M$10,FALSE)+Ermittlung_Kofi!AB147*VLOOKUP(UHG,TN_UHG_Jahr_Tag,Monatsverwendungsnachweis!$M$10,FALSE))</f>
        <v/>
      </c>
      <c r="I146" s="406" t="str">
        <f t="shared" si="18"/>
        <v/>
      </c>
      <c r="J146" s="293" t="str">
        <f>IF(A146="","",IF(Monatsverwendungsnachweis!S157="","",Monatsverwendungsnachweis!S157))</f>
        <v/>
      </c>
      <c r="K146" s="293" t="str">
        <f t="shared" si="19"/>
        <v/>
      </c>
    </row>
    <row r="147" spans="1:11" x14ac:dyDescent="0.25">
      <c r="A147" s="292" t="str">
        <f>IF(Ermittlung_Kofi!L148=0,"",IFERROR(VLOOKUP(Monatsverwendungsnachweis!B158,Positionen,4,FALSE),""))</f>
        <v/>
      </c>
      <c r="B147" s="293" t="str">
        <f t="shared" si="15"/>
        <v/>
      </c>
      <c r="C147" s="292" t="str">
        <f>IF(A147="","",CONCATENATE("UHG"," / ",Monatsverwendungsnachweis!$D$7," / ",RIGHT(Monatsverwendungsnachweis!$F$7,2)," / ",ROW()-1))</f>
        <v/>
      </c>
      <c r="D147" s="294" t="str">
        <f t="shared" si="16"/>
        <v/>
      </c>
      <c r="E147" s="294" t="str">
        <f t="shared" si="17"/>
        <v/>
      </c>
      <c r="F147" s="293" t="str">
        <f>IF(A147="","",VLOOKUP(Monatsverwendungsnachweis!B158,Positionen,5,FALSE))</f>
        <v/>
      </c>
      <c r="G147" s="384" t="str">
        <f>IF(A147="","",CONCATENATE(Monatsverwendungsnachweis!D158," / ",LEFT(Monatsverwendungsnachweis!E158,3)," / ",UHG," / ",Ermittlung_Kofi!U148," x Monat"," a ",VLOOKUP(UHG,TN_UHG_Jahr_Monat,Monatsverwendungsnachweis!$M$10,FALSE), "€ /"," ",Ermittlung_Kofi!AB148," x Tage"," a ",VLOOKUP(UHG,TN_UHG_Jahr_Tag,Monatsverwendungsnachweis!$M$10,FALSE), "€"))</f>
        <v/>
      </c>
      <c r="H147" s="406" t="str">
        <f>IF(A147="","",Ermittlung_Kofi!U148*VLOOKUP(UHG,TN_UHG_Jahr_Monat,Monatsverwendungsnachweis!$M$10,FALSE)+Ermittlung_Kofi!AB148*VLOOKUP(UHG,TN_UHG_Jahr_Tag,Monatsverwendungsnachweis!$M$10,FALSE))</f>
        <v/>
      </c>
      <c r="I147" s="406" t="str">
        <f t="shared" si="18"/>
        <v/>
      </c>
      <c r="J147" s="293" t="str">
        <f>IF(A147="","",IF(Monatsverwendungsnachweis!S158="","",Monatsverwendungsnachweis!S158))</f>
        <v/>
      </c>
      <c r="K147" s="293" t="str">
        <f t="shared" si="19"/>
        <v/>
      </c>
    </row>
    <row r="148" spans="1:11" x14ac:dyDescent="0.25">
      <c r="A148" s="292" t="str">
        <f>IF(Ermittlung_Kofi!L149=0,"",IFERROR(VLOOKUP(Monatsverwendungsnachweis!B159,Positionen,4,FALSE),""))</f>
        <v/>
      </c>
      <c r="B148" s="293" t="str">
        <f t="shared" si="15"/>
        <v/>
      </c>
      <c r="C148" s="292" t="str">
        <f>IF(A148="","",CONCATENATE("UHG"," / ",Monatsverwendungsnachweis!$D$7," / ",RIGHT(Monatsverwendungsnachweis!$F$7,2)," / ",ROW()-1))</f>
        <v/>
      </c>
      <c r="D148" s="294" t="str">
        <f t="shared" si="16"/>
        <v/>
      </c>
      <c r="E148" s="294" t="str">
        <f t="shared" si="17"/>
        <v/>
      </c>
      <c r="F148" s="293" t="str">
        <f>IF(A148="","",VLOOKUP(Monatsverwendungsnachweis!B159,Positionen,5,FALSE))</f>
        <v/>
      </c>
      <c r="G148" s="384" t="str">
        <f>IF(A148="","",CONCATENATE(Monatsverwendungsnachweis!D159," / ",LEFT(Monatsverwendungsnachweis!E159,3)," / ",UHG," / ",Ermittlung_Kofi!U149," x Monat"," a ",VLOOKUP(UHG,TN_UHG_Jahr_Monat,Monatsverwendungsnachweis!$M$10,FALSE), "€ /"," ",Ermittlung_Kofi!AB149," x Tage"," a ",VLOOKUP(UHG,TN_UHG_Jahr_Tag,Monatsverwendungsnachweis!$M$10,FALSE), "€"))</f>
        <v/>
      </c>
      <c r="H148" s="406" t="str">
        <f>IF(A148="","",Ermittlung_Kofi!U149*VLOOKUP(UHG,TN_UHG_Jahr_Monat,Monatsverwendungsnachweis!$M$10,FALSE)+Ermittlung_Kofi!AB149*VLOOKUP(UHG,TN_UHG_Jahr_Tag,Monatsverwendungsnachweis!$M$10,FALSE))</f>
        <v/>
      </c>
      <c r="I148" s="406" t="str">
        <f t="shared" si="18"/>
        <v/>
      </c>
      <c r="J148" s="293" t="str">
        <f>IF(A148="","",IF(Monatsverwendungsnachweis!S159="","",Monatsverwendungsnachweis!S159))</f>
        <v/>
      </c>
      <c r="K148" s="293" t="str">
        <f t="shared" si="19"/>
        <v/>
      </c>
    </row>
    <row r="149" spans="1:11" x14ac:dyDescent="0.25">
      <c r="A149" s="292" t="str">
        <f>IF(Ermittlung_Kofi!L150=0,"",IFERROR(VLOOKUP(Monatsverwendungsnachweis!B160,Positionen,4,FALSE),""))</f>
        <v/>
      </c>
      <c r="B149" s="293" t="str">
        <f t="shared" si="15"/>
        <v/>
      </c>
      <c r="C149" s="292" t="str">
        <f>IF(A149="","",CONCATENATE("UHG"," / ",Monatsverwendungsnachweis!$D$7," / ",RIGHT(Monatsverwendungsnachweis!$F$7,2)," / ",ROW()-1))</f>
        <v/>
      </c>
      <c r="D149" s="294" t="str">
        <f t="shared" si="16"/>
        <v/>
      </c>
      <c r="E149" s="294" t="str">
        <f t="shared" si="17"/>
        <v/>
      </c>
      <c r="F149" s="293" t="str">
        <f>IF(A149="","",VLOOKUP(Monatsverwendungsnachweis!B160,Positionen,5,FALSE))</f>
        <v/>
      </c>
      <c r="G149" s="384" t="str">
        <f>IF(A149="","",CONCATENATE(Monatsverwendungsnachweis!D160," / ",LEFT(Monatsverwendungsnachweis!E160,3)," / ",UHG," / ",Ermittlung_Kofi!U150," x Monat"," a ",VLOOKUP(UHG,TN_UHG_Jahr_Monat,Monatsverwendungsnachweis!$M$10,FALSE), "€ /"," ",Ermittlung_Kofi!AB150," x Tage"," a ",VLOOKUP(UHG,TN_UHG_Jahr_Tag,Monatsverwendungsnachweis!$M$10,FALSE), "€"))</f>
        <v/>
      </c>
      <c r="H149" s="406" t="str">
        <f>IF(A149="","",Ermittlung_Kofi!U150*VLOOKUP(UHG,TN_UHG_Jahr_Monat,Monatsverwendungsnachweis!$M$10,FALSE)+Ermittlung_Kofi!AB150*VLOOKUP(UHG,TN_UHG_Jahr_Tag,Monatsverwendungsnachweis!$M$10,FALSE))</f>
        <v/>
      </c>
      <c r="I149" s="406" t="str">
        <f t="shared" si="18"/>
        <v/>
      </c>
      <c r="J149" s="293" t="str">
        <f>IF(A149="","",IF(Monatsverwendungsnachweis!S160="","",Monatsverwendungsnachweis!S160))</f>
        <v/>
      </c>
      <c r="K149" s="293" t="str">
        <f t="shared" si="19"/>
        <v/>
      </c>
    </row>
    <row r="150" spans="1:11" x14ac:dyDescent="0.25">
      <c r="A150" s="292" t="str">
        <f>IF(Ermittlung_Kofi!L151=0,"",IFERROR(VLOOKUP(Monatsverwendungsnachweis!B161,Positionen,4,FALSE),""))</f>
        <v/>
      </c>
      <c r="B150" s="293" t="str">
        <f t="shared" si="15"/>
        <v/>
      </c>
      <c r="C150" s="292" t="str">
        <f>IF(A150="","",CONCATENATE("UHG"," / ",Monatsverwendungsnachweis!$D$7," / ",RIGHT(Monatsverwendungsnachweis!$F$7,2)," / ",ROW()-1))</f>
        <v/>
      </c>
      <c r="D150" s="294" t="str">
        <f t="shared" si="16"/>
        <v/>
      </c>
      <c r="E150" s="294" t="str">
        <f t="shared" si="17"/>
        <v/>
      </c>
      <c r="F150" s="293" t="str">
        <f>IF(A150="","",VLOOKUP(Monatsverwendungsnachweis!B161,Positionen,5,FALSE))</f>
        <v/>
      </c>
      <c r="G150" s="384" t="str">
        <f>IF(A150="","",CONCATENATE(Monatsverwendungsnachweis!D161," / ",LEFT(Monatsverwendungsnachweis!E161,3)," / ",UHG," / ",Ermittlung_Kofi!U151," x Monat"," a ",VLOOKUP(UHG,TN_UHG_Jahr_Monat,Monatsverwendungsnachweis!$M$10,FALSE), "€ /"," ",Ermittlung_Kofi!AB151," x Tage"," a ",VLOOKUP(UHG,TN_UHG_Jahr_Tag,Monatsverwendungsnachweis!$M$10,FALSE), "€"))</f>
        <v/>
      </c>
      <c r="H150" s="406" t="str">
        <f>IF(A150="","",Ermittlung_Kofi!U151*VLOOKUP(UHG,TN_UHG_Jahr_Monat,Monatsverwendungsnachweis!$M$10,FALSE)+Ermittlung_Kofi!AB151*VLOOKUP(UHG,TN_UHG_Jahr_Tag,Monatsverwendungsnachweis!$M$10,FALSE))</f>
        <v/>
      </c>
      <c r="I150" s="406" t="str">
        <f t="shared" si="18"/>
        <v/>
      </c>
      <c r="J150" s="293" t="str">
        <f>IF(A150="","",IF(Monatsverwendungsnachweis!S161="","",Monatsverwendungsnachweis!S161))</f>
        <v/>
      </c>
      <c r="K150" s="293" t="str">
        <f t="shared" si="19"/>
        <v/>
      </c>
    </row>
    <row r="151" spans="1:11" x14ac:dyDescent="0.25">
      <c r="A151" s="292" t="str">
        <f>IF(Ermittlung_Kofi!L152=0,"",IFERROR(VLOOKUP(Monatsverwendungsnachweis!B162,Positionen,4,FALSE),""))</f>
        <v/>
      </c>
      <c r="B151" s="293" t="str">
        <f t="shared" si="15"/>
        <v/>
      </c>
      <c r="C151" s="292" t="str">
        <f>IF(A151="","",CONCATENATE("UHG"," / ",Monatsverwendungsnachweis!$D$7," / ",RIGHT(Monatsverwendungsnachweis!$F$7,2)," / ",ROW()-1))</f>
        <v/>
      </c>
      <c r="D151" s="294" t="str">
        <f t="shared" si="16"/>
        <v/>
      </c>
      <c r="E151" s="294" t="str">
        <f t="shared" si="17"/>
        <v/>
      </c>
      <c r="F151" s="293" t="str">
        <f>IF(A151="","",VLOOKUP(Monatsverwendungsnachweis!B162,Positionen,5,FALSE))</f>
        <v/>
      </c>
      <c r="G151" s="384" t="str">
        <f>IF(A151="","",CONCATENATE(Monatsverwendungsnachweis!D162," / ",LEFT(Monatsverwendungsnachweis!E162,3)," / ",UHG," / ",Ermittlung_Kofi!U152," x Monat"," a ",VLOOKUP(UHG,TN_UHG_Jahr_Monat,Monatsverwendungsnachweis!$M$10,FALSE), "€ /"," ",Ermittlung_Kofi!AB152," x Tage"," a ",VLOOKUP(UHG,TN_UHG_Jahr_Tag,Monatsverwendungsnachweis!$M$10,FALSE), "€"))</f>
        <v/>
      </c>
      <c r="H151" s="406" t="str">
        <f>IF(A151="","",Ermittlung_Kofi!U152*VLOOKUP(UHG,TN_UHG_Jahr_Monat,Monatsverwendungsnachweis!$M$10,FALSE)+Ermittlung_Kofi!AB152*VLOOKUP(UHG,TN_UHG_Jahr_Tag,Monatsverwendungsnachweis!$M$10,FALSE))</f>
        <v/>
      </c>
      <c r="I151" s="406" t="str">
        <f t="shared" si="18"/>
        <v/>
      </c>
      <c r="J151" s="293" t="str">
        <f>IF(A151="","",IF(Monatsverwendungsnachweis!S162="","",Monatsverwendungsnachweis!S162))</f>
        <v/>
      </c>
      <c r="K151" s="293" t="str">
        <f t="shared" si="19"/>
        <v/>
      </c>
    </row>
    <row r="152" spans="1:11" x14ac:dyDescent="0.25">
      <c r="A152" s="292" t="str">
        <f>IF(Ermittlung_Kofi!L153=0,"",IFERROR(VLOOKUP(Monatsverwendungsnachweis!B163,Positionen,4,FALSE),""))</f>
        <v/>
      </c>
      <c r="B152" s="293" t="str">
        <f t="shared" si="15"/>
        <v/>
      </c>
      <c r="C152" s="292" t="str">
        <f>IF(A152="","",CONCATENATE("UHG"," / ",Monatsverwendungsnachweis!$D$7," / ",RIGHT(Monatsverwendungsnachweis!$F$7,2)," / ",ROW()-1))</f>
        <v/>
      </c>
      <c r="D152" s="294" t="str">
        <f t="shared" si="16"/>
        <v/>
      </c>
      <c r="E152" s="294" t="str">
        <f t="shared" si="17"/>
        <v/>
      </c>
      <c r="F152" s="293" t="str">
        <f>IF(A152="","",VLOOKUP(Monatsverwendungsnachweis!B163,Positionen,5,FALSE))</f>
        <v/>
      </c>
      <c r="G152" s="384" t="str">
        <f>IF(A152="","",CONCATENATE(Monatsverwendungsnachweis!D163," / ",LEFT(Monatsverwendungsnachweis!E163,3)," / ",UHG," / ",Ermittlung_Kofi!U153," x Monat"," a ",VLOOKUP(UHG,TN_UHG_Jahr_Monat,Monatsverwendungsnachweis!$M$10,FALSE), "€ /"," ",Ermittlung_Kofi!AB153," x Tage"," a ",VLOOKUP(UHG,TN_UHG_Jahr_Tag,Monatsverwendungsnachweis!$M$10,FALSE), "€"))</f>
        <v/>
      </c>
      <c r="H152" s="406" t="str">
        <f>IF(A152="","",Ermittlung_Kofi!U153*VLOOKUP(UHG,TN_UHG_Jahr_Monat,Monatsverwendungsnachweis!$M$10,FALSE)+Ermittlung_Kofi!AB153*VLOOKUP(UHG,TN_UHG_Jahr_Tag,Monatsverwendungsnachweis!$M$10,FALSE))</f>
        <v/>
      </c>
      <c r="I152" s="406" t="str">
        <f t="shared" si="18"/>
        <v/>
      </c>
      <c r="J152" s="293" t="str">
        <f>IF(A152="","",IF(Monatsverwendungsnachweis!S163="","",Monatsverwendungsnachweis!S163))</f>
        <v/>
      </c>
      <c r="K152" s="293" t="str">
        <f t="shared" si="19"/>
        <v/>
      </c>
    </row>
    <row r="153" spans="1:11" x14ac:dyDescent="0.25">
      <c r="A153" s="292" t="str">
        <f>IF(Ermittlung_Kofi!L154=0,"",IFERROR(VLOOKUP(Monatsverwendungsnachweis!B164,Positionen,4,FALSE),""))</f>
        <v/>
      </c>
      <c r="B153" s="293" t="str">
        <f t="shared" si="15"/>
        <v/>
      </c>
      <c r="C153" s="292" t="str">
        <f>IF(A153="","",CONCATENATE("UHG"," / ",Monatsverwendungsnachweis!$D$7," / ",RIGHT(Monatsverwendungsnachweis!$F$7,2)," / ",ROW()-1))</f>
        <v/>
      </c>
      <c r="D153" s="294" t="str">
        <f t="shared" si="16"/>
        <v/>
      </c>
      <c r="E153" s="294" t="str">
        <f t="shared" si="17"/>
        <v/>
      </c>
      <c r="F153" s="293" t="str">
        <f>IF(A153="","",VLOOKUP(Monatsverwendungsnachweis!B164,Positionen,5,FALSE))</f>
        <v/>
      </c>
      <c r="G153" s="384" t="str">
        <f>IF(A153="","",CONCATENATE(Monatsverwendungsnachweis!D164," / ",LEFT(Monatsverwendungsnachweis!E164,3)," / ",UHG," / ",Ermittlung_Kofi!U154," x Monat"," a ",VLOOKUP(UHG,TN_UHG_Jahr_Monat,Monatsverwendungsnachweis!$M$10,FALSE), "€ /"," ",Ermittlung_Kofi!AB154," x Tage"," a ",VLOOKUP(UHG,TN_UHG_Jahr_Tag,Monatsverwendungsnachweis!$M$10,FALSE), "€"))</f>
        <v/>
      </c>
      <c r="H153" s="406" t="str">
        <f>IF(A153="","",Ermittlung_Kofi!U154*VLOOKUP(UHG,TN_UHG_Jahr_Monat,Monatsverwendungsnachweis!$M$10,FALSE)+Ermittlung_Kofi!AB154*VLOOKUP(UHG,TN_UHG_Jahr_Tag,Monatsverwendungsnachweis!$M$10,FALSE))</f>
        <v/>
      </c>
      <c r="I153" s="406" t="str">
        <f t="shared" si="18"/>
        <v/>
      </c>
      <c r="J153" s="293" t="str">
        <f>IF(A153="","",IF(Monatsverwendungsnachweis!S164="","",Monatsverwendungsnachweis!S164))</f>
        <v/>
      </c>
      <c r="K153" s="293" t="str">
        <f t="shared" si="19"/>
        <v/>
      </c>
    </row>
    <row r="154" spans="1:11" x14ac:dyDescent="0.25">
      <c r="A154" s="292" t="str">
        <f>IF(Ermittlung_Kofi!L155=0,"",IFERROR(VLOOKUP(Monatsverwendungsnachweis!B165,Positionen,4,FALSE),""))</f>
        <v/>
      </c>
      <c r="B154" s="293" t="str">
        <f t="shared" si="15"/>
        <v/>
      </c>
      <c r="C154" s="292" t="str">
        <f>IF(A154="","",CONCATENATE("UHG"," / ",Monatsverwendungsnachweis!$D$7," / ",RIGHT(Monatsverwendungsnachweis!$F$7,2)," / ",ROW()-1))</f>
        <v/>
      </c>
      <c r="D154" s="294" t="str">
        <f t="shared" si="16"/>
        <v/>
      </c>
      <c r="E154" s="294" t="str">
        <f t="shared" si="17"/>
        <v/>
      </c>
      <c r="F154" s="293" t="str">
        <f>IF(A154="","",VLOOKUP(Monatsverwendungsnachweis!B165,Positionen,5,FALSE))</f>
        <v/>
      </c>
      <c r="G154" s="384" t="str">
        <f>IF(A154="","",CONCATENATE(Monatsverwendungsnachweis!D165," / ",LEFT(Monatsverwendungsnachweis!E165,3)," / ",UHG," / ",Ermittlung_Kofi!U155," x Monat"," a ",VLOOKUP(UHG,TN_UHG_Jahr_Monat,Monatsverwendungsnachweis!$M$10,FALSE), "€ /"," ",Ermittlung_Kofi!AB155," x Tage"," a ",VLOOKUP(UHG,TN_UHG_Jahr_Tag,Monatsverwendungsnachweis!$M$10,FALSE), "€"))</f>
        <v/>
      </c>
      <c r="H154" s="406" t="str">
        <f>IF(A154="","",Ermittlung_Kofi!U155*VLOOKUP(UHG,TN_UHG_Jahr_Monat,Monatsverwendungsnachweis!$M$10,FALSE)+Ermittlung_Kofi!AB155*VLOOKUP(UHG,TN_UHG_Jahr_Tag,Monatsverwendungsnachweis!$M$10,FALSE))</f>
        <v/>
      </c>
      <c r="I154" s="406" t="str">
        <f t="shared" si="18"/>
        <v/>
      </c>
      <c r="J154" s="293" t="str">
        <f>IF(A154="","",IF(Monatsverwendungsnachweis!S165="","",Monatsverwendungsnachweis!S165))</f>
        <v/>
      </c>
      <c r="K154" s="293" t="str">
        <f t="shared" si="19"/>
        <v/>
      </c>
    </row>
    <row r="155" spans="1:11" x14ac:dyDescent="0.25">
      <c r="A155" s="292" t="str">
        <f>IF(Ermittlung_Kofi!L156=0,"",IFERROR(VLOOKUP(Monatsverwendungsnachweis!B166,Positionen,4,FALSE),""))</f>
        <v/>
      </c>
      <c r="B155" s="293" t="str">
        <f t="shared" si="15"/>
        <v/>
      </c>
      <c r="C155" s="292" t="str">
        <f>IF(A155="","",CONCATENATE("UHG"," / ",Monatsverwendungsnachweis!$D$7," / ",RIGHT(Monatsverwendungsnachweis!$F$7,2)," / ",ROW()-1))</f>
        <v/>
      </c>
      <c r="D155" s="294" t="str">
        <f t="shared" si="16"/>
        <v/>
      </c>
      <c r="E155" s="294" t="str">
        <f t="shared" si="17"/>
        <v/>
      </c>
      <c r="F155" s="293" t="str">
        <f>IF(A155="","",VLOOKUP(Monatsverwendungsnachweis!B166,Positionen,5,FALSE))</f>
        <v/>
      </c>
      <c r="G155" s="384" t="str">
        <f>IF(A155="","",CONCATENATE(Monatsverwendungsnachweis!D166," / ",LEFT(Monatsverwendungsnachweis!E166,3)," / ",UHG," / ",Ermittlung_Kofi!U156," x Monat"," a ",VLOOKUP(UHG,TN_UHG_Jahr_Monat,Monatsverwendungsnachweis!$M$10,FALSE), "€ /"," ",Ermittlung_Kofi!AB156," x Tage"," a ",VLOOKUP(UHG,TN_UHG_Jahr_Tag,Monatsverwendungsnachweis!$M$10,FALSE), "€"))</f>
        <v/>
      </c>
      <c r="H155" s="406" t="str">
        <f>IF(A155="","",Ermittlung_Kofi!U156*VLOOKUP(UHG,TN_UHG_Jahr_Monat,Monatsverwendungsnachweis!$M$10,FALSE)+Ermittlung_Kofi!AB156*VLOOKUP(UHG,TN_UHG_Jahr_Tag,Monatsverwendungsnachweis!$M$10,FALSE))</f>
        <v/>
      </c>
      <c r="I155" s="406" t="str">
        <f t="shared" si="18"/>
        <v/>
      </c>
      <c r="J155" s="293" t="str">
        <f>IF(A155="","",IF(Monatsverwendungsnachweis!S166="","",Monatsverwendungsnachweis!S166))</f>
        <v/>
      </c>
      <c r="K155" s="293" t="str">
        <f t="shared" si="19"/>
        <v/>
      </c>
    </row>
    <row r="156" spans="1:11" x14ac:dyDescent="0.25">
      <c r="A156" s="292" t="str">
        <f>IF(Ermittlung_Kofi!L157=0,"",IFERROR(VLOOKUP(Monatsverwendungsnachweis!B167,Positionen,4,FALSE),""))</f>
        <v/>
      </c>
      <c r="B156" s="293" t="str">
        <f t="shared" si="15"/>
        <v/>
      </c>
      <c r="C156" s="292" t="str">
        <f>IF(A156="","",CONCATENATE("UHG"," / ",Monatsverwendungsnachweis!$D$7," / ",RIGHT(Monatsverwendungsnachweis!$F$7,2)," / ",ROW()-1))</f>
        <v/>
      </c>
      <c r="D156" s="294" t="str">
        <f t="shared" si="16"/>
        <v/>
      </c>
      <c r="E156" s="294" t="str">
        <f t="shared" si="17"/>
        <v/>
      </c>
      <c r="F156" s="293" t="str">
        <f>IF(A156="","",VLOOKUP(Monatsverwendungsnachweis!B167,Positionen,5,FALSE))</f>
        <v/>
      </c>
      <c r="G156" s="384" t="str">
        <f>IF(A156="","",CONCATENATE(Monatsverwendungsnachweis!D167," / ",LEFT(Monatsverwendungsnachweis!E167,3)," / ",UHG," / ",Ermittlung_Kofi!U157," x Monat"," a ",VLOOKUP(UHG,TN_UHG_Jahr_Monat,Monatsverwendungsnachweis!$M$10,FALSE), "€ /"," ",Ermittlung_Kofi!AB157," x Tage"," a ",VLOOKUP(UHG,TN_UHG_Jahr_Tag,Monatsverwendungsnachweis!$M$10,FALSE), "€"))</f>
        <v/>
      </c>
      <c r="H156" s="406" t="str">
        <f>IF(A156="","",Ermittlung_Kofi!U157*VLOOKUP(UHG,TN_UHG_Jahr_Monat,Monatsverwendungsnachweis!$M$10,FALSE)+Ermittlung_Kofi!AB157*VLOOKUP(UHG,TN_UHG_Jahr_Tag,Monatsverwendungsnachweis!$M$10,FALSE))</f>
        <v/>
      </c>
      <c r="I156" s="406" t="str">
        <f t="shared" si="18"/>
        <v/>
      </c>
      <c r="J156" s="293" t="str">
        <f>IF(A156="","",IF(Monatsverwendungsnachweis!S167="","",Monatsverwendungsnachweis!S167))</f>
        <v/>
      </c>
      <c r="K156" s="293" t="str">
        <f t="shared" si="19"/>
        <v/>
      </c>
    </row>
    <row r="157" spans="1:11" x14ac:dyDescent="0.25">
      <c r="A157" s="292" t="str">
        <f>IF(Ermittlung_Kofi!L158=0,"",IFERROR(VLOOKUP(Monatsverwendungsnachweis!B168,Positionen,4,FALSE),""))</f>
        <v/>
      </c>
      <c r="B157" s="293" t="str">
        <f t="shared" si="15"/>
        <v/>
      </c>
      <c r="C157" s="292" t="str">
        <f>IF(A157="","",CONCATENATE("UHG"," / ",Monatsverwendungsnachweis!$D$7," / ",RIGHT(Monatsverwendungsnachweis!$F$7,2)," / ",ROW()-1))</f>
        <v/>
      </c>
      <c r="D157" s="294" t="str">
        <f t="shared" si="16"/>
        <v/>
      </c>
      <c r="E157" s="294" t="str">
        <f t="shared" si="17"/>
        <v/>
      </c>
      <c r="F157" s="293" t="str">
        <f>IF(A157="","",VLOOKUP(Monatsverwendungsnachweis!B168,Positionen,5,FALSE))</f>
        <v/>
      </c>
      <c r="G157" s="384" t="str">
        <f>IF(A157="","",CONCATENATE(Monatsverwendungsnachweis!D168," / ",LEFT(Monatsverwendungsnachweis!E168,3)," / ",UHG," / ",Ermittlung_Kofi!U158," x Monat"," a ",VLOOKUP(UHG,TN_UHG_Jahr_Monat,Monatsverwendungsnachweis!$M$10,FALSE), "€ /"," ",Ermittlung_Kofi!AB158," x Tage"," a ",VLOOKUP(UHG,TN_UHG_Jahr_Tag,Monatsverwendungsnachweis!$M$10,FALSE), "€"))</f>
        <v/>
      </c>
      <c r="H157" s="406" t="str">
        <f>IF(A157="","",Ermittlung_Kofi!U158*VLOOKUP(UHG,TN_UHG_Jahr_Monat,Monatsverwendungsnachweis!$M$10,FALSE)+Ermittlung_Kofi!AB158*VLOOKUP(UHG,TN_UHG_Jahr_Tag,Monatsverwendungsnachweis!$M$10,FALSE))</f>
        <v/>
      </c>
      <c r="I157" s="406" t="str">
        <f t="shared" si="18"/>
        <v/>
      </c>
      <c r="J157" s="293" t="str">
        <f>IF(A157="","",IF(Monatsverwendungsnachweis!S168="","",Monatsverwendungsnachweis!S168))</f>
        <v/>
      </c>
      <c r="K157" s="293" t="str">
        <f t="shared" si="19"/>
        <v/>
      </c>
    </row>
    <row r="158" spans="1:11" x14ac:dyDescent="0.25">
      <c r="A158" s="292" t="str">
        <f>IF(Ermittlung_Kofi!L159=0,"",IFERROR(VLOOKUP(Monatsverwendungsnachweis!B169,Positionen,4,FALSE),""))</f>
        <v/>
      </c>
      <c r="B158" s="293" t="str">
        <f t="shared" si="15"/>
        <v/>
      </c>
      <c r="C158" s="292" t="str">
        <f>IF(A158="","",CONCATENATE("UHG"," / ",Monatsverwendungsnachweis!$D$7," / ",RIGHT(Monatsverwendungsnachweis!$F$7,2)," / ",ROW()-1))</f>
        <v/>
      </c>
      <c r="D158" s="294" t="str">
        <f t="shared" si="16"/>
        <v/>
      </c>
      <c r="E158" s="294" t="str">
        <f t="shared" si="17"/>
        <v/>
      </c>
      <c r="F158" s="293" t="str">
        <f>IF(A158="","",VLOOKUP(Monatsverwendungsnachweis!B169,Positionen,5,FALSE))</f>
        <v/>
      </c>
      <c r="G158" s="384" t="str">
        <f>IF(A158="","",CONCATENATE(Monatsverwendungsnachweis!D169," / ",LEFT(Monatsverwendungsnachweis!E169,3)," / ",UHG," / ",Ermittlung_Kofi!U159," x Monat"," a ",VLOOKUP(UHG,TN_UHG_Jahr_Monat,Monatsverwendungsnachweis!$M$10,FALSE), "€ /"," ",Ermittlung_Kofi!AB159," x Tage"," a ",VLOOKUP(UHG,TN_UHG_Jahr_Tag,Monatsverwendungsnachweis!$M$10,FALSE), "€"))</f>
        <v/>
      </c>
      <c r="H158" s="406" t="str">
        <f>IF(A158="","",Ermittlung_Kofi!U159*VLOOKUP(UHG,TN_UHG_Jahr_Monat,Monatsverwendungsnachweis!$M$10,FALSE)+Ermittlung_Kofi!AB159*VLOOKUP(UHG,TN_UHG_Jahr_Tag,Monatsverwendungsnachweis!$M$10,FALSE))</f>
        <v/>
      </c>
      <c r="I158" s="406" t="str">
        <f t="shared" si="18"/>
        <v/>
      </c>
      <c r="J158" s="293" t="str">
        <f>IF(A158="","",IF(Monatsverwendungsnachweis!S169="","",Monatsverwendungsnachweis!S169))</f>
        <v/>
      </c>
      <c r="K158" s="293" t="str">
        <f t="shared" si="19"/>
        <v/>
      </c>
    </row>
    <row r="159" spans="1:11" x14ac:dyDescent="0.25">
      <c r="A159" s="292" t="str">
        <f>IF(Ermittlung_Kofi!L160=0,"",IFERROR(VLOOKUP(Monatsverwendungsnachweis!B170,Positionen,4,FALSE),""))</f>
        <v/>
      </c>
      <c r="B159" s="293" t="str">
        <f t="shared" si="15"/>
        <v/>
      </c>
      <c r="C159" s="292" t="str">
        <f>IF(A159="","",CONCATENATE("UHG"," / ",Monatsverwendungsnachweis!$D$7," / ",RIGHT(Monatsverwendungsnachweis!$F$7,2)," / ",ROW()-1))</f>
        <v/>
      </c>
      <c r="D159" s="294" t="str">
        <f t="shared" si="16"/>
        <v/>
      </c>
      <c r="E159" s="294" t="str">
        <f t="shared" si="17"/>
        <v/>
      </c>
      <c r="F159" s="293" t="str">
        <f>IF(A159="","",VLOOKUP(Monatsverwendungsnachweis!B170,Positionen,5,FALSE))</f>
        <v/>
      </c>
      <c r="G159" s="384" t="str">
        <f>IF(A159="","",CONCATENATE(Monatsverwendungsnachweis!D170," / ",LEFT(Monatsverwendungsnachweis!E170,3)," / ",UHG," / ",Ermittlung_Kofi!U160," x Monat"," a ",VLOOKUP(UHG,TN_UHG_Jahr_Monat,Monatsverwendungsnachweis!$M$10,FALSE), "€ /"," ",Ermittlung_Kofi!AB160," x Tage"," a ",VLOOKUP(UHG,TN_UHG_Jahr_Tag,Monatsverwendungsnachweis!$M$10,FALSE), "€"))</f>
        <v/>
      </c>
      <c r="H159" s="406" t="str">
        <f>IF(A159="","",Ermittlung_Kofi!U160*VLOOKUP(UHG,TN_UHG_Jahr_Monat,Monatsverwendungsnachweis!$M$10,FALSE)+Ermittlung_Kofi!AB160*VLOOKUP(UHG,TN_UHG_Jahr_Tag,Monatsverwendungsnachweis!$M$10,FALSE))</f>
        <v/>
      </c>
      <c r="I159" s="406" t="str">
        <f t="shared" si="18"/>
        <v/>
      </c>
      <c r="J159" s="293" t="str">
        <f>IF(A159="","",IF(Monatsverwendungsnachweis!S170="","",Monatsverwendungsnachweis!S170))</f>
        <v/>
      </c>
      <c r="K159" s="293" t="str">
        <f t="shared" si="19"/>
        <v/>
      </c>
    </row>
    <row r="160" spans="1:11" x14ac:dyDescent="0.25">
      <c r="A160" s="292" t="str">
        <f>IF(Ermittlung_Kofi!L161=0,"",IFERROR(VLOOKUP(Monatsverwendungsnachweis!B171,Positionen,4,FALSE),""))</f>
        <v/>
      </c>
      <c r="B160" s="293" t="str">
        <f t="shared" si="15"/>
        <v/>
      </c>
      <c r="C160" s="292" t="str">
        <f>IF(A160="","",CONCATENATE("UHG"," / ",Monatsverwendungsnachweis!$D$7," / ",RIGHT(Monatsverwendungsnachweis!$F$7,2)," / ",ROW()-1))</f>
        <v/>
      </c>
      <c r="D160" s="294" t="str">
        <f t="shared" si="16"/>
        <v/>
      </c>
      <c r="E160" s="294" t="str">
        <f t="shared" si="17"/>
        <v/>
      </c>
      <c r="F160" s="293" t="str">
        <f>IF(A160="","",VLOOKUP(Monatsverwendungsnachweis!B171,Positionen,5,FALSE))</f>
        <v/>
      </c>
      <c r="G160" s="384" t="str">
        <f>IF(A160="","",CONCATENATE(Monatsverwendungsnachweis!D171," / ",LEFT(Monatsverwendungsnachweis!E171,3)," / ",UHG," / ",Ermittlung_Kofi!U161," x Monat"," a ",VLOOKUP(UHG,TN_UHG_Jahr_Monat,Monatsverwendungsnachweis!$M$10,FALSE), "€ /"," ",Ermittlung_Kofi!AB161," x Tage"," a ",VLOOKUP(UHG,TN_UHG_Jahr_Tag,Monatsverwendungsnachweis!$M$10,FALSE), "€"))</f>
        <v/>
      </c>
      <c r="H160" s="406" t="str">
        <f>IF(A160="","",Ermittlung_Kofi!U161*VLOOKUP(UHG,TN_UHG_Jahr_Monat,Monatsverwendungsnachweis!$M$10,FALSE)+Ermittlung_Kofi!AB161*VLOOKUP(UHG,TN_UHG_Jahr_Tag,Monatsverwendungsnachweis!$M$10,FALSE))</f>
        <v/>
      </c>
      <c r="I160" s="406" t="str">
        <f t="shared" si="18"/>
        <v/>
      </c>
      <c r="J160" s="293" t="str">
        <f>IF(A160="","",IF(Monatsverwendungsnachweis!S171="","",Monatsverwendungsnachweis!S171))</f>
        <v/>
      </c>
      <c r="K160" s="293" t="str">
        <f t="shared" si="19"/>
        <v/>
      </c>
    </row>
    <row r="161" spans="1:11" x14ac:dyDescent="0.25">
      <c r="A161" s="292" t="str">
        <f>IF(Ermittlung_Kofi!L162=0,"",IFERROR(VLOOKUP(Monatsverwendungsnachweis!B172,Positionen,4,FALSE),""))</f>
        <v/>
      </c>
      <c r="B161" s="293" t="str">
        <f t="shared" si="15"/>
        <v/>
      </c>
      <c r="C161" s="292" t="str">
        <f>IF(A161="","",CONCATENATE("UHG"," / ",Monatsverwendungsnachweis!$D$7," / ",RIGHT(Monatsverwendungsnachweis!$F$7,2)," / ",ROW()-1))</f>
        <v/>
      </c>
      <c r="D161" s="294" t="str">
        <f t="shared" si="16"/>
        <v/>
      </c>
      <c r="E161" s="294" t="str">
        <f t="shared" si="17"/>
        <v/>
      </c>
      <c r="F161" s="293" t="str">
        <f>IF(A161="","",VLOOKUP(Monatsverwendungsnachweis!B172,Positionen,5,FALSE))</f>
        <v/>
      </c>
      <c r="G161" s="384" t="str">
        <f>IF(A161="","",CONCATENATE(Monatsverwendungsnachweis!D172," / ",LEFT(Monatsverwendungsnachweis!E172,3)," / ",UHG," / ",Ermittlung_Kofi!U162," x Monat"," a ",VLOOKUP(UHG,TN_UHG_Jahr_Monat,Monatsverwendungsnachweis!$M$10,FALSE), "€ /"," ",Ermittlung_Kofi!AB162," x Tage"," a ",VLOOKUP(UHG,TN_UHG_Jahr_Tag,Monatsverwendungsnachweis!$M$10,FALSE), "€"))</f>
        <v/>
      </c>
      <c r="H161" s="406" t="str">
        <f>IF(A161="","",Ermittlung_Kofi!U162*VLOOKUP(UHG,TN_UHG_Jahr_Monat,Monatsverwendungsnachweis!$M$10,FALSE)+Ermittlung_Kofi!AB162*VLOOKUP(UHG,TN_UHG_Jahr_Tag,Monatsverwendungsnachweis!$M$10,FALSE))</f>
        <v/>
      </c>
      <c r="I161" s="406" t="str">
        <f t="shared" si="18"/>
        <v/>
      </c>
      <c r="J161" s="293" t="str">
        <f>IF(A161="","",IF(Monatsverwendungsnachweis!S172="","",Monatsverwendungsnachweis!S172))</f>
        <v/>
      </c>
      <c r="K161" s="293" t="str">
        <f t="shared" si="19"/>
        <v/>
      </c>
    </row>
    <row r="162" spans="1:11" x14ac:dyDescent="0.25">
      <c r="A162" s="292" t="str">
        <f>IF(Ermittlung_Kofi!L163=0,"",IFERROR(VLOOKUP(Monatsverwendungsnachweis!B173,Positionen,4,FALSE),""))</f>
        <v/>
      </c>
      <c r="B162" s="293" t="str">
        <f t="shared" si="15"/>
        <v/>
      </c>
      <c r="C162" s="292" t="str">
        <f>IF(A162="","",CONCATENATE("UHG"," / ",Monatsverwendungsnachweis!$D$7," / ",RIGHT(Monatsverwendungsnachweis!$F$7,2)," / ",ROW()-1))</f>
        <v/>
      </c>
      <c r="D162" s="294" t="str">
        <f t="shared" si="16"/>
        <v/>
      </c>
      <c r="E162" s="294" t="str">
        <f t="shared" si="17"/>
        <v/>
      </c>
      <c r="F162" s="293" t="str">
        <f>IF(A162="","",VLOOKUP(Monatsverwendungsnachweis!B173,Positionen,5,FALSE))</f>
        <v/>
      </c>
      <c r="G162" s="384" t="str">
        <f>IF(A162="","",CONCATENATE(Monatsverwendungsnachweis!D173," / ",LEFT(Monatsverwendungsnachweis!E173,3)," / ",UHG," / ",Ermittlung_Kofi!U163," x Monat"," a ",VLOOKUP(UHG,TN_UHG_Jahr_Monat,Monatsverwendungsnachweis!$M$10,FALSE), "€ /"," ",Ermittlung_Kofi!AB163," x Tage"," a ",VLOOKUP(UHG,TN_UHG_Jahr_Tag,Monatsverwendungsnachweis!$M$10,FALSE), "€"))</f>
        <v/>
      </c>
      <c r="H162" s="406" t="str">
        <f>IF(A162="","",Ermittlung_Kofi!U163*VLOOKUP(UHG,TN_UHG_Jahr_Monat,Monatsverwendungsnachweis!$M$10,FALSE)+Ermittlung_Kofi!AB163*VLOOKUP(UHG,TN_UHG_Jahr_Tag,Monatsverwendungsnachweis!$M$10,FALSE))</f>
        <v/>
      </c>
      <c r="I162" s="406" t="str">
        <f t="shared" si="18"/>
        <v/>
      </c>
      <c r="J162" s="293" t="str">
        <f>IF(A162="","",IF(Monatsverwendungsnachweis!S173="","",Monatsverwendungsnachweis!S173))</f>
        <v/>
      </c>
      <c r="K162" s="293" t="str">
        <f t="shared" si="19"/>
        <v/>
      </c>
    </row>
    <row r="163" spans="1:11" x14ac:dyDescent="0.25">
      <c r="A163" s="292" t="str">
        <f>IF(Ermittlung_Kofi!L164=0,"",IFERROR(VLOOKUP(Monatsverwendungsnachweis!B174,Positionen,4,FALSE),""))</f>
        <v/>
      </c>
      <c r="B163" s="293" t="str">
        <f t="shared" si="15"/>
        <v/>
      </c>
      <c r="C163" s="292" t="str">
        <f>IF(A163="","",CONCATENATE("UHG"," / ",Monatsverwendungsnachweis!$D$7," / ",RIGHT(Monatsverwendungsnachweis!$F$7,2)," / ",ROW()-1))</f>
        <v/>
      </c>
      <c r="D163" s="294" t="str">
        <f t="shared" si="16"/>
        <v/>
      </c>
      <c r="E163" s="294" t="str">
        <f t="shared" si="17"/>
        <v/>
      </c>
      <c r="F163" s="293" t="str">
        <f>IF(A163="","",VLOOKUP(Monatsverwendungsnachweis!B174,Positionen,5,FALSE))</f>
        <v/>
      </c>
      <c r="G163" s="384" t="str">
        <f>IF(A163="","",CONCATENATE(Monatsverwendungsnachweis!D174," / ",LEFT(Monatsverwendungsnachweis!E174,3)," / ",UHG," / ",Ermittlung_Kofi!U164," x Monat"," a ",VLOOKUP(UHG,TN_UHG_Jahr_Monat,Monatsverwendungsnachweis!$M$10,FALSE), "€ /"," ",Ermittlung_Kofi!AB164," x Tage"," a ",VLOOKUP(UHG,TN_UHG_Jahr_Tag,Monatsverwendungsnachweis!$M$10,FALSE), "€"))</f>
        <v/>
      </c>
      <c r="H163" s="406" t="str">
        <f>IF(A163="","",Ermittlung_Kofi!U164*VLOOKUP(UHG,TN_UHG_Jahr_Monat,Monatsverwendungsnachweis!$M$10,FALSE)+Ermittlung_Kofi!AB164*VLOOKUP(UHG,TN_UHG_Jahr_Tag,Monatsverwendungsnachweis!$M$10,FALSE))</f>
        <v/>
      </c>
      <c r="I163" s="406" t="str">
        <f t="shared" si="18"/>
        <v/>
      </c>
      <c r="J163" s="293" t="str">
        <f>IF(A163="","",IF(Monatsverwendungsnachweis!S174="","",Monatsverwendungsnachweis!S174))</f>
        <v/>
      </c>
      <c r="K163" s="293" t="str">
        <f t="shared" si="19"/>
        <v/>
      </c>
    </row>
    <row r="164" spans="1:11" x14ac:dyDescent="0.25">
      <c r="A164" s="292" t="str">
        <f>IF(Ermittlung_Kofi!L165=0,"",IFERROR(VLOOKUP(Monatsverwendungsnachweis!B175,Positionen,4,FALSE),""))</f>
        <v/>
      </c>
      <c r="B164" s="293" t="str">
        <f t="shared" si="15"/>
        <v/>
      </c>
      <c r="C164" s="292" t="str">
        <f>IF(A164="","",CONCATENATE("UHG"," / ",Monatsverwendungsnachweis!$D$7," / ",RIGHT(Monatsverwendungsnachweis!$F$7,2)," / ",ROW()-1))</f>
        <v/>
      </c>
      <c r="D164" s="294" t="str">
        <f t="shared" si="16"/>
        <v/>
      </c>
      <c r="E164" s="294" t="str">
        <f t="shared" si="17"/>
        <v/>
      </c>
      <c r="F164" s="293" t="str">
        <f>IF(A164="","",VLOOKUP(Monatsverwendungsnachweis!B175,Positionen,5,FALSE))</f>
        <v/>
      </c>
      <c r="G164" s="384" t="str">
        <f>IF(A164="","",CONCATENATE(Monatsverwendungsnachweis!D175," / ",LEFT(Monatsverwendungsnachweis!E175,3)," / ",UHG," / ",Ermittlung_Kofi!U165," x Monat"," a ",VLOOKUP(UHG,TN_UHG_Jahr_Monat,Monatsverwendungsnachweis!$M$10,FALSE), "€ /"," ",Ermittlung_Kofi!AB165," x Tage"," a ",VLOOKUP(UHG,TN_UHG_Jahr_Tag,Monatsverwendungsnachweis!$M$10,FALSE), "€"))</f>
        <v/>
      </c>
      <c r="H164" s="406" t="str">
        <f>IF(A164="","",Ermittlung_Kofi!U165*VLOOKUP(UHG,TN_UHG_Jahr_Monat,Monatsverwendungsnachweis!$M$10,FALSE)+Ermittlung_Kofi!AB165*VLOOKUP(UHG,TN_UHG_Jahr_Tag,Monatsverwendungsnachweis!$M$10,FALSE))</f>
        <v/>
      </c>
      <c r="I164" s="406" t="str">
        <f t="shared" si="18"/>
        <v/>
      </c>
      <c r="J164" s="293" t="str">
        <f>IF(A164="","",IF(Monatsverwendungsnachweis!S175="","",Monatsverwendungsnachweis!S175))</f>
        <v/>
      </c>
      <c r="K164" s="293" t="str">
        <f t="shared" si="19"/>
        <v/>
      </c>
    </row>
    <row r="165" spans="1:11" x14ac:dyDescent="0.25">
      <c r="A165" s="292" t="str">
        <f>IF(Ermittlung_Kofi!L166=0,"",IFERROR(VLOOKUP(Monatsverwendungsnachweis!B176,Positionen,4,FALSE),""))</f>
        <v/>
      </c>
      <c r="B165" s="293" t="str">
        <f t="shared" ref="B165:B228" si="20">IF(A165="","","ZE")</f>
        <v/>
      </c>
      <c r="C165" s="292" t="str">
        <f>IF(A165="","",CONCATENATE("UHG"," / ",Monatsverwendungsnachweis!$D$7," / ",RIGHT(Monatsverwendungsnachweis!$F$7,2)," / ",ROW()-1))</f>
        <v/>
      </c>
      <c r="D165" s="294" t="str">
        <f t="shared" ref="D165:D228" si="21">IF(A165="","",Monatsende)</f>
        <v/>
      </c>
      <c r="E165" s="294" t="str">
        <f t="shared" ref="E165:E228" si="22">IF(A165="","",Monatsende)</f>
        <v/>
      </c>
      <c r="F165" s="293" t="str">
        <f>IF(A165="","",VLOOKUP(Monatsverwendungsnachweis!B176,Positionen,5,FALSE))</f>
        <v/>
      </c>
      <c r="G165" s="384" t="str">
        <f>IF(A165="","",CONCATENATE(Monatsverwendungsnachweis!D176," / ",LEFT(Monatsverwendungsnachweis!E176,3)," / ",UHG," / ",Ermittlung_Kofi!U166," x Monat"," a ",VLOOKUP(UHG,TN_UHG_Jahr_Monat,Monatsverwendungsnachweis!$M$10,FALSE), "€ /"," ",Ermittlung_Kofi!AB166," x Tage"," a ",VLOOKUP(UHG,TN_UHG_Jahr_Tag,Monatsverwendungsnachweis!$M$10,FALSE), "€"))</f>
        <v/>
      </c>
      <c r="H165" s="406" t="str">
        <f>IF(A165="","",Ermittlung_Kofi!U166*VLOOKUP(UHG,TN_UHG_Jahr_Monat,Monatsverwendungsnachweis!$M$10,FALSE)+Ermittlung_Kofi!AB166*VLOOKUP(UHG,TN_UHG_Jahr_Tag,Monatsverwendungsnachweis!$M$10,FALSE))</f>
        <v/>
      </c>
      <c r="I165" s="406" t="str">
        <f t="shared" ref="I165:I228" si="23">H165</f>
        <v/>
      </c>
      <c r="J165" s="293" t="str">
        <f>IF(A165="","",IF(Monatsverwendungsnachweis!S176="","",Monatsverwendungsnachweis!S176))</f>
        <v/>
      </c>
      <c r="K165" s="293" t="str">
        <f t="shared" ref="K165:K228" si="24">IF(A165="","","0")</f>
        <v/>
      </c>
    </row>
    <row r="166" spans="1:11" x14ac:dyDescent="0.25">
      <c r="A166" s="292" t="str">
        <f>IF(Ermittlung_Kofi!L167=0,"",IFERROR(VLOOKUP(Monatsverwendungsnachweis!B177,Positionen,4,FALSE),""))</f>
        <v/>
      </c>
      <c r="B166" s="293" t="str">
        <f t="shared" si="20"/>
        <v/>
      </c>
      <c r="C166" s="292" t="str">
        <f>IF(A166="","",CONCATENATE("UHG"," / ",Monatsverwendungsnachweis!$D$7," / ",RIGHT(Monatsverwendungsnachweis!$F$7,2)," / ",ROW()-1))</f>
        <v/>
      </c>
      <c r="D166" s="294" t="str">
        <f t="shared" si="21"/>
        <v/>
      </c>
      <c r="E166" s="294" t="str">
        <f t="shared" si="22"/>
        <v/>
      </c>
      <c r="F166" s="293" t="str">
        <f>IF(A166="","",VLOOKUP(Monatsverwendungsnachweis!B177,Positionen,5,FALSE))</f>
        <v/>
      </c>
      <c r="G166" s="384" t="str">
        <f>IF(A166="","",CONCATENATE(Monatsverwendungsnachweis!D177," / ",LEFT(Monatsverwendungsnachweis!E177,3)," / ",UHG," / ",Ermittlung_Kofi!U167," x Monat"," a ",VLOOKUP(UHG,TN_UHG_Jahr_Monat,Monatsverwendungsnachweis!$M$10,FALSE), "€ /"," ",Ermittlung_Kofi!AB167," x Tage"," a ",VLOOKUP(UHG,TN_UHG_Jahr_Tag,Monatsverwendungsnachweis!$M$10,FALSE), "€"))</f>
        <v/>
      </c>
      <c r="H166" s="406" t="str">
        <f>IF(A166="","",Ermittlung_Kofi!U167*VLOOKUP(UHG,TN_UHG_Jahr_Monat,Monatsverwendungsnachweis!$M$10,FALSE)+Ermittlung_Kofi!AB167*VLOOKUP(UHG,TN_UHG_Jahr_Tag,Monatsverwendungsnachweis!$M$10,FALSE))</f>
        <v/>
      </c>
      <c r="I166" s="406" t="str">
        <f t="shared" si="23"/>
        <v/>
      </c>
      <c r="J166" s="293" t="str">
        <f>IF(A166="","",IF(Monatsverwendungsnachweis!S177="","",Monatsverwendungsnachweis!S177))</f>
        <v/>
      </c>
      <c r="K166" s="293" t="str">
        <f t="shared" si="24"/>
        <v/>
      </c>
    </row>
    <row r="167" spans="1:11" x14ac:dyDescent="0.25">
      <c r="A167" s="292" t="str">
        <f>IF(Ermittlung_Kofi!L168=0,"",IFERROR(VLOOKUP(Monatsverwendungsnachweis!B178,Positionen,4,FALSE),""))</f>
        <v/>
      </c>
      <c r="B167" s="293" t="str">
        <f t="shared" si="20"/>
        <v/>
      </c>
      <c r="C167" s="292" t="str">
        <f>IF(A167="","",CONCATENATE("UHG"," / ",Monatsverwendungsnachweis!$D$7," / ",RIGHT(Monatsverwendungsnachweis!$F$7,2)," / ",ROW()-1))</f>
        <v/>
      </c>
      <c r="D167" s="294" t="str">
        <f t="shared" si="21"/>
        <v/>
      </c>
      <c r="E167" s="294" t="str">
        <f t="shared" si="22"/>
        <v/>
      </c>
      <c r="F167" s="293" t="str">
        <f>IF(A167="","",VLOOKUP(Monatsverwendungsnachweis!B178,Positionen,5,FALSE))</f>
        <v/>
      </c>
      <c r="G167" s="384" t="str">
        <f>IF(A167="","",CONCATENATE(Monatsverwendungsnachweis!D178," / ",LEFT(Monatsverwendungsnachweis!E178,3)," / ",UHG," / ",Ermittlung_Kofi!U168," x Monat"," a ",VLOOKUP(UHG,TN_UHG_Jahr_Monat,Monatsverwendungsnachweis!$M$10,FALSE), "€ /"," ",Ermittlung_Kofi!AB168," x Tage"," a ",VLOOKUP(UHG,TN_UHG_Jahr_Tag,Monatsverwendungsnachweis!$M$10,FALSE), "€"))</f>
        <v/>
      </c>
      <c r="H167" s="406" t="str">
        <f>IF(A167="","",Ermittlung_Kofi!U168*VLOOKUP(UHG,TN_UHG_Jahr_Monat,Monatsverwendungsnachweis!$M$10,FALSE)+Ermittlung_Kofi!AB168*VLOOKUP(UHG,TN_UHG_Jahr_Tag,Monatsverwendungsnachweis!$M$10,FALSE))</f>
        <v/>
      </c>
      <c r="I167" s="406" t="str">
        <f t="shared" si="23"/>
        <v/>
      </c>
      <c r="J167" s="293" t="str">
        <f>IF(A167="","",IF(Monatsverwendungsnachweis!S178="","",Monatsverwendungsnachweis!S178))</f>
        <v/>
      </c>
      <c r="K167" s="293" t="str">
        <f t="shared" si="24"/>
        <v/>
      </c>
    </row>
    <row r="168" spans="1:11" x14ac:dyDescent="0.25">
      <c r="A168" s="292" t="str">
        <f>IF(Ermittlung_Kofi!L169=0,"",IFERROR(VLOOKUP(Monatsverwendungsnachweis!B179,Positionen,4,FALSE),""))</f>
        <v/>
      </c>
      <c r="B168" s="293" t="str">
        <f t="shared" si="20"/>
        <v/>
      </c>
      <c r="C168" s="292" t="str">
        <f>IF(A168="","",CONCATENATE("UHG"," / ",Monatsverwendungsnachweis!$D$7," / ",RIGHT(Monatsverwendungsnachweis!$F$7,2)," / ",ROW()-1))</f>
        <v/>
      </c>
      <c r="D168" s="294" t="str">
        <f t="shared" si="21"/>
        <v/>
      </c>
      <c r="E168" s="294" t="str">
        <f t="shared" si="22"/>
        <v/>
      </c>
      <c r="F168" s="293" t="str">
        <f>IF(A168="","",VLOOKUP(Monatsverwendungsnachweis!B179,Positionen,5,FALSE))</f>
        <v/>
      </c>
      <c r="G168" s="384" t="str">
        <f>IF(A168="","",CONCATENATE(Monatsverwendungsnachweis!D179," / ",LEFT(Monatsverwendungsnachweis!E179,3)," / ",UHG," / ",Ermittlung_Kofi!U169," x Monat"," a ",VLOOKUP(UHG,TN_UHG_Jahr_Monat,Monatsverwendungsnachweis!$M$10,FALSE), "€ /"," ",Ermittlung_Kofi!AB169," x Tage"," a ",VLOOKUP(UHG,TN_UHG_Jahr_Tag,Monatsverwendungsnachweis!$M$10,FALSE), "€"))</f>
        <v/>
      </c>
      <c r="H168" s="406" t="str">
        <f>IF(A168="","",Ermittlung_Kofi!U169*VLOOKUP(UHG,TN_UHG_Jahr_Monat,Monatsverwendungsnachweis!$M$10,FALSE)+Ermittlung_Kofi!AB169*VLOOKUP(UHG,TN_UHG_Jahr_Tag,Monatsverwendungsnachweis!$M$10,FALSE))</f>
        <v/>
      </c>
      <c r="I168" s="406" t="str">
        <f t="shared" si="23"/>
        <v/>
      </c>
      <c r="J168" s="293" t="str">
        <f>IF(A168="","",IF(Monatsverwendungsnachweis!S179="","",Monatsverwendungsnachweis!S179))</f>
        <v/>
      </c>
      <c r="K168" s="293" t="str">
        <f t="shared" si="24"/>
        <v/>
      </c>
    </row>
    <row r="169" spans="1:11" x14ac:dyDescent="0.25">
      <c r="A169" s="292" t="str">
        <f>IF(Ermittlung_Kofi!L170=0,"",IFERROR(VLOOKUP(Monatsverwendungsnachweis!B180,Positionen,4,FALSE),""))</f>
        <v/>
      </c>
      <c r="B169" s="293" t="str">
        <f t="shared" si="20"/>
        <v/>
      </c>
      <c r="C169" s="292" t="str">
        <f>IF(A169="","",CONCATENATE("UHG"," / ",Monatsverwendungsnachweis!$D$7," / ",RIGHT(Monatsverwendungsnachweis!$F$7,2)," / ",ROW()-1))</f>
        <v/>
      </c>
      <c r="D169" s="294" t="str">
        <f t="shared" si="21"/>
        <v/>
      </c>
      <c r="E169" s="294" t="str">
        <f t="shared" si="22"/>
        <v/>
      </c>
      <c r="F169" s="293" t="str">
        <f>IF(A169="","",VLOOKUP(Monatsverwendungsnachweis!B180,Positionen,5,FALSE))</f>
        <v/>
      </c>
      <c r="G169" s="384" t="str">
        <f>IF(A169="","",CONCATENATE(Monatsverwendungsnachweis!D180," / ",LEFT(Monatsverwendungsnachweis!E180,3)," / ",UHG," / ",Ermittlung_Kofi!U170," x Monat"," a ",VLOOKUP(UHG,TN_UHG_Jahr_Monat,Monatsverwendungsnachweis!$M$10,FALSE), "€ /"," ",Ermittlung_Kofi!AB170," x Tage"," a ",VLOOKUP(UHG,TN_UHG_Jahr_Tag,Monatsverwendungsnachweis!$M$10,FALSE), "€"))</f>
        <v/>
      </c>
      <c r="H169" s="406" t="str">
        <f>IF(A169="","",Ermittlung_Kofi!U170*VLOOKUP(UHG,TN_UHG_Jahr_Monat,Monatsverwendungsnachweis!$M$10,FALSE)+Ermittlung_Kofi!AB170*VLOOKUP(UHG,TN_UHG_Jahr_Tag,Monatsverwendungsnachweis!$M$10,FALSE))</f>
        <v/>
      </c>
      <c r="I169" s="406" t="str">
        <f t="shared" si="23"/>
        <v/>
      </c>
      <c r="J169" s="293" t="str">
        <f>IF(A169="","",IF(Monatsverwendungsnachweis!S180="","",Monatsverwendungsnachweis!S180))</f>
        <v/>
      </c>
      <c r="K169" s="293" t="str">
        <f t="shared" si="24"/>
        <v/>
      </c>
    </row>
    <row r="170" spans="1:11" x14ac:dyDescent="0.25">
      <c r="A170" s="292" t="str">
        <f>IF(Ermittlung_Kofi!L171=0,"",IFERROR(VLOOKUP(Monatsverwendungsnachweis!B181,Positionen,4,FALSE),""))</f>
        <v/>
      </c>
      <c r="B170" s="293" t="str">
        <f t="shared" si="20"/>
        <v/>
      </c>
      <c r="C170" s="292" t="str">
        <f>IF(A170="","",CONCATENATE("UHG"," / ",Monatsverwendungsnachweis!$D$7," / ",RIGHT(Monatsverwendungsnachweis!$F$7,2)," / ",ROW()-1))</f>
        <v/>
      </c>
      <c r="D170" s="294" t="str">
        <f t="shared" si="21"/>
        <v/>
      </c>
      <c r="E170" s="294" t="str">
        <f t="shared" si="22"/>
        <v/>
      </c>
      <c r="F170" s="293" t="str">
        <f>IF(A170="","",VLOOKUP(Monatsverwendungsnachweis!B181,Positionen,5,FALSE))</f>
        <v/>
      </c>
      <c r="G170" s="384" t="str">
        <f>IF(A170="","",CONCATENATE(Monatsverwendungsnachweis!D181," / ",LEFT(Monatsverwendungsnachweis!E181,3)," / ",UHG," / ",Ermittlung_Kofi!U171," x Monat"," a ",VLOOKUP(UHG,TN_UHG_Jahr_Monat,Monatsverwendungsnachweis!$M$10,FALSE), "€ /"," ",Ermittlung_Kofi!AB171," x Tage"," a ",VLOOKUP(UHG,TN_UHG_Jahr_Tag,Monatsverwendungsnachweis!$M$10,FALSE), "€"))</f>
        <v/>
      </c>
      <c r="H170" s="406" t="str">
        <f>IF(A170="","",Ermittlung_Kofi!U171*VLOOKUP(UHG,TN_UHG_Jahr_Monat,Monatsverwendungsnachweis!$M$10,FALSE)+Ermittlung_Kofi!AB171*VLOOKUP(UHG,TN_UHG_Jahr_Tag,Monatsverwendungsnachweis!$M$10,FALSE))</f>
        <v/>
      </c>
      <c r="I170" s="406" t="str">
        <f t="shared" si="23"/>
        <v/>
      </c>
      <c r="J170" s="293" t="str">
        <f>IF(A170="","",IF(Monatsverwendungsnachweis!S181="","",Monatsverwendungsnachweis!S181))</f>
        <v/>
      </c>
      <c r="K170" s="293" t="str">
        <f t="shared" si="24"/>
        <v/>
      </c>
    </row>
    <row r="171" spans="1:11" x14ac:dyDescent="0.25">
      <c r="A171" s="292" t="str">
        <f>IF(Ermittlung_Kofi!L172=0,"",IFERROR(VLOOKUP(Monatsverwendungsnachweis!B182,Positionen,4,FALSE),""))</f>
        <v/>
      </c>
      <c r="B171" s="293" t="str">
        <f t="shared" si="20"/>
        <v/>
      </c>
      <c r="C171" s="292" t="str">
        <f>IF(A171="","",CONCATENATE("UHG"," / ",Monatsverwendungsnachweis!$D$7," / ",RIGHT(Monatsverwendungsnachweis!$F$7,2)," / ",ROW()-1))</f>
        <v/>
      </c>
      <c r="D171" s="294" t="str">
        <f t="shared" si="21"/>
        <v/>
      </c>
      <c r="E171" s="294" t="str">
        <f t="shared" si="22"/>
        <v/>
      </c>
      <c r="F171" s="293" t="str">
        <f>IF(A171="","",VLOOKUP(Monatsverwendungsnachweis!B182,Positionen,5,FALSE))</f>
        <v/>
      </c>
      <c r="G171" s="384" t="str">
        <f>IF(A171="","",CONCATENATE(Monatsverwendungsnachweis!D182," / ",LEFT(Monatsverwendungsnachweis!E182,3)," / ",UHG," / ",Ermittlung_Kofi!U172," x Monat"," a ",VLOOKUP(UHG,TN_UHG_Jahr_Monat,Monatsverwendungsnachweis!$M$10,FALSE), "€ /"," ",Ermittlung_Kofi!AB172," x Tage"," a ",VLOOKUP(UHG,TN_UHG_Jahr_Tag,Monatsverwendungsnachweis!$M$10,FALSE), "€"))</f>
        <v/>
      </c>
      <c r="H171" s="406" t="str">
        <f>IF(A171="","",Ermittlung_Kofi!U172*VLOOKUP(UHG,TN_UHG_Jahr_Monat,Monatsverwendungsnachweis!$M$10,FALSE)+Ermittlung_Kofi!AB172*VLOOKUP(UHG,TN_UHG_Jahr_Tag,Monatsverwendungsnachweis!$M$10,FALSE))</f>
        <v/>
      </c>
      <c r="I171" s="406" t="str">
        <f t="shared" si="23"/>
        <v/>
      </c>
      <c r="J171" s="293" t="str">
        <f>IF(A171="","",IF(Monatsverwendungsnachweis!S182="","",Monatsverwendungsnachweis!S182))</f>
        <v/>
      </c>
      <c r="K171" s="293" t="str">
        <f t="shared" si="24"/>
        <v/>
      </c>
    </row>
    <row r="172" spans="1:11" x14ac:dyDescent="0.25">
      <c r="A172" s="292" t="str">
        <f>IF(Ermittlung_Kofi!L173=0,"",IFERROR(VLOOKUP(Monatsverwendungsnachweis!B183,Positionen,4,FALSE),""))</f>
        <v/>
      </c>
      <c r="B172" s="293" t="str">
        <f t="shared" si="20"/>
        <v/>
      </c>
      <c r="C172" s="292" t="str">
        <f>IF(A172="","",CONCATENATE("UHG"," / ",Monatsverwendungsnachweis!$D$7," / ",RIGHT(Monatsverwendungsnachweis!$F$7,2)," / ",ROW()-1))</f>
        <v/>
      </c>
      <c r="D172" s="294" t="str">
        <f t="shared" si="21"/>
        <v/>
      </c>
      <c r="E172" s="294" t="str">
        <f t="shared" si="22"/>
        <v/>
      </c>
      <c r="F172" s="293" t="str">
        <f>IF(A172="","",VLOOKUP(Monatsverwendungsnachweis!B183,Positionen,5,FALSE))</f>
        <v/>
      </c>
      <c r="G172" s="384" t="str">
        <f>IF(A172="","",CONCATENATE(Monatsverwendungsnachweis!D183," / ",LEFT(Monatsverwendungsnachweis!E183,3)," / ",UHG," / ",Ermittlung_Kofi!U173," x Monat"," a ",VLOOKUP(UHG,TN_UHG_Jahr_Monat,Monatsverwendungsnachweis!$M$10,FALSE), "€ /"," ",Ermittlung_Kofi!AB173," x Tage"," a ",VLOOKUP(UHG,TN_UHG_Jahr_Tag,Monatsverwendungsnachweis!$M$10,FALSE), "€"))</f>
        <v/>
      </c>
      <c r="H172" s="406" t="str">
        <f>IF(A172="","",Ermittlung_Kofi!U173*VLOOKUP(UHG,TN_UHG_Jahr_Monat,Monatsverwendungsnachweis!$M$10,FALSE)+Ermittlung_Kofi!AB173*VLOOKUP(UHG,TN_UHG_Jahr_Tag,Monatsverwendungsnachweis!$M$10,FALSE))</f>
        <v/>
      </c>
      <c r="I172" s="406" t="str">
        <f t="shared" si="23"/>
        <v/>
      </c>
      <c r="J172" s="293" t="str">
        <f>IF(A172="","",IF(Monatsverwendungsnachweis!S183="","",Monatsverwendungsnachweis!S183))</f>
        <v/>
      </c>
      <c r="K172" s="293" t="str">
        <f t="shared" si="24"/>
        <v/>
      </c>
    </row>
    <row r="173" spans="1:11" x14ac:dyDescent="0.25">
      <c r="A173" s="292" t="str">
        <f>IF(Ermittlung_Kofi!L174=0,"",IFERROR(VLOOKUP(Monatsverwendungsnachweis!B184,Positionen,4,FALSE),""))</f>
        <v/>
      </c>
      <c r="B173" s="293" t="str">
        <f t="shared" si="20"/>
        <v/>
      </c>
      <c r="C173" s="292" t="str">
        <f>IF(A173="","",CONCATENATE("UHG"," / ",Monatsverwendungsnachweis!$D$7," / ",RIGHT(Monatsverwendungsnachweis!$F$7,2)," / ",ROW()-1))</f>
        <v/>
      </c>
      <c r="D173" s="294" t="str">
        <f t="shared" si="21"/>
        <v/>
      </c>
      <c r="E173" s="294" t="str">
        <f t="shared" si="22"/>
        <v/>
      </c>
      <c r="F173" s="293" t="str">
        <f>IF(A173="","",VLOOKUP(Monatsverwendungsnachweis!B184,Positionen,5,FALSE))</f>
        <v/>
      </c>
      <c r="G173" s="384" t="str">
        <f>IF(A173="","",CONCATENATE(Monatsverwendungsnachweis!D184," / ",LEFT(Monatsverwendungsnachweis!E184,3)," / ",UHG," / ",Ermittlung_Kofi!U174," x Monat"," a ",VLOOKUP(UHG,TN_UHG_Jahr_Monat,Monatsverwendungsnachweis!$M$10,FALSE), "€ /"," ",Ermittlung_Kofi!AB174," x Tage"," a ",VLOOKUP(UHG,TN_UHG_Jahr_Tag,Monatsverwendungsnachweis!$M$10,FALSE), "€"))</f>
        <v/>
      </c>
      <c r="H173" s="406" t="str">
        <f>IF(A173="","",Ermittlung_Kofi!U174*VLOOKUP(UHG,TN_UHG_Jahr_Monat,Monatsverwendungsnachweis!$M$10,FALSE)+Ermittlung_Kofi!AB174*VLOOKUP(UHG,TN_UHG_Jahr_Tag,Monatsverwendungsnachweis!$M$10,FALSE))</f>
        <v/>
      </c>
      <c r="I173" s="406" t="str">
        <f t="shared" si="23"/>
        <v/>
      </c>
      <c r="J173" s="293" t="str">
        <f>IF(A173="","",IF(Monatsverwendungsnachweis!S184="","",Monatsverwendungsnachweis!S184))</f>
        <v/>
      </c>
      <c r="K173" s="293" t="str">
        <f t="shared" si="24"/>
        <v/>
      </c>
    </row>
    <row r="174" spans="1:11" x14ac:dyDescent="0.25">
      <c r="A174" s="292" t="str">
        <f>IF(Ermittlung_Kofi!L175=0,"",IFERROR(VLOOKUP(Monatsverwendungsnachweis!B185,Positionen,4,FALSE),""))</f>
        <v/>
      </c>
      <c r="B174" s="293" t="str">
        <f t="shared" si="20"/>
        <v/>
      </c>
      <c r="C174" s="292" t="str">
        <f>IF(A174="","",CONCATENATE("UHG"," / ",Monatsverwendungsnachweis!$D$7," / ",RIGHT(Monatsverwendungsnachweis!$F$7,2)," / ",ROW()-1))</f>
        <v/>
      </c>
      <c r="D174" s="294" t="str">
        <f t="shared" si="21"/>
        <v/>
      </c>
      <c r="E174" s="294" t="str">
        <f t="shared" si="22"/>
        <v/>
      </c>
      <c r="F174" s="293" t="str">
        <f>IF(A174="","",VLOOKUP(Monatsverwendungsnachweis!B185,Positionen,5,FALSE))</f>
        <v/>
      </c>
      <c r="G174" s="384" t="str">
        <f>IF(A174="","",CONCATENATE(Monatsverwendungsnachweis!D185," / ",LEFT(Monatsverwendungsnachweis!E185,3)," / ",UHG," / ",Ermittlung_Kofi!U175," x Monat"," a ",VLOOKUP(UHG,TN_UHG_Jahr_Monat,Monatsverwendungsnachweis!$M$10,FALSE), "€ /"," ",Ermittlung_Kofi!AB175," x Tage"," a ",VLOOKUP(UHG,TN_UHG_Jahr_Tag,Monatsverwendungsnachweis!$M$10,FALSE), "€"))</f>
        <v/>
      </c>
      <c r="H174" s="406" t="str">
        <f>IF(A174="","",Ermittlung_Kofi!U175*VLOOKUP(UHG,TN_UHG_Jahr_Monat,Monatsverwendungsnachweis!$M$10,FALSE)+Ermittlung_Kofi!AB175*VLOOKUP(UHG,TN_UHG_Jahr_Tag,Monatsverwendungsnachweis!$M$10,FALSE))</f>
        <v/>
      </c>
      <c r="I174" s="406" t="str">
        <f t="shared" si="23"/>
        <v/>
      </c>
      <c r="J174" s="293" t="str">
        <f>IF(A174="","",IF(Monatsverwendungsnachweis!S185="","",Monatsverwendungsnachweis!S185))</f>
        <v/>
      </c>
      <c r="K174" s="293" t="str">
        <f t="shared" si="24"/>
        <v/>
      </c>
    </row>
    <row r="175" spans="1:11" x14ac:dyDescent="0.25">
      <c r="A175" s="292" t="str">
        <f>IF(Ermittlung_Kofi!L176=0,"",IFERROR(VLOOKUP(Monatsverwendungsnachweis!B186,Positionen,4,FALSE),""))</f>
        <v/>
      </c>
      <c r="B175" s="293" t="str">
        <f t="shared" si="20"/>
        <v/>
      </c>
      <c r="C175" s="292" t="str">
        <f>IF(A175="","",CONCATENATE("UHG"," / ",Monatsverwendungsnachweis!$D$7," / ",RIGHT(Monatsverwendungsnachweis!$F$7,2)," / ",ROW()-1))</f>
        <v/>
      </c>
      <c r="D175" s="294" t="str">
        <f t="shared" si="21"/>
        <v/>
      </c>
      <c r="E175" s="294" t="str">
        <f t="shared" si="22"/>
        <v/>
      </c>
      <c r="F175" s="293" t="str">
        <f>IF(A175="","",VLOOKUP(Monatsverwendungsnachweis!B186,Positionen,5,FALSE))</f>
        <v/>
      </c>
      <c r="G175" s="384" t="str">
        <f>IF(A175="","",CONCATENATE(Monatsverwendungsnachweis!D186," / ",LEFT(Monatsverwendungsnachweis!E186,3)," / ",UHG," / ",Ermittlung_Kofi!U176," x Monat"," a ",VLOOKUP(UHG,TN_UHG_Jahr_Monat,Monatsverwendungsnachweis!$M$10,FALSE), "€ /"," ",Ermittlung_Kofi!AB176," x Tage"," a ",VLOOKUP(UHG,TN_UHG_Jahr_Tag,Monatsverwendungsnachweis!$M$10,FALSE), "€"))</f>
        <v/>
      </c>
      <c r="H175" s="406" t="str">
        <f>IF(A175="","",Ermittlung_Kofi!U176*VLOOKUP(UHG,TN_UHG_Jahr_Monat,Monatsverwendungsnachweis!$M$10,FALSE)+Ermittlung_Kofi!AB176*VLOOKUP(UHG,TN_UHG_Jahr_Tag,Monatsverwendungsnachweis!$M$10,FALSE))</f>
        <v/>
      </c>
      <c r="I175" s="406" t="str">
        <f t="shared" si="23"/>
        <v/>
      </c>
      <c r="J175" s="293" t="str">
        <f>IF(A175="","",IF(Monatsverwendungsnachweis!S186="","",Monatsverwendungsnachweis!S186))</f>
        <v/>
      </c>
      <c r="K175" s="293" t="str">
        <f t="shared" si="24"/>
        <v/>
      </c>
    </row>
    <row r="176" spans="1:11" x14ac:dyDescent="0.25">
      <c r="A176" s="292" t="str">
        <f>IF(Ermittlung_Kofi!L177=0,"",IFERROR(VLOOKUP(Monatsverwendungsnachweis!B187,Positionen,4,FALSE),""))</f>
        <v/>
      </c>
      <c r="B176" s="293" t="str">
        <f t="shared" si="20"/>
        <v/>
      </c>
      <c r="C176" s="292" t="str">
        <f>IF(A176="","",CONCATENATE("UHG"," / ",Monatsverwendungsnachweis!$D$7," / ",RIGHT(Monatsverwendungsnachweis!$F$7,2)," / ",ROW()-1))</f>
        <v/>
      </c>
      <c r="D176" s="294" t="str">
        <f t="shared" si="21"/>
        <v/>
      </c>
      <c r="E176" s="294" t="str">
        <f t="shared" si="22"/>
        <v/>
      </c>
      <c r="F176" s="293" t="str">
        <f>IF(A176="","",VLOOKUP(Monatsverwendungsnachweis!B187,Positionen,5,FALSE))</f>
        <v/>
      </c>
      <c r="G176" s="384" t="str">
        <f>IF(A176="","",CONCATENATE(Monatsverwendungsnachweis!D187," / ",LEFT(Monatsverwendungsnachweis!E187,3)," / ",UHG," / ",Ermittlung_Kofi!U177," x Monat"," a ",VLOOKUP(UHG,TN_UHG_Jahr_Monat,Monatsverwendungsnachweis!$M$10,FALSE), "€ /"," ",Ermittlung_Kofi!AB177," x Tage"," a ",VLOOKUP(UHG,TN_UHG_Jahr_Tag,Monatsverwendungsnachweis!$M$10,FALSE), "€"))</f>
        <v/>
      </c>
      <c r="H176" s="406" t="str">
        <f>IF(A176="","",Ermittlung_Kofi!U177*VLOOKUP(UHG,TN_UHG_Jahr_Monat,Monatsverwendungsnachweis!$M$10,FALSE)+Ermittlung_Kofi!AB177*VLOOKUP(UHG,TN_UHG_Jahr_Tag,Monatsverwendungsnachweis!$M$10,FALSE))</f>
        <v/>
      </c>
      <c r="I176" s="406" t="str">
        <f t="shared" si="23"/>
        <v/>
      </c>
      <c r="J176" s="293" t="str">
        <f>IF(A176="","",IF(Monatsverwendungsnachweis!S187="","",Monatsverwendungsnachweis!S187))</f>
        <v/>
      </c>
      <c r="K176" s="293" t="str">
        <f t="shared" si="24"/>
        <v/>
      </c>
    </row>
    <row r="177" spans="1:11" x14ac:dyDescent="0.25">
      <c r="A177" s="292" t="str">
        <f>IF(Ermittlung_Kofi!L178=0,"",IFERROR(VLOOKUP(Monatsverwendungsnachweis!B188,Positionen,4,FALSE),""))</f>
        <v/>
      </c>
      <c r="B177" s="293" t="str">
        <f t="shared" si="20"/>
        <v/>
      </c>
      <c r="C177" s="292" t="str">
        <f>IF(A177="","",CONCATENATE("UHG"," / ",Monatsverwendungsnachweis!$D$7," / ",RIGHT(Monatsverwendungsnachweis!$F$7,2)," / ",ROW()-1))</f>
        <v/>
      </c>
      <c r="D177" s="294" t="str">
        <f t="shared" si="21"/>
        <v/>
      </c>
      <c r="E177" s="294" t="str">
        <f t="shared" si="22"/>
        <v/>
      </c>
      <c r="F177" s="293" t="str">
        <f>IF(A177="","",VLOOKUP(Monatsverwendungsnachweis!B188,Positionen,5,FALSE))</f>
        <v/>
      </c>
      <c r="G177" s="384" t="str">
        <f>IF(A177="","",CONCATENATE(Monatsverwendungsnachweis!D188," / ",LEFT(Monatsverwendungsnachweis!E188,3)," / ",UHG," / ",Ermittlung_Kofi!U178," x Monat"," a ",VLOOKUP(UHG,TN_UHG_Jahr_Monat,Monatsverwendungsnachweis!$M$10,FALSE), "€ /"," ",Ermittlung_Kofi!AB178," x Tage"," a ",VLOOKUP(UHG,TN_UHG_Jahr_Tag,Monatsverwendungsnachweis!$M$10,FALSE), "€"))</f>
        <v/>
      </c>
      <c r="H177" s="406" t="str">
        <f>IF(A177="","",Ermittlung_Kofi!U178*VLOOKUP(UHG,TN_UHG_Jahr_Monat,Monatsverwendungsnachweis!$M$10,FALSE)+Ermittlung_Kofi!AB178*VLOOKUP(UHG,TN_UHG_Jahr_Tag,Monatsverwendungsnachweis!$M$10,FALSE))</f>
        <v/>
      </c>
      <c r="I177" s="406" t="str">
        <f t="shared" si="23"/>
        <v/>
      </c>
      <c r="J177" s="293" t="str">
        <f>IF(A177="","",IF(Monatsverwendungsnachweis!S188="","",Monatsverwendungsnachweis!S188))</f>
        <v/>
      </c>
      <c r="K177" s="293" t="str">
        <f t="shared" si="24"/>
        <v/>
      </c>
    </row>
    <row r="178" spans="1:11" x14ac:dyDescent="0.25">
      <c r="A178" s="292" t="str">
        <f>IF(Ermittlung_Kofi!L179=0,"",IFERROR(VLOOKUP(Monatsverwendungsnachweis!B189,Positionen,4,FALSE),""))</f>
        <v/>
      </c>
      <c r="B178" s="293" t="str">
        <f t="shared" si="20"/>
        <v/>
      </c>
      <c r="C178" s="292" t="str">
        <f>IF(A178="","",CONCATENATE("UHG"," / ",Monatsverwendungsnachweis!$D$7," / ",RIGHT(Monatsverwendungsnachweis!$F$7,2)," / ",ROW()-1))</f>
        <v/>
      </c>
      <c r="D178" s="294" t="str">
        <f t="shared" si="21"/>
        <v/>
      </c>
      <c r="E178" s="294" t="str">
        <f t="shared" si="22"/>
        <v/>
      </c>
      <c r="F178" s="293" t="str">
        <f>IF(A178="","",VLOOKUP(Monatsverwendungsnachweis!B189,Positionen,5,FALSE))</f>
        <v/>
      </c>
      <c r="G178" s="384" t="str">
        <f>IF(A178="","",CONCATENATE(Monatsverwendungsnachweis!D189," / ",LEFT(Monatsverwendungsnachweis!E189,3)," / ",UHG," / ",Ermittlung_Kofi!U179," x Monat"," a ",VLOOKUP(UHG,TN_UHG_Jahr_Monat,Monatsverwendungsnachweis!$M$10,FALSE), "€ /"," ",Ermittlung_Kofi!AB179," x Tage"," a ",VLOOKUP(UHG,TN_UHG_Jahr_Tag,Monatsverwendungsnachweis!$M$10,FALSE), "€"))</f>
        <v/>
      </c>
      <c r="H178" s="406" t="str">
        <f>IF(A178="","",Ermittlung_Kofi!U179*VLOOKUP(UHG,TN_UHG_Jahr_Monat,Monatsverwendungsnachweis!$M$10,FALSE)+Ermittlung_Kofi!AB179*VLOOKUP(UHG,TN_UHG_Jahr_Tag,Monatsverwendungsnachweis!$M$10,FALSE))</f>
        <v/>
      </c>
      <c r="I178" s="406" t="str">
        <f t="shared" si="23"/>
        <v/>
      </c>
      <c r="J178" s="293" t="str">
        <f>IF(A178="","",IF(Monatsverwendungsnachweis!S189="","",Monatsverwendungsnachweis!S189))</f>
        <v/>
      </c>
      <c r="K178" s="293" t="str">
        <f t="shared" si="24"/>
        <v/>
      </c>
    </row>
    <row r="179" spans="1:11" x14ac:dyDescent="0.25">
      <c r="A179" s="292" t="str">
        <f>IF(Ermittlung_Kofi!L180=0,"",IFERROR(VLOOKUP(Monatsverwendungsnachweis!B190,Positionen,4,FALSE),""))</f>
        <v/>
      </c>
      <c r="B179" s="293" t="str">
        <f t="shared" si="20"/>
        <v/>
      </c>
      <c r="C179" s="292" t="str">
        <f>IF(A179="","",CONCATENATE("UHG"," / ",Monatsverwendungsnachweis!$D$7," / ",RIGHT(Monatsverwendungsnachweis!$F$7,2)," / ",ROW()-1))</f>
        <v/>
      </c>
      <c r="D179" s="294" t="str">
        <f t="shared" si="21"/>
        <v/>
      </c>
      <c r="E179" s="294" t="str">
        <f t="shared" si="22"/>
        <v/>
      </c>
      <c r="F179" s="293" t="str">
        <f>IF(A179="","",VLOOKUP(Monatsverwendungsnachweis!B190,Positionen,5,FALSE))</f>
        <v/>
      </c>
      <c r="G179" s="384" t="str">
        <f>IF(A179="","",CONCATENATE(Monatsverwendungsnachweis!D190," / ",LEFT(Monatsverwendungsnachweis!E190,3)," / ",UHG," / ",Ermittlung_Kofi!U180," x Monat"," a ",VLOOKUP(UHG,TN_UHG_Jahr_Monat,Monatsverwendungsnachweis!$M$10,FALSE), "€ /"," ",Ermittlung_Kofi!AB180," x Tage"," a ",VLOOKUP(UHG,TN_UHG_Jahr_Tag,Monatsverwendungsnachweis!$M$10,FALSE), "€"))</f>
        <v/>
      </c>
      <c r="H179" s="406" t="str">
        <f>IF(A179="","",Ermittlung_Kofi!U180*VLOOKUP(UHG,TN_UHG_Jahr_Monat,Monatsverwendungsnachweis!$M$10,FALSE)+Ermittlung_Kofi!AB180*VLOOKUP(UHG,TN_UHG_Jahr_Tag,Monatsverwendungsnachweis!$M$10,FALSE))</f>
        <v/>
      </c>
      <c r="I179" s="406" t="str">
        <f t="shared" si="23"/>
        <v/>
      </c>
      <c r="J179" s="293" t="str">
        <f>IF(A179="","",IF(Monatsverwendungsnachweis!S190="","",Monatsverwendungsnachweis!S190))</f>
        <v/>
      </c>
      <c r="K179" s="293" t="str">
        <f t="shared" si="24"/>
        <v/>
      </c>
    </row>
    <row r="180" spans="1:11" x14ac:dyDescent="0.25">
      <c r="A180" s="292" t="str">
        <f>IF(Ermittlung_Kofi!L181=0,"",IFERROR(VLOOKUP(Monatsverwendungsnachweis!B191,Positionen,4,FALSE),""))</f>
        <v/>
      </c>
      <c r="B180" s="293" t="str">
        <f t="shared" si="20"/>
        <v/>
      </c>
      <c r="C180" s="292" t="str">
        <f>IF(A180="","",CONCATENATE("UHG"," / ",Monatsverwendungsnachweis!$D$7," / ",RIGHT(Monatsverwendungsnachweis!$F$7,2)," / ",ROW()-1))</f>
        <v/>
      </c>
      <c r="D180" s="294" t="str">
        <f t="shared" si="21"/>
        <v/>
      </c>
      <c r="E180" s="294" t="str">
        <f t="shared" si="22"/>
        <v/>
      </c>
      <c r="F180" s="293" t="str">
        <f>IF(A180="","",VLOOKUP(Monatsverwendungsnachweis!B191,Positionen,5,FALSE))</f>
        <v/>
      </c>
      <c r="G180" s="384" t="str">
        <f>IF(A180="","",CONCATENATE(Monatsverwendungsnachweis!D191," / ",LEFT(Monatsverwendungsnachweis!E191,3)," / ",UHG," / ",Ermittlung_Kofi!U181," x Monat"," a ",VLOOKUP(UHG,TN_UHG_Jahr_Monat,Monatsverwendungsnachweis!$M$10,FALSE), "€ /"," ",Ermittlung_Kofi!AB181," x Tage"," a ",VLOOKUP(UHG,TN_UHG_Jahr_Tag,Monatsverwendungsnachweis!$M$10,FALSE), "€"))</f>
        <v/>
      </c>
      <c r="H180" s="406" t="str">
        <f>IF(A180="","",Ermittlung_Kofi!U181*VLOOKUP(UHG,TN_UHG_Jahr_Monat,Monatsverwendungsnachweis!$M$10,FALSE)+Ermittlung_Kofi!AB181*VLOOKUP(UHG,TN_UHG_Jahr_Tag,Monatsverwendungsnachweis!$M$10,FALSE))</f>
        <v/>
      </c>
      <c r="I180" s="406" t="str">
        <f t="shared" si="23"/>
        <v/>
      </c>
      <c r="J180" s="293" t="str">
        <f>IF(A180="","",IF(Monatsverwendungsnachweis!S191="","",Monatsverwendungsnachweis!S191))</f>
        <v/>
      </c>
      <c r="K180" s="293" t="str">
        <f t="shared" si="24"/>
        <v/>
      </c>
    </row>
    <row r="181" spans="1:11" x14ac:dyDescent="0.25">
      <c r="A181" s="292" t="str">
        <f>IF(Ermittlung_Kofi!L182=0,"",IFERROR(VLOOKUP(Monatsverwendungsnachweis!B192,Positionen,4,FALSE),""))</f>
        <v/>
      </c>
      <c r="B181" s="293" t="str">
        <f t="shared" si="20"/>
        <v/>
      </c>
      <c r="C181" s="292" t="str">
        <f>IF(A181="","",CONCATENATE("UHG"," / ",Monatsverwendungsnachweis!$D$7," / ",RIGHT(Monatsverwendungsnachweis!$F$7,2)," / ",ROW()-1))</f>
        <v/>
      </c>
      <c r="D181" s="294" t="str">
        <f t="shared" si="21"/>
        <v/>
      </c>
      <c r="E181" s="294" t="str">
        <f t="shared" si="22"/>
        <v/>
      </c>
      <c r="F181" s="293" t="str">
        <f>IF(A181="","",VLOOKUP(Monatsverwendungsnachweis!B192,Positionen,5,FALSE))</f>
        <v/>
      </c>
      <c r="G181" s="384" t="str">
        <f>IF(A181="","",CONCATENATE(Monatsverwendungsnachweis!D192," / ",LEFT(Monatsverwendungsnachweis!E192,3)," / ",UHG," / ",Ermittlung_Kofi!U182," x Monat"," a ",VLOOKUP(UHG,TN_UHG_Jahr_Monat,Monatsverwendungsnachweis!$M$10,FALSE), "€ /"," ",Ermittlung_Kofi!AB182," x Tage"," a ",VLOOKUP(UHG,TN_UHG_Jahr_Tag,Monatsverwendungsnachweis!$M$10,FALSE), "€"))</f>
        <v/>
      </c>
      <c r="H181" s="406" t="str">
        <f>IF(A181="","",Ermittlung_Kofi!U182*VLOOKUP(UHG,TN_UHG_Jahr_Monat,Monatsverwendungsnachweis!$M$10,FALSE)+Ermittlung_Kofi!AB182*VLOOKUP(UHG,TN_UHG_Jahr_Tag,Monatsverwendungsnachweis!$M$10,FALSE))</f>
        <v/>
      </c>
      <c r="I181" s="406" t="str">
        <f t="shared" si="23"/>
        <v/>
      </c>
      <c r="J181" s="293" t="str">
        <f>IF(A181="","",IF(Monatsverwendungsnachweis!S192="","",Monatsverwendungsnachweis!S192))</f>
        <v/>
      </c>
      <c r="K181" s="293" t="str">
        <f t="shared" si="24"/>
        <v/>
      </c>
    </row>
    <row r="182" spans="1:11" x14ac:dyDescent="0.25">
      <c r="A182" s="292" t="str">
        <f>IF(Ermittlung_Kofi!L183=0,"",IFERROR(VLOOKUP(Monatsverwendungsnachweis!B193,Positionen,4,FALSE),""))</f>
        <v/>
      </c>
      <c r="B182" s="293" t="str">
        <f t="shared" si="20"/>
        <v/>
      </c>
      <c r="C182" s="292" t="str">
        <f>IF(A182="","",CONCATENATE("UHG"," / ",Monatsverwendungsnachweis!$D$7," / ",RIGHT(Monatsverwendungsnachweis!$F$7,2)," / ",ROW()-1))</f>
        <v/>
      </c>
      <c r="D182" s="294" t="str">
        <f t="shared" si="21"/>
        <v/>
      </c>
      <c r="E182" s="294" t="str">
        <f t="shared" si="22"/>
        <v/>
      </c>
      <c r="F182" s="293" t="str">
        <f>IF(A182="","",VLOOKUP(Monatsverwendungsnachweis!B193,Positionen,5,FALSE))</f>
        <v/>
      </c>
      <c r="G182" s="384" t="str">
        <f>IF(A182="","",CONCATENATE(Monatsverwendungsnachweis!D193," / ",LEFT(Monatsverwendungsnachweis!E193,3)," / ",UHG," / ",Ermittlung_Kofi!U183," x Monat"," a ",VLOOKUP(UHG,TN_UHG_Jahr_Monat,Monatsverwendungsnachweis!$M$10,FALSE), "€ /"," ",Ermittlung_Kofi!AB183," x Tage"," a ",VLOOKUP(UHG,TN_UHG_Jahr_Tag,Monatsverwendungsnachweis!$M$10,FALSE), "€"))</f>
        <v/>
      </c>
      <c r="H182" s="406" t="str">
        <f>IF(A182="","",Ermittlung_Kofi!U183*VLOOKUP(UHG,TN_UHG_Jahr_Monat,Monatsverwendungsnachweis!$M$10,FALSE)+Ermittlung_Kofi!AB183*VLOOKUP(UHG,TN_UHG_Jahr_Tag,Monatsverwendungsnachweis!$M$10,FALSE))</f>
        <v/>
      </c>
      <c r="I182" s="406" t="str">
        <f t="shared" si="23"/>
        <v/>
      </c>
      <c r="J182" s="293" t="str">
        <f>IF(A182="","",IF(Monatsverwendungsnachweis!S193="","",Monatsverwendungsnachweis!S193))</f>
        <v/>
      </c>
      <c r="K182" s="293" t="str">
        <f t="shared" si="24"/>
        <v/>
      </c>
    </row>
    <row r="183" spans="1:11" x14ac:dyDescent="0.25">
      <c r="A183" s="292" t="str">
        <f>IF(Ermittlung_Kofi!L184=0,"",IFERROR(VLOOKUP(Monatsverwendungsnachweis!B194,Positionen,4,FALSE),""))</f>
        <v/>
      </c>
      <c r="B183" s="293" t="str">
        <f t="shared" si="20"/>
        <v/>
      </c>
      <c r="C183" s="292" t="str">
        <f>IF(A183="","",CONCATENATE("UHG"," / ",Monatsverwendungsnachweis!$D$7," / ",RIGHT(Monatsverwendungsnachweis!$F$7,2)," / ",ROW()-1))</f>
        <v/>
      </c>
      <c r="D183" s="294" t="str">
        <f t="shared" si="21"/>
        <v/>
      </c>
      <c r="E183" s="294" t="str">
        <f t="shared" si="22"/>
        <v/>
      </c>
      <c r="F183" s="293" t="str">
        <f>IF(A183="","",VLOOKUP(Monatsverwendungsnachweis!B194,Positionen,5,FALSE))</f>
        <v/>
      </c>
      <c r="G183" s="384" t="str">
        <f>IF(A183="","",CONCATENATE(Monatsverwendungsnachweis!D194," / ",LEFT(Monatsverwendungsnachweis!E194,3)," / ",UHG," / ",Ermittlung_Kofi!U184," x Monat"," a ",VLOOKUP(UHG,TN_UHG_Jahr_Monat,Monatsverwendungsnachweis!$M$10,FALSE), "€ /"," ",Ermittlung_Kofi!AB184," x Tage"," a ",VLOOKUP(UHG,TN_UHG_Jahr_Tag,Monatsverwendungsnachweis!$M$10,FALSE), "€"))</f>
        <v/>
      </c>
      <c r="H183" s="406" t="str">
        <f>IF(A183="","",Ermittlung_Kofi!U184*VLOOKUP(UHG,TN_UHG_Jahr_Monat,Monatsverwendungsnachweis!$M$10,FALSE)+Ermittlung_Kofi!AB184*VLOOKUP(UHG,TN_UHG_Jahr_Tag,Monatsverwendungsnachweis!$M$10,FALSE))</f>
        <v/>
      </c>
      <c r="I183" s="406" t="str">
        <f t="shared" si="23"/>
        <v/>
      </c>
      <c r="J183" s="293" t="str">
        <f>IF(A183="","",IF(Monatsverwendungsnachweis!S194="","",Monatsverwendungsnachweis!S194))</f>
        <v/>
      </c>
      <c r="K183" s="293" t="str">
        <f t="shared" si="24"/>
        <v/>
      </c>
    </row>
    <row r="184" spans="1:11" x14ac:dyDescent="0.25">
      <c r="A184" s="292" t="str">
        <f>IF(Ermittlung_Kofi!L185=0,"",IFERROR(VLOOKUP(Monatsverwendungsnachweis!B195,Positionen,4,FALSE),""))</f>
        <v/>
      </c>
      <c r="B184" s="293" t="str">
        <f t="shared" si="20"/>
        <v/>
      </c>
      <c r="C184" s="292" t="str">
        <f>IF(A184="","",CONCATENATE("UHG"," / ",Monatsverwendungsnachweis!$D$7," / ",RIGHT(Monatsverwendungsnachweis!$F$7,2)," / ",ROW()-1))</f>
        <v/>
      </c>
      <c r="D184" s="294" t="str">
        <f t="shared" si="21"/>
        <v/>
      </c>
      <c r="E184" s="294" t="str">
        <f t="shared" si="22"/>
        <v/>
      </c>
      <c r="F184" s="293" t="str">
        <f>IF(A184="","",VLOOKUP(Monatsverwendungsnachweis!B195,Positionen,5,FALSE))</f>
        <v/>
      </c>
      <c r="G184" s="384" t="str">
        <f>IF(A184="","",CONCATENATE(Monatsverwendungsnachweis!D195," / ",LEFT(Monatsverwendungsnachweis!E195,3)," / ",UHG," / ",Ermittlung_Kofi!U185," x Monat"," a ",VLOOKUP(UHG,TN_UHG_Jahr_Monat,Monatsverwendungsnachweis!$M$10,FALSE), "€ /"," ",Ermittlung_Kofi!AB185," x Tage"," a ",VLOOKUP(UHG,TN_UHG_Jahr_Tag,Monatsverwendungsnachweis!$M$10,FALSE), "€"))</f>
        <v/>
      </c>
      <c r="H184" s="406" t="str">
        <f>IF(A184="","",Ermittlung_Kofi!U185*VLOOKUP(UHG,TN_UHG_Jahr_Monat,Monatsverwendungsnachweis!$M$10,FALSE)+Ermittlung_Kofi!AB185*VLOOKUP(UHG,TN_UHG_Jahr_Tag,Monatsverwendungsnachweis!$M$10,FALSE))</f>
        <v/>
      </c>
      <c r="I184" s="406" t="str">
        <f t="shared" si="23"/>
        <v/>
      </c>
      <c r="J184" s="293" t="str">
        <f>IF(A184="","",IF(Monatsverwendungsnachweis!S195="","",Monatsverwendungsnachweis!S195))</f>
        <v/>
      </c>
      <c r="K184" s="293" t="str">
        <f t="shared" si="24"/>
        <v/>
      </c>
    </row>
    <row r="185" spans="1:11" x14ac:dyDescent="0.25">
      <c r="A185" s="292" t="str">
        <f>IF(Ermittlung_Kofi!L186=0,"",IFERROR(VLOOKUP(Monatsverwendungsnachweis!B196,Positionen,4,FALSE),""))</f>
        <v/>
      </c>
      <c r="B185" s="293" t="str">
        <f t="shared" si="20"/>
        <v/>
      </c>
      <c r="C185" s="292" t="str">
        <f>IF(A185="","",CONCATENATE("UHG"," / ",Monatsverwendungsnachweis!$D$7," / ",RIGHT(Monatsverwendungsnachweis!$F$7,2)," / ",ROW()-1))</f>
        <v/>
      </c>
      <c r="D185" s="294" t="str">
        <f t="shared" si="21"/>
        <v/>
      </c>
      <c r="E185" s="294" t="str">
        <f t="shared" si="22"/>
        <v/>
      </c>
      <c r="F185" s="293" t="str">
        <f>IF(A185="","",VLOOKUP(Monatsverwendungsnachweis!B196,Positionen,5,FALSE))</f>
        <v/>
      </c>
      <c r="G185" s="384" t="str">
        <f>IF(A185="","",CONCATENATE(Monatsverwendungsnachweis!D196," / ",LEFT(Monatsverwendungsnachweis!E196,3)," / ",UHG," / ",Ermittlung_Kofi!U186," x Monat"," a ",VLOOKUP(UHG,TN_UHG_Jahr_Monat,Monatsverwendungsnachweis!$M$10,FALSE), "€ /"," ",Ermittlung_Kofi!AB186," x Tage"," a ",VLOOKUP(UHG,TN_UHG_Jahr_Tag,Monatsverwendungsnachweis!$M$10,FALSE), "€"))</f>
        <v/>
      </c>
      <c r="H185" s="406" t="str">
        <f>IF(A185="","",Ermittlung_Kofi!U186*VLOOKUP(UHG,TN_UHG_Jahr_Monat,Monatsverwendungsnachweis!$M$10,FALSE)+Ermittlung_Kofi!AB186*VLOOKUP(UHG,TN_UHG_Jahr_Tag,Monatsverwendungsnachweis!$M$10,FALSE))</f>
        <v/>
      </c>
      <c r="I185" s="406" t="str">
        <f t="shared" si="23"/>
        <v/>
      </c>
      <c r="J185" s="293" t="str">
        <f>IF(A185="","",IF(Monatsverwendungsnachweis!S196="","",Monatsverwendungsnachweis!S196))</f>
        <v/>
      </c>
      <c r="K185" s="293" t="str">
        <f t="shared" si="24"/>
        <v/>
      </c>
    </row>
    <row r="186" spans="1:11" x14ac:dyDescent="0.25">
      <c r="A186" s="292" t="str">
        <f>IF(Ermittlung_Kofi!L187=0,"",IFERROR(VLOOKUP(Monatsverwendungsnachweis!B197,Positionen,4,FALSE),""))</f>
        <v/>
      </c>
      <c r="B186" s="293" t="str">
        <f t="shared" si="20"/>
        <v/>
      </c>
      <c r="C186" s="292" t="str">
        <f>IF(A186="","",CONCATENATE("UHG"," / ",Monatsverwendungsnachweis!$D$7," / ",RIGHT(Monatsverwendungsnachweis!$F$7,2)," / ",ROW()-1))</f>
        <v/>
      </c>
      <c r="D186" s="294" t="str">
        <f t="shared" si="21"/>
        <v/>
      </c>
      <c r="E186" s="294" t="str">
        <f t="shared" si="22"/>
        <v/>
      </c>
      <c r="F186" s="293" t="str">
        <f>IF(A186="","",VLOOKUP(Monatsverwendungsnachweis!B197,Positionen,5,FALSE))</f>
        <v/>
      </c>
      <c r="G186" s="384" t="str">
        <f>IF(A186="","",CONCATENATE(Monatsverwendungsnachweis!D197," / ",LEFT(Monatsverwendungsnachweis!E197,3)," / ",UHG," / ",Ermittlung_Kofi!U187," x Monat"," a ",VLOOKUP(UHG,TN_UHG_Jahr_Monat,Monatsverwendungsnachweis!$M$10,FALSE), "€ /"," ",Ermittlung_Kofi!AB187," x Tage"," a ",VLOOKUP(UHG,TN_UHG_Jahr_Tag,Monatsverwendungsnachweis!$M$10,FALSE), "€"))</f>
        <v/>
      </c>
      <c r="H186" s="406" t="str">
        <f>IF(A186="","",Ermittlung_Kofi!U187*VLOOKUP(UHG,TN_UHG_Jahr_Monat,Monatsverwendungsnachweis!$M$10,FALSE)+Ermittlung_Kofi!AB187*VLOOKUP(UHG,TN_UHG_Jahr_Tag,Monatsverwendungsnachweis!$M$10,FALSE))</f>
        <v/>
      </c>
      <c r="I186" s="406" t="str">
        <f t="shared" si="23"/>
        <v/>
      </c>
      <c r="J186" s="293" t="str">
        <f>IF(A186="","",IF(Monatsverwendungsnachweis!S197="","",Monatsverwendungsnachweis!S197))</f>
        <v/>
      </c>
      <c r="K186" s="293" t="str">
        <f t="shared" si="24"/>
        <v/>
      </c>
    </row>
    <row r="187" spans="1:11" x14ac:dyDescent="0.25">
      <c r="A187" s="292" t="str">
        <f>IF(Ermittlung_Kofi!L188=0,"",IFERROR(VLOOKUP(Monatsverwendungsnachweis!B198,Positionen,4,FALSE),""))</f>
        <v/>
      </c>
      <c r="B187" s="293" t="str">
        <f t="shared" si="20"/>
        <v/>
      </c>
      <c r="C187" s="292" t="str">
        <f>IF(A187="","",CONCATENATE("UHG"," / ",Monatsverwendungsnachweis!$D$7," / ",RIGHT(Monatsverwendungsnachweis!$F$7,2)," / ",ROW()-1))</f>
        <v/>
      </c>
      <c r="D187" s="294" t="str">
        <f t="shared" si="21"/>
        <v/>
      </c>
      <c r="E187" s="294" t="str">
        <f t="shared" si="22"/>
        <v/>
      </c>
      <c r="F187" s="293" t="str">
        <f>IF(A187="","",VLOOKUP(Monatsverwendungsnachweis!B198,Positionen,5,FALSE))</f>
        <v/>
      </c>
      <c r="G187" s="384" t="str">
        <f>IF(A187="","",CONCATENATE(Monatsverwendungsnachweis!D198," / ",LEFT(Monatsverwendungsnachweis!E198,3)," / ",UHG," / ",Ermittlung_Kofi!U188," x Monat"," a ",VLOOKUP(UHG,TN_UHG_Jahr_Monat,Monatsverwendungsnachweis!$M$10,FALSE), "€ /"," ",Ermittlung_Kofi!AB188," x Tage"," a ",VLOOKUP(UHG,TN_UHG_Jahr_Tag,Monatsverwendungsnachweis!$M$10,FALSE), "€"))</f>
        <v/>
      </c>
      <c r="H187" s="406" t="str">
        <f>IF(A187="","",Ermittlung_Kofi!U188*VLOOKUP(UHG,TN_UHG_Jahr_Monat,Monatsverwendungsnachweis!$M$10,FALSE)+Ermittlung_Kofi!AB188*VLOOKUP(UHG,TN_UHG_Jahr_Tag,Monatsverwendungsnachweis!$M$10,FALSE))</f>
        <v/>
      </c>
      <c r="I187" s="406" t="str">
        <f t="shared" si="23"/>
        <v/>
      </c>
      <c r="J187" s="293" t="str">
        <f>IF(A187="","",IF(Monatsverwendungsnachweis!S198="","",Monatsverwendungsnachweis!S198))</f>
        <v/>
      </c>
      <c r="K187" s="293" t="str">
        <f t="shared" si="24"/>
        <v/>
      </c>
    </row>
    <row r="188" spans="1:11" x14ac:dyDescent="0.25">
      <c r="A188" s="292" t="str">
        <f>IF(Ermittlung_Kofi!L189=0,"",IFERROR(VLOOKUP(Monatsverwendungsnachweis!B199,Positionen,4,FALSE),""))</f>
        <v/>
      </c>
      <c r="B188" s="293" t="str">
        <f t="shared" si="20"/>
        <v/>
      </c>
      <c r="C188" s="292" t="str">
        <f>IF(A188="","",CONCATENATE("UHG"," / ",Monatsverwendungsnachweis!$D$7," / ",RIGHT(Monatsverwendungsnachweis!$F$7,2)," / ",ROW()-1))</f>
        <v/>
      </c>
      <c r="D188" s="294" t="str">
        <f t="shared" si="21"/>
        <v/>
      </c>
      <c r="E188" s="294" t="str">
        <f t="shared" si="22"/>
        <v/>
      </c>
      <c r="F188" s="293" t="str">
        <f>IF(A188="","",VLOOKUP(Monatsverwendungsnachweis!B199,Positionen,5,FALSE))</f>
        <v/>
      </c>
      <c r="G188" s="384" t="str">
        <f>IF(A188="","",CONCATENATE(Monatsverwendungsnachweis!D199," / ",LEFT(Monatsverwendungsnachweis!E199,3)," / ",UHG," / ",Ermittlung_Kofi!U189," x Monat"," a ",VLOOKUP(UHG,TN_UHG_Jahr_Monat,Monatsverwendungsnachweis!$M$10,FALSE), "€ /"," ",Ermittlung_Kofi!AB189," x Tage"," a ",VLOOKUP(UHG,TN_UHG_Jahr_Tag,Monatsverwendungsnachweis!$M$10,FALSE), "€"))</f>
        <v/>
      </c>
      <c r="H188" s="406" t="str">
        <f>IF(A188="","",Ermittlung_Kofi!U189*VLOOKUP(UHG,TN_UHG_Jahr_Monat,Monatsverwendungsnachweis!$M$10,FALSE)+Ermittlung_Kofi!AB189*VLOOKUP(UHG,TN_UHG_Jahr_Tag,Monatsverwendungsnachweis!$M$10,FALSE))</f>
        <v/>
      </c>
      <c r="I188" s="406" t="str">
        <f t="shared" si="23"/>
        <v/>
      </c>
      <c r="J188" s="293" t="str">
        <f>IF(A188="","",IF(Monatsverwendungsnachweis!S199="","",Monatsverwendungsnachweis!S199))</f>
        <v/>
      </c>
      <c r="K188" s="293" t="str">
        <f t="shared" si="24"/>
        <v/>
      </c>
    </row>
    <row r="189" spans="1:11" x14ac:dyDescent="0.25">
      <c r="A189" s="292" t="str">
        <f>IF(Ermittlung_Kofi!L190=0,"",IFERROR(VLOOKUP(Monatsverwendungsnachweis!B200,Positionen,4,FALSE),""))</f>
        <v/>
      </c>
      <c r="B189" s="293" t="str">
        <f t="shared" si="20"/>
        <v/>
      </c>
      <c r="C189" s="292" t="str">
        <f>IF(A189="","",CONCATENATE("UHG"," / ",Monatsverwendungsnachweis!$D$7," / ",RIGHT(Monatsverwendungsnachweis!$F$7,2)," / ",ROW()-1))</f>
        <v/>
      </c>
      <c r="D189" s="294" t="str">
        <f t="shared" si="21"/>
        <v/>
      </c>
      <c r="E189" s="294" t="str">
        <f t="shared" si="22"/>
        <v/>
      </c>
      <c r="F189" s="293" t="str">
        <f>IF(A189="","",VLOOKUP(Monatsverwendungsnachweis!B200,Positionen,5,FALSE))</f>
        <v/>
      </c>
      <c r="G189" s="384" t="str">
        <f>IF(A189="","",CONCATENATE(Monatsverwendungsnachweis!D200," / ",LEFT(Monatsverwendungsnachweis!E200,3)," / ",UHG," / ",Ermittlung_Kofi!U190," x Monat"," a ",VLOOKUP(UHG,TN_UHG_Jahr_Monat,Monatsverwendungsnachweis!$M$10,FALSE), "€ /"," ",Ermittlung_Kofi!AB190," x Tage"," a ",VLOOKUP(UHG,TN_UHG_Jahr_Tag,Monatsverwendungsnachweis!$M$10,FALSE), "€"))</f>
        <v/>
      </c>
      <c r="H189" s="406" t="str">
        <f>IF(A189="","",Ermittlung_Kofi!U190*VLOOKUP(UHG,TN_UHG_Jahr_Monat,Monatsverwendungsnachweis!$M$10,FALSE)+Ermittlung_Kofi!AB190*VLOOKUP(UHG,TN_UHG_Jahr_Tag,Monatsverwendungsnachweis!$M$10,FALSE))</f>
        <v/>
      </c>
      <c r="I189" s="406" t="str">
        <f t="shared" si="23"/>
        <v/>
      </c>
      <c r="J189" s="293" t="str">
        <f>IF(A189="","",IF(Monatsverwendungsnachweis!S200="","",Monatsverwendungsnachweis!S200))</f>
        <v/>
      </c>
      <c r="K189" s="293" t="str">
        <f t="shared" si="24"/>
        <v/>
      </c>
    </row>
    <row r="190" spans="1:11" x14ac:dyDescent="0.25">
      <c r="A190" s="292" t="str">
        <f>IF(Ermittlung_Kofi!L191=0,"",IFERROR(VLOOKUP(Monatsverwendungsnachweis!B201,Positionen,4,FALSE),""))</f>
        <v/>
      </c>
      <c r="B190" s="293" t="str">
        <f t="shared" si="20"/>
        <v/>
      </c>
      <c r="C190" s="292" t="str">
        <f>IF(A190="","",CONCATENATE("UHG"," / ",Monatsverwendungsnachweis!$D$7," / ",RIGHT(Monatsverwendungsnachweis!$F$7,2)," / ",ROW()-1))</f>
        <v/>
      </c>
      <c r="D190" s="294" t="str">
        <f t="shared" si="21"/>
        <v/>
      </c>
      <c r="E190" s="294" t="str">
        <f t="shared" si="22"/>
        <v/>
      </c>
      <c r="F190" s="293" t="str">
        <f>IF(A190="","",VLOOKUP(Monatsverwendungsnachweis!B201,Positionen,5,FALSE))</f>
        <v/>
      </c>
      <c r="G190" s="384" t="str">
        <f>IF(A190="","",CONCATENATE(Monatsverwendungsnachweis!D201," / ",LEFT(Monatsverwendungsnachweis!E201,3)," / ",UHG," / ",Ermittlung_Kofi!U191," x Monat"," a ",VLOOKUP(UHG,TN_UHG_Jahr_Monat,Monatsverwendungsnachweis!$M$10,FALSE), "€ /"," ",Ermittlung_Kofi!AB191," x Tage"," a ",VLOOKUP(UHG,TN_UHG_Jahr_Tag,Monatsverwendungsnachweis!$M$10,FALSE), "€"))</f>
        <v/>
      </c>
      <c r="H190" s="406" t="str">
        <f>IF(A190="","",Ermittlung_Kofi!U191*VLOOKUP(UHG,TN_UHG_Jahr_Monat,Monatsverwendungsnachweis!$M$10,FALSE)+Ermittlung_Kofi!AB191*VLOOKUP(UHG,TN_UHG_Jahr_Tag,Monatsverwendungsnachweis!$M$10,FALSE))</f>
        <v/>
      </c>
      <c r="I190" s="406" t="str">
        <f t="shared" si="23"/>
        <v/>
      </c>
      <c r="J190" s="293" t="str">
        <f>IF(A190="","",IF(Monatsverwendungsnachweis!S201="","",Monatsverwendungsnachweis!S201))</f>
        <v/>
      </c>
      <c r="K190" s="293" t="str">
        <f t="shared" si="24"/>
        <v/>
      </c>
    </row>
    <row r="191" spans="1:11" x14ac:dyDescent="0.25">
      <c r="A191" s="292" t="str">
        <f>IF(Ermittlung_Kofi!L192=0,"",IFERROR(VLOOKUP(Monatsverwendungsnachweis!B202,Positionen,4,FALSE),""))</f>
        <v/>
      </c>
      <c r="B191" s="293" t="str">
        <f t="shared" si="20"/>
        <v/>
      </c>
      <c r="C191" s="292" t="str">
        <f>IF(A191="","",CONCATENATE("UHG"," / ",Monatsverwendungsnachweis!$D$7," / ",RIGHT(Monatsverwendungsnachweis!$F$7,2)," / ",ROW()-1))</f>
        <v/>
      </c>
      <c r="D191" s="294" t="str">
        <f t="shared" si="21"/>
        <v/>
      </c>
      <c r="E191" s="294" t="str">
        <f t="shared" si="22"/>
        <v/>
      </c>
      <c r="F191" s="293" t="str">
        <f>IF(A191="","",VLOOKUP(Monatsverwendungsnachweis!B202,Positionen,5,FALSE))</f>
        <v/>
      </c>
      <c r="G191" s="384" t="str">
        <f>IF(A191="","",CONCATENATE(Monatsverwendungsnachweis!D202," / ",LEFT(Monatsverwendungsnachweis!E202,3)," / ",UHG," / ",Ermittlung_Kofi!U192," x Monat"," a ",VLOOKUP(UHG,TN_UHG_Jahr_Monat,Monatsverwendungsnachweis!$M$10,FALSE), "€ /"," ",Ermittlung_Kofi!AB192," x Tage"," a ",VLOOKUP(UHG,TN_UHG_Jahr_Tag,Monatsverwendungsnachweis!$M$10,FALSE), "€"))</f>
        <v/>
      </c>
      <c r="H191" s="406" t="str">
        <f>IF(A191="","",Ermittlung_Kofi!U192*VLOOKUP(UHG,TN_UHG_Jahr_Monat,Monatsverwendungsnachweis!$M$10,FALSE)+Ermittlung_Kofi!AB192*VLOOKUP(UHG,TN_UHG_Jahr_Tag,Monatsverwendungsnachweis!$M$10,FALSE))</f>
        <v/>
      </c>
      <c r="I191" s="406" t="str">
        <f t="shared" si="23"/>
        <v/>
      </c>
      <c r="J191" s="293" t="str">
        <f>IF(A191="","",IF(Monatsverwendungsnachweis!S202="","",Monatsverwendungsnachweis!S202))</f>
        <v/>
      </c>
      <c r="K191" s="293" t="str">
        <f t="shared" si="24"/>
        <v/>
      </c>
    </row>
    <row r="192" spans="1:11" x14ac:dyDescent="0.25">
      <c r="A192" s="292" t="str">
        <f>IF(Ermittlung_Kofi!L193=0,"",IFERROR(VLOOKUP(Monatsverwendungsnachweis!B203,Positionen,4,FALSE),""))</f>
        <v/>
      </c>
      <c r="B192" s="293" t="str">
        <f t="shared" si="20"/>
        <v/>
      </c>
      <c r="C192" s="292" t="str">
        <f>IF(A192="","",CONCATENATE("UHG"," / ",Monatsverwendungsnachweis!$D$7," / ",RIGHT(Monatsverwendungsnachweis!$F$7,2)," / ",ROW()-1))</f>
        <v/>
      </c>
      <c r="D192" s="294" t="str">
        <f t="shared" si="21"/>
        <v/>
      </c>
      <c r="E192" s="294" t="str">
        <f t="shared" si="22"/>
        <v/>
      </c>
      <c r="F192" s="293" t="str">
        <f>IF(A192="","",VLOOKUP(Monatsverwendungsnachweis!B203,Positionen,5,FALSE))</f>
        <v/>
      </c>
      <c r="G192" s="384" t="str">
        <f>IF(A192="","",CONCATENATE(Monatsverwendungsnachweis!D203," / ",LEFT(Monatsverwendungsnachweis!E203,3)," / ",UHG," / ",Ermittlung_Kofi!U193," x Monat"," a ",VLOOKUP(UHG,TN_UHG_Jahr_Monat,Monatsverwendungsnachweis!$M$10,FALSE), "€ /"," ",Ermittlung_Kofi!AB193," x Tage"," a ",VLOOKUP(UHG,TN_UHG_Jahr_Tag,Monatsverwendungsnachweis!$M$10,FALSE), "€"))</f>
        <v/>
      </c>
      <c r="H192" s="406" t="str">
        <f>IF(A192="","",Ermittlung_Kofi!U193*VLOOKUP(UHG,TN_UHG_Jahr_Monat,Monatsverwendungsnachweis!$M$10,FALSE)+Ermittlung_Kofi!AB193*VLOOKUP(UHG,TN_UHG_Jahr_Tag,Monatsverwendungsnachweis!$M$10,FALSE))</f>
        <v/>
      </c>
      <c r="I192" s="406" t="str">
        <f t="shared" si="23"/>
        <v/>
      </c>
      <c r="J192" s="293" t="str">
        <f>IF(A192="","",IF(Monatsverwendungsnachweis!S203="","",Monatsverwendungsnachweis!S203))</f>
        <v/>
      </c>
      <c r="K192" s="293" t="str">
        <f t="shared" si="24"/>
        <v/>
      </c>
    </row>
    <row r="193" spans="1:11" x14ac:dyDescent="0.25">
      <c r="A193" s="292" t="str">
        <f>IF(Ermittlung_Kofi!L194=0,"",IFERROR(VLOOKUP(Monatsverwendungsnachweis!B204,Positionen,4,FALSE),""))</f>
        <v/>
      </c>
      <c r="B193" s="293" t="str">
        <f t="shared" si="20"/>
        <v/>
      </c>
      <c r="C193" s="292" t="str">
        <f>IF(A193="","",CONCATENATE("UHG"," / ",Monatsverwendungsnachweis!$D$7," / ",RIGHT(Monatsverwendungsnachweis!$F$7,2)," / ",ROW()-1))</f>
        <v/>
      </c>
      <c r="D193" s="294" t="str">
        <f t="shared" si="21"/>
        <v/>
      </c>
      <c r="E193" s="294" t="str">
        <f t="shared" si="22"/>
        <v/>
      </c>
      <c r="F193" s="293" t="str">
        <f>IF(A193="","",VLOOKUP(Monatsverwendungsnachweis!B204,Positionen,5,FALSE))</f>
        <v/>
      </c>
      <c r="G193" s="384" t="str">
        <f>IF(A193="","",CONCATENATE(Monatsverwendungsnachweis!D204," / ",LEFT(Monatsverwendungsnachweis!E204,3)," / ",UHG," / ",Ermittlung_Kofi!U194," x Monat"," a ",VLOOKUP(UHG,TN_UHG_Jahr_Monat,Monatsverwendungsnachweis!$M$10,FALSE), "€ /"," ",Ermittlung_Kofi!AB194," x Tage"," a ",VLOOKUP(UHG,TN_UHG_Jahr_Tag,Monatsverwendungsnachweis!$M$10,FALSE), "€"))</f>
        <v/>
      </c>
      <c r="H193" s="406" t="str">
        <f>IF(A193="","",Ermittlung_Kofi!U194*VLOOKUP(UHG,TN_UHG_Jahr_Monat,Monatsverwendungsnachweis!$M$10,FALSE)+Ermittlung_Kofi!AB194*VLOOKUP(UHG,TN_UHG_Jahr_Tag,Monatsverwendungsnachweis!$M$10,FALSE))</f>
        <v/>
      </c>
      <c r="I193" s="406" t="str">
        <f t="shared" si="23"/>
        <v/>
      </c>
      <c r="J193" s="293" t="str">
        <f>IF(A193="","",IF(Monatsverwendungsnachweis!S204="","",Monatsverwendungsnachweis!S204))</f>
        <v/>
      </c>
      <c r="K193" s="293" t="str">
        <f t="shared" si="24"/>
        <v/>
      </c>
    </row>
    <row r="194" spans="1:11" x14ac:dyDescent="0.25">
      <c r="A194" s="292" t="str">
        <f>IF(Ermittlung_Kofi!L195=0,"",IFERROR(VLOOKUP(Monatsverwendungsnachweis!B205,Positionen,4,FALSE),""))</f>
        <v/>
      </c>
      <c r="B194" s="293" t="str">
        <f t="shared" si="20"/>
        <v/>
      </c>
      <c r="C194" s="292" t="str">
        <f>IF(A194="","",CONCATENATE("UHG"," / ",Monatsverwendungsnachweis!$D$7," / ",RIGHT(Monatsverwendungsnachweis!$F$7,2)," / ",ROW()-1))</f>
        <v/>
      </c>
      <c r="D194" s="294" t="str">
        <f t="shared" si="21"/>
        <v/>
      </c>
      <c r="E194" s="294" t="str">
        <f t="shared" si="22"/>
        <v/>
      </c>
      <c r="F194" s="293" t="str">
        <f>IF(A194="","",VLOOKUP(Monatsverwendungsnachweis!B205,Positionen,5,FALSE))</f>
        <v/>
      </c>
      <c r="G194" s="384" t="str">
        <f>IF(A194="","",CONCATENATE(Monatsverwendungsnachweis!D205," / ",LEFT(Monatsverwendungsnachweis!E205,3)," / ",UHG," / ",Ermittlung_Kofi!U195," x Monat"," a ",VLOOKUP(UHG,TN_UHG_Jahr_Monat,Monatsverwendungsnachweis!$M$10,FALSE), "€ /"," ",Ermittlung_Kofi!AB195," x Tage"," a ",VLOOKUP(UHG,TN_UHG_Jahr_Tag,Monatsverwendungsnachweis!$M$10,FALSE), "€"))</f>
        <v/>
      </c>
      <c r="H194" s="406" t="str">
        <f>IF(A194="","",Ermittlung_Kofi!U195*VLOOKUP(UHG,TN_UHG_Jahr_Monat,Monatsverwendungsnachweis!$M$10,FALSE)+Ermittlung_Kofi!AB195*VLOOKUP(UHG,TN_UHG_Jahr_Tag,Monatsverwendungsnachweis!$M$10,FALSE))</f>
        <v/>
      </c>
      <c r="I194" s="406" t="str">
        <f t="shared" si="23"/>
        <v/>
      </c>
      <c r="J194" s="293" t="str">
        <f>IF(A194="","",IF(Monatsverwendungsnachweis!S205="","",Monatsverwendungsnachweis!S205))</f>
        <v/>
      </c>
      <c r="K194" s="293" t="str">
        <f t="shared" si="24"/>
        <v/>
      </c>
    </row>
    <row r="195" spans="1:11" x14ac:dyDescent="0.25">
      <c r="A195" s="292" t="str">
        <f>IF(Ermittlung_Kofi!L196=0,"",IFERROR(VLOOKUP(Monatsverwendungsnachweis!B206,Positionen,4,FALSE),""))</f>
        <v/>
      </c>
      <c r="B195" s="293" t="str">
        <f t="shared" si="20"/>
        <v/>
      </c>
      <c r="C195" s="292" t="str">
        <f>IF(A195="","",CONCATENATE("UHG"," / ",Monatsverwendungsnachweis!$D$7," / ",RIGHT(Monatsverwendungsnachweis!$F$7,2)," / ",ROW()-1))</f>
        <v/>
      </c>
      <c r="D195" s="294" t="str">
        <f t="shared" si="21"/>
        <v/>
      </c>
      <c r="E195" s="294" t="str">
        <f t="shared" si="22"/>
        <v/>
      </c>
      <c r="F195" s="293" t="str">
        <f>IF(A195="","",VLOOKUP(Monatsverwendungsnachweis!B206,Positionen,5,FALSE))</f>
        <v/>
      </c>
      <c r="G195" s="384" t="str">
        <f>IF(A195="","",CONCATENATE(Monatsverwendungsnachweis!D206," / ",LEFT(Monatsverwendungsnachweis!E206,3)," / ",UHG," / ",Ermittlung_Kofi!U196," x Monat"," a ",VLOOKUP(UHG,TN_UHG_Jahr_Monat,Monatsverwendungsnachweis!$M$10,FALSE), "€ /"," ",Ermittlung_Kofi!AB196," x Tage"," a ",VLOOKUP(UHG,TN_UHG_Jahr_Tag,Monatsverwendungsnachweis!$M$10,FALSE), "€"))</f>
        <v/>
      </c>
      <c r="H195" s="406" t="str">
        <f>IF(A195="","",Ermittlung_Kofi!U196*VLOOKUP(UHG,TN_UHG_Jahr_Monat,Monatsverwendungsnachweis!$M$10,FALSE)+Ermittlung_Kofi!AB196*VLOOKUP(UHG,TN_UHG_Jahr_Tag,Monatsverwendungsnachweis!$M$10,FALSE))</f>
        <v/>
      </c>
      <c r="I195" s="406" t="str">
        <f t="shared" si="23"/>
        <v/>
      </c>
      <c r="J195" s="293" t="str">
        <f>IF(A195="","",IF(Monatsverwendungsnachweis!S206="","",Monatsverwendungsnachweis!S206))</f>
        <v/>
      </c>
      <c r="K195" s="293" t="str">
        <f t="shared" si="24"/>
        <v/>
      </c>
    </row>
    <row r="196" spans="1:11" x14ac:dyDescent="0.25">
      <c r="A196" s="292" t="str">
        <f>IF(Ermittlung_Kofi!L197=0,"",IFERROR(VLOOKUP(Monatsverwendungsnachweis!B207,Positionen,4,FALSE),""))</f>
        <v/>
      </c>
      <c r="B196" s="293" t="str">
        <f t="shared" si="20"/>
        <v/>
      </c>
      <c r="C196" s="292" t="str">
        <f>IF(A196="","",CONCATENATE("UHG"," / ",Monatsverwendungsnachweis!$D$7," / ",RIGHT(Monatsverwendungsnachweis!$F$7,2)," / ",ROW()-1))</f>
        <v/>
      </c>
      <c r="D196" s="294" t="str">
        <f t="shared" si="21"/>
        <v/>
      </c>
      <c r="E196" s="294" t="str">
        <f t="shared" si="22"/>
        <v/>
      </c>
      <c r="F196" s="293" t="str">
        <f>IF(A196="","",VLOOKUP(Monatsverwendungsnachweis!B207,Positionen,5,FALSE))</f>
        <v/>
      </c>
      <c r="G196" s="384" t="str">
        <f>IF(A196="","",CONCATENATE(Monatsverwendungsnachweis!D207," / ",LEFT(Monatsverwendungsnachweis!E207,3)," / ",UHG," / ",Ermittlung_Kofi!U197," x Monat"," a ",VLOOKUP(UHG,TN_UHG_Jahr_Monat,Monatsverwendungsnachweis!$M$10,FALSE), "€ /"," ",Ermittlung_Kofi!AB197," x Tage"," a ",VLOOKUP(UHG,TN_UHG_Jahr_Tag,Monatsverwendungsnachweis!$M$10,FALSE), "€"))</f>
        <v/>
      </c>
      <c r="H196" s="406" t="str">
        <f>IF(A196="","",Ermittlung_Kofi!U197*VLOOKUP(UHG,TN_UHG_Jahr_Monat,Monatsverwendungsnachweis!$M$10,FALSE)+Ermittlung_Kofi!AB197*VLOOKUP(UHG,TN_UHG_Jahr_Tag,Monatsverwendungsnachweis!$M$10,FALSE))</f>
        <v/>
      </c>
      <c r="I196" s="406" t="str">
        <f t="shared" si="23"/>
        <v/>
      </c>
      <c r="J196" s="293" t="str">
        <f>IF(A196="","",IF(Monatsverwendungsnachweis!S207="","",Monatsverwendungsnachweis!S207))</f>
        <v/>
      </c>
      <c r="K196" s="293" t="str">
        <f t="shared" si="24"/>
        <v/>
      </c>
    </row>
    <row r="197" spans="1:11" x14ac:dyDescent="0.25">
      <c r="A197" s="292" t="str">
        <f>IF(Ermittlung_Kofi!L198=0,"",IFERROR(VLOOKUP(Monatsverwendungsnachweis!B208,Positionen,4,FALSE),""))</f>
        <v/>
      </c>
      <c r="B197" s="293" t="str">
        <f t="shared" si="20"/>
        <v/>
      </c>
      <c r="C197" s="292" t="str">
        <f>IF(A197="","",CONCATENATE("UHG"," / ",Monatsverwendungsnachweis!$D$7," / ",RIGHT(Monatsverwendungsnachweis!$F$7,2)," / ",ROW()-1))</f>
        <v/>
      </c>
      <c r="D197" s="294" t="str">
        <f t="shared" si="21"/>
        <v/>
      </c>
      <c r="E197" s="294" t="str">
        <f t="shared" si="22"/>
        <v/>
      </c>
      <c r="F197" s="293" t="str">
        <f>IF(A197="","",VLOOKUP(Monatsverwendungsnachweis!B208,Positionen,5,FALSE))</f>
        <v/>
      </c>
      <c r="G197" s="384" t="str">
        <f>IF(A197="","",CONCATENATE(Monatsverwendungsnachweis!D208," / ",LEFT(Monatsverwendungsnachweis!E208,3)," / ",UHG," / ",Ermittlung_Kofi!U198," x Monat"," a ",VLOOKUP(UHG,TN_UHG_Jahr_Monat,Monatsverwendungsnachweis!$M$10,FALSE), "€ /"," ",Ermittlung_Kofi!AB198," x Tage"," a ",VLOOKUP(UHG,TN_UHG_Jahr_Tag,Monatsverwendungsnachweis!$M$10,FALSE), "€"))</f>
        <v/>
      </c>
      <c r="H197" s="406" t="str">
        <f>IF(A197="","",Ermittlung_Kofi!U198*VLOOKUP(UHG,TN_UHG_Jahr_Monat,Monatsverwendungsnachweis!$M$10,FALSE)+Ermittlung_Kofi!AB198*VLOOKUP(UHG,TN_UHG_Jahr_Tag,Monatsverwendungsnachweis!$M$10,FALSE))</f>
        <v/>
      </c>
      <c r="I197" s="406" t="str">
        <f t="shared" si="23"/>
        <v/>
      </c>
      <c r="J197" s="293" t="str">
        <f>IF(A197="","",IF(Monatsverwendungsnachweis!S208="","",Monatsverwendungsnachweis!S208))</f>
        <v/>
      </c>
      <c r="K197" s="293" t="str">
        <f t="shared" si="24"/>
        <v/>
      </c>
    </row>
    <row r="198" spans="1:11" x14ac:dyDescent="0.25">
      <c r="A198" s="292" t="str">
        <f>IF(Ermittlung_Kofi!L199=0,"",IFERROR(VLOOKUP(Monatsverwendungsnachweis!B209,Positionen,4,FALSE),""))</f>
        <v/>
      </c>
      <c r="B198" s="293" t="str">
        <f t="shared" si="20"/>
        <v/>
      </c>
      <c r="C198" s="292" t="str">
        <f>IF(A198="","",CONCATENATE("UHG"," / ",Monatsverwendungsnachweis!$D$7," / ",RIGHT(Monatsverwendungsnachweis!$F$7,2)," / ",ROW()-1))</f>
        <v/>
      </c>
      <c r="D198" s="294" t="str">
        <f t="shared" si="21"/>
        <v/>
      </c>
      <c r="E198" s="294" t="str">
        <f t="shared" si="22"/>
        <v/>
      </c>
      <c r="F198" s="293" t="str">
        <f>IF(A198="","",VLOOKUP(Monatsverwendungsnachweis!B209,Positionen,5,FALSE))</f>
        <v/>
      </c>
      <c r="G198" s="384" t="str">
        <f>IF(A198="","",CONCATENATE(Monatsverwendungsnachweis!D209," / ",LEFT(Monatsverwendungsnachweis!E209,3)," / ",UHG," / ",Ermittlung_Kofi!U199," x Monat"," a ",VLOOKUP(UHG,TN_UHG_Jahr_Monat,Monatsverwendungsnachweis!$M$10,FALSE), "€ /"," ",Ermittlung_Kofi!AB199," x Tage"," a ",VLOOKUP(UHG,TN_UHG_Jahr_Tag,Monatsverwendungsnachweis!$M$10,FALSE), "€"))</f>
        <v/>
      </c>
      <c r="H198" s="406" t="str">
        <f>IF(A198="","",Ermittlung_Kofi!U199*VLOOKUP(UHG,TN_UHG_Jahr_Monat,Monatsverwendungsnachweis!$M$10,FALSE)+Ermittlung_Kofi!AB199*VLOOKUP(UHG,TN_UHG_Jahr_Tag,Monatsverwendungsnachweis!$M$10,FALSE))</f>
        <v/>
      </c>
      <c r="I198" s="406" t="str">
        <f t="shared" si="23"/>
        <v/>
      </c>
      <c r="J198" s="293" t="str">
        <f>IF(A198="","",IF(Monatsverwendungsnachweis!S209="","",Monatsverwendungsnachweis!S209))</f>
        <v/>
      </c>
      <c r="K198" s="293" t="str">
        <f t="shared" si="24"/>
        <v/>
      </c>
    </row>
    <row r="199" spans="1:11" x14ac:dyDescent="0.25">
      <c r="A199" s="292" t="str">
        <f>IF(Ermittlung_Kofi!L200=0,"",IFERROR(VLOOKUP(Monatsverwendungsnachweis!B210,Positionen,4,FALSE),""))</f>
        <v/>
      </c>
      <c r="B199" s="293" t="str">
        <f t="shared" si="20"/>
        <v/>
      </c>
      <c r="C199" s="292" t="str">
        <f>IF(A199="","",CONCATENATE("UHG"," / ",Monatsverwendungsnachweis!$D$7," / ",RIGHT(Monatsverwendungsnachweis!$F$7,2)," / ",ROW()-1))</f>
        <v/>
      </c>
      <c r="D199" s="294" t="str">
        <f t="shared" si="21"/>
        <v/>
      </c>
      <c r="E199" s="294" t="str">
        <f t="shared" si="22"/>
        <v/>
      </c>
      <c r="F199" s="293" t="str">
        <f>IF(A199="","",VLOOKUP(Monatsverwendungsnachweis!B210,Positionen,5,FALSE))</f>
        <v/>
      </c>
      <c r="G199" s="384" t="str">
        <f>IF(A199="","",CONCATENATE(Monatsverwendungsnachweis!D210," / ",LEFT(Monatsverwendungsnachweis!E210,3)," / ",UHG," / ",Ermittlung_Kofi!U200," x Monat"," a ",VLOOKUP(UHG,TN_UHG_Jahr_Monat,Monatsverwendungsnachweis!$M$10,FALSE), "€ /"," ",Ermittlung_Kofi!AB200," x Tage"," a ",VLOOKUP(UHG,TN_UHG_Jahr_Tag,Monatsverwendungsnachweis!$M$10,FALSE), "€"))</f>
        <v/>
      </c>
      <c r="H199" s="406" t="str">
        <f>IF(A199="","",Ermittlung_Kofi!U200*VLOOKUP(UHG,TN_UHG_Jahr_Monat,Monatsverwendungsnachweis!$M$10,FALSE)+Ermittlung_Kofi!AB200*VLOOKUP(UHG,TN_UHG_Jahr_Tag,Monatsverwendungsnachweis!$M$10,FALSE))</f>
        <v/>
      </c>
      <c r="I199" s="406" t="str">
        <f t="shared" si="23"/>
        <v/>
      </c>
      <c r="J199" s="293" t="str">
        <f>IF(A199="","",IF(Monatsverwendungsnachweis!S210="","",Monatsverwendungsnachweis!S210))</f>
        <v/>
      </c>
      <c r="K199" s="293" t="str">
        <f t="shared" si="24"/>
        <v/>
      </c>
    </row>
    <row r="200" spans="1:11" x14ac:dyDescent="0.25">
      <c r="A200" s="292" t="str">
        <f>IF(Ermittlung_Kofi!L201=0,"",IFERROR(VLOOKUP(Monatsverwendungsnachweis!B211,Positionen,4,FALSE),""))</f>
        <v/>
      </c>
      <c r="B200" s="293" t="str">
        <f t="shared" si="20"/>
        <v/>
      </c>
      <c r="C200" s="292" t="str">
        <f>IF(A200="","",CONCATENATE("UHG"," / ",Monatsverwendungsnachweis!$D$7," / ",RIGHT(Monatsverwendungsnachweis!$F$7,2)," / ",ROW()-1))</f>
        <v/>
      </c>
      <c r="D200" s="294" t="str">
        <f t="shared" si="21"/>
        <v/>
      </c>
      <c r="E200" s="294" t="str">
        <f t="shared" si="22"/>
        <v/>
      </c>
      <c r="F200" s="293" t="str">
        <f>IF(A200="","",VLOOKUP(Monatsverwendungsnachweis!B211,Positionen,5,FALSE))</f>
        <v/>
      </c>
      <c r="G200" s="384" t="str">
        <f>IF(A200="","",CONCATENATE(Monatsverwendungsnachweis!D211," / ",LEFT(Monatsverwendungsnachweis!E211,3)," / ",UHG," / ",Ermittlung_Kofi!U201," x Monat"," a ",VLOOKUP(UHG,TN_UHG_Jahr_Monat,Monatsverwendungsnachweis!$M$10,FALSE), "€ /"," ",Ermittlung_Kofi!AB201," x Tage"," a ",VLOOKUP(UHG,TN_UHG_Jahr_Tag,Monatsverwendungsnachweis!$M$10,FALSE), "€"))</f>
        <v/>
      </c>
      <c r="H200" s="406" t="str">
        <f>IF(A200="","",Ermittlung_Kofi!U201*VLOOKUP(UHG,TN_UHG_Jahr_Monat,Monatsverwendungsnachweis!$M$10,FALSE)+Ermittlung_Kofi!AB201*VLOOKUP(UHG,TN_UHG_Jahr_Tag,Monatsverwendungsnachweis!$M$10,FALSE))</f>
        <v/>
      </c>
      <c r="I200" s="406" t="str">
        <f t="shared" si="23"/>
        <v/>
      </c>
      <c r="J200" s="293" t="str">
        <f>IF(A200="","",IF(Monatsverwendungsnachweis!S211="","",Monatsverwendungsnachweis!S211))</f>
        <v/>
      </c>
      <c r="K200" s="293" t="str">
        <f t="shared" si="24"/>
        <v/>
      </c>
    </row>
    <row r="201" spans="1:11" x14ac:dyDescent="0.25">
      <c r="A201" s="292" t="str">
        <f>IF(Ermittlung_Kofi!L202=0,"",IFERROR(VLOOKUP(Monatsverwendungsnachweis!B212,Positionen,4,FALSE),""))</f>
        <v/>
      </c>
      <c r="B201" s="293" t="str">
        <f t="shared" si="20"/>
        <v/>
      </c>
      <c r="C201" s="292" t="str">
        <f>IF(A201="","",CONCATENATE("UHG"," / ",Monatsverwendungsnachweis!$D$7," / ",RIGHT(Monatsverwendungsnachweis!$F$7,2)," / ",ROW()-1))</f>
        <v/>
      </c>
      <c r="D201" s="294" t="str">
        <f t="shared" si="21"/>
        <v/>
      </c>
      <c r="E201" s="294" t="str">
        <f t="shared" si="22"/>
        <v/>
      </c>
      <c r="F201" s="293" t="str">
        <f>IF(A201="","",VLOOKUP(Monatsverwendungsnachweis!B212,Positionen,5,FALSE))</f>
        <v/>
      </c>
      <c r="G201" s="384" t="str">
        <f>IF(A201="","",CONCATENATE(Monatsverwendungsnachweis!D212," / ",LEFT(Monatsverwendungsnachweis!E212,3)," / ",UHG," / ",Ermittlung_Kofi!U202," x Monat"," a ",VLOOKUP(UHG,TN_UHG_Jahr_Monat,Monatsverwendungsnachweis!$M$10,FALSE), "€ /"," ",Ermittlung_Kofi!AB202," x Tage"," a ",VLOOKUP(UHG,TN_UHG_Jahr_Tag,Monatsverwendungsnachweis!$M$10,FALSE), "€"))</f>
        <v/>
      </c>
      <c r="H201" s="406" t="str">
        <f>IF(A201="","",Ermittlung_Kofi!U202*VLOOKUP(UHG,TN_UHG_Jahr_Monat,Monatsverwendungsnachweis!$M$10,FALSE)+Ermittlung_Kofi!AB202*VLOOKUP(UHG,TN_UHG_Jahr_Tag,Monatsverwendungsnachweis!$M$10,FALSE))</f>
        <v/>
      </c>
      <c r="I201" s="406" t="str">
        <f t="shared" si="23"/>
        <v/>
      </c>
      <c r="J201" s="293" t="str">
        <f>IF(A201="","",IF(Monatsverwendungsnachweis!S212="","",Monatsverwendungsnachweis!S212))</f>
        <v/>
      </c>
      <c r="K201" s="293" t="str">
        <f t="shared" si="24"/>
        <v/>
      </c>
    </row>
    <row r="202" spans="1:11" x14ac:dyDescent="0.25">
      <c r="A202" s="292" t="str">
        <f>IF(Ermittlung_Kofi!L203=0,"",IFERROR(VLOOKUP(Monatsverwendungsnachweis!B213,Positionen,4,FALSE),""))</f>
        <v/>
      </c>
      <c r="B202" s="293" t="str">
        <f t="shared" si="20"/>
        <v/>
      </c>
      <c r="C202" s="292" t="str">
        <f>IF(A202="","",CONCATENATE("UHG"," / ",Monatsverwendungsnachweis!$D$7," / ",RIGHT(Monatsverwendungsnachweis!$F$7,2)," / ",ROW()-1))</f>
        <v/>
      </c>
      <c r="D202" s="294" t="str">
        <f t="shared" si="21"/>
        <v/>
      </c>
      <c r="E202" s="294" t="str">
        <f t="shared" si="22"/>
        <v/>
      </c>
      <c r="F202" s="293" t="str">
        <f>IF(A202="","",VLOOKUP(Monatsverwendungsnachweis!B213,Positionen,5,FALSE))</f>
        <v/>
      </c>
      <c r="G202" s="384" t="str">
        <f>IF(A202="","",CONCATENATE(Monatsverwendungsnachweis!D213," / ",LEFT(Monatsverwendungsnachweis!E213,3)," / ",UHG," / ",Ermittlung_Kofi!U203," x Monat"," a ",VLOOKUP(UHG,TN_UHG_Jahr_Monat,Monatsverwendungsnachweis!$M$10,FALSE), "€ /"," ",Ermittlung_Kofi!AB203," x Tage"," a ",VLOOKUP(UHG,TN_UHG_Jahr_Tag,Monatsverwendungsnachweis!$M$10,FALSE), "€"))</f>
        <v/>
      </c>
      <c r="H202" s="406" t="str">
        <f>IF(A202="","",Ermittlung_Kofi!U203*VLOOKUP(UHG,TN_UHG_Jahr_Monat,Monatsverwendungsnachweis!$M$10,FALSE)+Ermittlung_Kofi!AB203*VLOOKUP(UHG,TN_UHG_Jahr_Tag,Monatsverwendungsnachweis!$M$10,FALSE))</f>
        <v/>
      </c>
      <c r="I202" s="406" t="str">
        <f t="shared" si="23"/>
        <v/>
      </c>
      <c r="J202" s="293" t="str">
        <f>IF(A202="","",IF(Monatsverwendungsnachweis!S213="","",Monatsverwendungsnachweis!S213))</f>
        <v/>
      </c>
      <c r="K202" s="293" t="str">
        <f t="shared" si="24"/>
        <v/>
      </c>
    </row>
    <row r="203" spans="1:11" x14ac:dyDescent="0.25">
      <c r="A203" s="292" t="str">
        <f>IF(Ermittlung_Kofi!L204=0,"",IFERROR(VLOOKUP(Monatsverwendungsnachweis!B214,Positionen,4,FALSE),""))</f>
        <v/>
      </c>
      <c r="B203" s="293" t="str">
        <f t="shared" si="20"/>
        <v/>
      </c>
      <c r="C203" s="292" t="str">
        <f>IF(A203="","",CONCATENATE("UHG"," / ",Monatsverwendungsnachweis!$D$7," / ",RIGHT(Monatsverwendungsnachweis!$F$7,2)," / ",ROW()-1))</f>
        <v/>
      </c>
      <c r="D203" s="294" t="str">
        <f t="shared" si="21"/>
        <v/>
      </c>
      <c r="E203" s="294" t="str">
        <f t="shared" si="22"/>
        <v/>
      </c>
      <c r="F203" s="293" t="str">
        <f>IF(A203="","",VLOOKUP(Monatsverwendungsnachweis!B214,Positionen,5,FALSE))</f>
        <v/>
      </c>
      <c r="G203" s="384" t="str">
        <f>IF(A203="","",CONCATENATE(Monatsverwendungsnachweis!D214," / ",LEFT(Monatsverwendungsnachweis!E214,3)," / ",UHG," / ",Ermittlung_Kofi!U204," x Monat"," a ",VLOOKUP(UHG,TN_UHG_Jahr_Monat,Monatsverwendungsnachweis!$M$10,FALSE), "€ /"," ",Ermittlung_Kofi!AB204," x Tage"," a ",VLOOKUP(UHG,TN_UHG_Jahr_Tag,Monatsverwendungsnachweis!$M$10,FALSE), "€"))</f>
        <v/>
      </c>
      <c r="H203" s="406" t="str">
        <f>IF(A203="","",Ermittlung_Kofi!U204*VLOOKUP(UHG,TN_UHG_Jahr_Monat,Monatsverwendungsnachweis!$M$10,FALSE)+Ermittlung_Kofi!AB204*VLOOKUP(UHG,TN_UHG_Jahr_Tag,Monatsverwendungsnachweis!$M$10,FALSE))</f>
        <v/>
      </c>
      <c r="I203" s="406" t="str">
        <f t="shared" si="23"/>
        <v/>
      </c>
      <c r="J203" s="293" t="str">
        <f>IF(A203="","",IF(Monatsverwendungsnachweis!S214="","",Monatsverwendungsnachweis!S214))</f>
        <v/>
      </c>
      <c r="K203" s="293" t="str">
        <f t="shared" si="24"/>
        <v/>
      </c>
    </row>
    <row r="204" spans="1:11" x14ac:dyDescent="0.25">
      <c r="A204" s="292" t="str">
        <f>IF(Ermittlung_Kofi!L205=0,"",IFERROR(VLOOKUP(Monatsverwendungsnachweis!B215,Positionen,4,FALSE),""))</f>
        <v/>
      </c>
      <c r="B204" s="293" t="str">
        <f t="shared" si="20"/>
        <v/>
      </c>
      <c r="C204" s="292" t="str">
        <f>IF(A204="","",CONCATENATE("UHG"," / ",Monatsverwendungsnachweis!$D$7," / ",RIGHT(Monatsverwendungsnachweis!$F$7,2)," / ",ROW()-1))</f>
        <v/>
      </c>
      <c r="D204" s="294" t="str">
        <f t="shared" si="21"/>
        <v/>
      </c>
      <c r="E204" s="294" t="str">
        <f t="shared" si="22"/>
        <v/>
      </c>
      <c r="F204" s="293" t="str">
        <f>IF(A204="","",VLOOKUP(Monatsverwendungsnachweis!B215,Positionen,5,FALSE))</f>
        <v/>
      </c>
      <c r="G204" s="384" t="str">
        <f>IF(A204="","",CONCATENATE(Monatsverwendungsnachweis!D215," / ",LEFT(Monatsverwendungsnachweis!E215,3)," / ",UHG," / ",Ermittlung_Kofi!U205," x Monat"," a ",VLOOKUP(UHG,TN_UHG_Jahr_Monat,Monatsverwendungsnachweis!$M$10,FALSE), "€ /"," ",Ermittlung_Kofi!AB205," x Tage"," a ",VLOOKUP(UHG,TN_UHG_Jahr_Tag,Monatsverwendungsnachweis!$M$10,FALSE), "€"))</f>
        <v/>
      </c>
      <c r="H204" s="406" t="str">
        <f>IF(A204="","",Ermittlung_Kofi!U205*VLOOKUP(UHG,TN_UHG_Jahr_Monat,Monatsverwendungsnachweis!$M$10,FALSE)+Ermittlung_Kofi!AB205*VLOOKUP(UHG,TN_UHG_Jahr_Tag,Monatsverwendungsnachweis!$M$10,FALSE))</f>
        <v/>
      </c>
      <c r="I204" s="406" t="str">
        <f t="shared" si="23"/>
        <v/>
      </c>
      <c r="J204" s="293" t="str">
        <f>IF(A204="","",IF(Monatsverwendungsnachweis!S215="","",Monatsverwendungsnachweis!S215))</f>
        <v/>
      </c>
      <c r="K204" s="293" t="str">
        <f t="shared" si="24"/>
        <v/>
      </c>
    </row>
    <row r="205" spans="1:11" x14ac:dyDescent="0.25">
      <c r="A205" s="292" t="str">
        <f>IF(Ermittlung_Kofi!L206=0,"",IFERROR(VLOOKUP(Monatsverwendungsnachweis!B216,Positionen,4,FALSE),""))</f>
        <v/>
      </c>
      <c r="B205" s="293" t="str">
        <f t="shared" si="20"/>
        <v/>
      </c>
      <c r="C205" s="292" t="str">
        <f>IF(A205="","",CONCATENATE("UHG"," / ",Monatsverwendungsnachweis!$D$7," / ",RIGHT(Monatsverwendungsnachweis!$F$7,2)," / ",ROW()-1))</f>
        <v/>
      </c>
      <c r="D205" s="294" t="str">
        <f t="shared" si="21"/>
        <v/>
      </c>
      <c r="E205" s="294" t="str">
        <f t="shared" si="22"/>
        <v/>
      </c>
      <c r="F205" s="293" t="str">
        <f>IF(A205="","",VLOOKUP(Monatsverwendungsnachweis!B216,Positionen,5,FALSE))</f>
        <v/>
      </c>
      <c r="G205" s="384" t="str">
        <f>IF(A205="","",CONCATENATE(Monatsverwendungsnachweis!D216," / ",LEFT(Monatsverwendungsnachweis!E216,3)," / ",UHG," / ",Ermittlung_Kofi!U206," x Monat"," a ",VLOOKUP(UHG,TN_UHG_Jahr_Monat,Monatsverwendungsnachweis!$M$10,FALSE), "€ /"," ",Ermittlung_Kofi!AB206," x Tage"," a ",VLOOKUP(UHG,TN_UHG_Jahr_Tag,Monatsverwendungsnachweis!$M$10,FALSE), "€"))</f>
        <v/>
      </c>
      <c r="H205" s="406" t="str">
        <f>IF(A205="","",Ermittlung_Kofi!U206*VLOOKUP(UHG,TN_UHG_Jahr_Monat,Monatsverwendungsnachweis!$M$10,FALSE)+Ermittlung_Kofi!AB206*VLOOKUP(UHG,TN_UHG_Jahr_Tag,Monatsverwendungsnachweis!$M$10,FALSE))</f>
        <v/>
      </c>
      <c r="I205" s="406" t="str">
        <f t="shared" si="23"/>
        <v/>
      </c>
      <c r="J205" s="293" t="str">
        <f>IF(A205="","",IF(Monatsverwendungsnachweis!S216="","",Monatsverwendungsnachweis!S216))</f>
        <v/>
      </c>
      <c r="K205" s="293" t="str">
        <f t="shared" si="24"/>
        <v/>
      </c>
    </row>
    <row r="206" spans="1:11" x14ac:dyDescent="0.25">
      <c r="A206" s="292" t="str">
        <f>IF(Ermittlung_Kofi!L207=0,"",IFERROR(VLOOKUP(Monatsverwendungsnachweis!B217,Positionen,4,FALSE),""))</f>
        <v/>
      </c>
      <c r="B206" s="293" t="str">
        <f t="shared" si="20"/>
        <v/>
      </c>
      <c r="C206" s="292" t="str">
        <f>IF(A206="","",CONCATENATE("UHG"," / ",Monatsverwendungsnachweis!$D$7," / ",RIGHT(Monatsverwendungsnachweis!$F$7,2)," / ",ROW()-1))</f>
        <v/>
      </c>
      <c r="D206" s="294" t="str">
        <f t="shared" si="21"/>
        <v/>
      </c>
      <c r="E206" s="294" t="str">
        <f t="shared" si="22"/>
        <v/>
      </c>
      <c r="F206" s="293" t="str">
        <f>IF(A206="","",VLOOKUP(Monatsverwendungsnachweis!B217,Positionen,5,FALSE))</f>
        <v/>
      </c>
      <c r="G206" s="384" t="str">
        <f>IF(A206="","",CONCATENATE(Monatsverwendungsnachweis!D217," / ",LEFT(Monatsverwendungsnachweis!E217,3)," / ",UHG," / ",Ermittlung_Kofi!U207," x Monat"," a ",VLOOKUP(UHG,TN_UHG_Jahr_Monat,Monatsverwendungsnachweis!$M$10,FALSE), "€ /"," ",Ermittlung_Kofi!AB207," x Tage"," a ",VLOOKUP(UHG,TN_UHG_Jahr_Tag,Monatsverwendungsnachweis!$M$10,FALSE), "€"))</f>
        <v/>
      </c>
      <c r="H206" s="406" t="str">
        <f>IF(A206="","",Ermittlung_Kofi!U207*VLOOKUP(UHG,TN_UHG_Jahr_Monat,Monatsverwendungsnachweis!$M$10,FALSE)+Ermittlung_Kofi!AB207*VLOOKUP(UHG,TN_UHG_Jahr_Tag,Monatsverwendungsnachweis!$M$10,FALSE))</f>
        <v/>
      </c>
      <c r="I206" s="406" t="str">
        <f t="shared" si="23"/>
        <v/>
      </c>
      <c r="J206" s="293" t="str">
        <f>IF(A206="","",IF(Monatsverwendungsnachweis!S217="","",Monatsverwendungsnachweis!S217))</f>
        <v/>
      </c>
      <c r="K206" s="293" t="str">
        <f t="shared" si="24"/>
        <v/>
      </c>
    </row>
    <row r="207" spans="1:11" x14ac:dyDescent="0.25">
      <c r="A207" s="292" t="str">
        <f>IF(Ermittlung_Kofi!L208=0,"",IFERROR(VLOOKUP(Monatsverwendungsnachweis!B218,Positionen,4,FALSE),""))</f>
        <v/>
      </c>
      <c r="B207" s="293" t="str">
        <f t="shared" si="20"/>
        <v/>
      </c>
      <c r="C207" s="292" t="str">
        <f>IF(A207="","",CONCATENATE("UHG"," / ",Monatsverwendungsnachweis!$D$7," / ",RIGHT(Monatsverwendungsnachweis!$F$7,2)," / ",ROW()-1))</f>
        <v/>
      </c>
      <c r="D207" s="294" t="str">
        <f t="shared" si="21"/>
        <v/>
      </c>
      <c r="E207" s="294" t="str">
        <f t="shared" si="22"/>
        <v/>
      </c>
      <c r="F207" s="293" t="str">
        <f>IF(A207="","",VLOOKUP(Monatsverwendungsnachweis!B218,Positionen,5,FALSE))</f>
        <v/>
      </c>
      <c r="G207" s="384" t="str">
        <f>IF(A207="","",CONCATENATE(Monatsverwendungsnachweis!D218," / ",LEFT(Monatsverwendungsnachweis!E218,3)," / ",UHG," / ",Ermittlung_Kofi!U208," x Monat"," a ",VLOOKUP(UHG,TN_UHG_Jahr_Monat,Monatsverwendungsnachweis!$M$10,FALSE), "€ /"," ",Ermittlung_Kofi!AB208," x Tage"," a ",VLOOKUP(UHG,TN_UHG_Jahr_Tag,Monatsverwendungsnachweis!$M$10,FALSE), "€"))</f>
        <v/>
      </c>
      <c r="H207" s="406" t="str">
        <f>IF(A207="","",Ermittlung_Kofi!U208*VLOOKUP(UHG,TN_UHG_Jahr_Monat,Monatsverwendungsnachweis!$M$10,FALSE)+Ermittlung_Kofi!AB208*VLOOKUP(UHG,TN_UHG_Jahr_Tag,Monatsverwendungsnachweis!$M$10,FALSE))</f>
        <v/>
      </c>
      <c r="I207" s="406" t="str">
        <f t="shared" si="23"/>
        <v/>
      </c>
      <c r="J207" s="293" t="str">
        <f>IF(A207="","",IF(Monatsverwendungsnachweis!S218="","",Monatsverwendungsnachweis!S218))</f>
        <v/>
      </c>
      <c r="K207" s="293" t="str">
        <f t="shared" si="24"/>
        <v/>
      </c>
    </row>
    <row r="208" spans="1:11" x14ac:dyDescent="0.25">
      <c r="A208" s="292" t="str">
        <f>IF(Ermittlung_Kofi!L209=0,"",IFERROR(VLOOKUP(Monatsverwendungsnachweis!B219,Positionen,4,FALSE),""))</f>
        <v/>
      </c>
      <c r="B208" s="293" t="str">
        <f t="shared" si="20"/>
        <v/>
      </c>
      <c r="C208" s="292" t="str">
        <f>IF(A208="","",CONCATENATE("UHG"," / ",Monatsverwendungsnachweis!$D$7," / ",RIGHT(Monatsverwendungsnachweis!$F$7,2)," / ",ROW()-1))</f>
        <v/>
      </c>
      <c r="D208" s="294" t="str">
        <f t="shared" si="21"/>
        <v/>
      </c>
      <c r="E208" s="294" t="str">
        <f t="shared" si="22"/>
        <v/>
      </c>
      <c r="F208" s="293" t="str">
        <f>IF(A208="","",VLOOKUP(Monatsverwendungsnachweis!B219,Positionen,5,FALSE))</f>
        <v/>
      </c>
      <c r="G208" s="384" t="str">
        <f>IF(A208="","",CONCATENATE(Monatsverwendungsnachweis!D219," / ",LEFT(Monatsverwendungsnachweis!E219,3)," / ",UHG," / ",Ermittlung_Kofi!U209," x Monat"," a ",VLOOKUP(UHG,TN_UHG_Jahr_Monat,Monatsverwendungsnachweis!$M$10,FALSE), "€ /"," ",Ermittlung_Kofi!AB209," x Tage"," a ",VLOOKUP(UHG,TN_UHG_Jahr_Tag,Monatsverwendungsnachweis!$M$10,FALSE), "€"))</f>
        <v/>
      </c>
      <c r="H208" s="406" t="str">
        <f>IF(A208="","",Ermittlung_Kofi!U209*VLOOKUP(UHG,TN_UHG_Jahr_Monat,Monatsverwendungsnachweis!$M$10,FALSE)+Ermittlung_Kofi!AB209*VLOOKUP(UHG,TN_UHG_Jahr_Tag,Monatsverwendungsnachweis!$M$10,FALSE))</f>
        <v/>
      </c>
      <c r="I208" s="406" t="str">
        <f t="shared" si="23"/>
        <v/>
      </c>
      <c r="J208" s="293" t="str">
        <f>IF(A208="","",IF(Monatsverwendungsnachweis!S219="","",Monatsverwendungsnachweis!S219))</f>
        <v/>
      </c>
      <c r="K208" s="293" t="str">
        <f t="shared" si="24"/>
        <v/>
      </c>
    </row>
    <row r="209" spans="1:11" x14ac:dyDescent="0.25">
      <c r="A209" s="292" t="str">
        <f>IF(Ermittlung_Kofi!L210=0,"",IFERROR(VLOOKUP(Monatsverwendungsnachweis!B220,Positionen,4,FALSE),""))</f>
        <v/>
      </c>
      <c r="B209" s="293" t="str">
        <f t="shared" si="20"/>
        <v/>
      </c>
      <c r="C209" s="292" t="str">
        <f>IF(A209="","",CONCATENATE("UHG"," / ",Monatsverwendungsnachweis!$D$7," / ",RIGHT(Monatsverwendungsnachweis!$F$7,2)," / ",ROW()-1))</f>
        <v/>
      </c>
      <c r="D209" s="294" t="str">
        <f t="shared" si="21"/>
        <v/>
      </c>
      <c r="E209" s="294" t="str">
        <f t="shared" si="22"/>
        <v/>
      </c>
      <c r="F209" s="293" t="str">
        <f>IF(A209="","",VLOOKUP(Monatsverwendungsnachweis!B220,Positionen,5,FALSE))</f>
        <v/>
      </c>
      <c r="G209" s="384" t="str">
        <f>IF(A209="","",CONCATENATE(Monatsverwendungsnachweis!D220," / ",LEFT(Monatsverwendungsnachweis!E220,3)," / ",UHG," / ",Ermittlung_Kofi!U210," x Monat"," a ",VLOOKUP(UHG,TN_UHG_Jahr_Monat,Monatsverwendungsnachweis!$M$10,FALSE), "€ /"," ",Ermittlung_Kofi!AB210," x Tage"," a ",VLOOKUP(UHG,TN_UHG_Jahr_Tag,Monatsverwendungsnachweis!$M$10,FALSE), "€"))</f>
        <v/>
      </c>
      <c r="H209" s="406" t="str">
        <f>IF(A209="","",Ermittlung_Kofi!U210*VLOOKUP(UHG,TN_UHG_Jahr_Monat,Monatsverwendungsnachweis!$M$10,FALSE)+Ermittlung_Kofi!AB210*VLOOKUP(UHG,TN_UHG_Jahr_Tag,Monatsverwendungsnachweis!$M$10,FALSE))</f>
        <v/>
      </c>
      <c r="I209" s="406" t="str">
        <f t="shared" si="23"/>
        <v/>
      </c>
      <c r="J209" s="293" t="str">
        <f>IF(A209="","",IF(Monatsverwendungsnachweis!S220="","",Monatsverwendungsnachweis!S220))</f>
        <v/>
      </c>
      <c r="K209" s="293" t="str">
        <f t="shared" si="24"/>
        <v/>
      </c>
    </row>
    <row r="210" spans="1:11" x14ac:dyDescent="0.25">
      <c r="A210" s="292" t="str">
        <f>IF(Ermittlung_Kofi!L211=0,"",IFERROR(VLOOKUP(Monatsverwendungsnachweis!B221,Positionen,4,FALSE),""))</f>
        <v/>
      </c>
      <c r="B210" s="293" t="str">
        <f t="shared" si="20"/>
        <v/>
      </c>
      <c r="C210" s="292" t="str">
        <f>IF(A210="","",CONCATENATE("UHG"," / ",Monatsverwendungsnachweis!$D$7," / ",RIGHT(Monatsverwendungsnachweis!$F$7,2)," / ",ROW()-1))</f>
        <v/>
      </c>
      <c r="D210" s="294" t="str">
        <f t="shared" si="21"/>
        <v/>
      </c>
      <c r="E210" s="294" t="str">
        <f t="shared" si="22"/>
        <v/>
      </c>
      <c r="F210" s="293" t="str">
        <f>IF(A210="","",VLOOKUP(Monatsverwendungsnachweis!B221,Positionen,5,FALSE))</f>
        <v/>
      </c>
      <c r="G210" s="384" t="str">
        <f>IF(A210="","",CONCATENATE(Monatsverwendungsnachweis!D221," / ",LEFT(Monatsverwendungsnachweis!E221,3)," / ",UHG," / ",Ermittlung_Kofi!U211," x Monat"," a ",VLOOKUP(UHG,TN_UHG_Jahr_Monat,Monatsverwendungsnachweis!$M$10,FALSE), "€ /"," ",Ermittlung_Kofi!AB211," x Tage"," a ",VLOOKUP(UHG,TN_UHG_Jahr_Tag,Monatsverwendungsnachweis!$M$10,FALSE), "€"))</f>
        <v/>
      </c>
      <c r="H210" s="406" t="str">
        <f>IF(A210="","",Ermittlung_Kofi!U211*VLOOKUP(UHG,TN_UHG_Jahr_Monat,Monatsverwendungsnachweis!$M$10,FALSE)+Ermittlung_Kofi!AB211*VLOOKUP(UHG,TN_UHG_Jahr_Tag,Monatsverwendungsnachweis!$M$10,FALSE))</f>
        <v/>
      </c>
      <c r="I210" s="406" t="str">
        <f t="shared" si="23"/>
        <v/>
      </c>
      <c r="J210" s="293" t="str">
        <f>IF(A210="","",IF(Monatsverwendungsnachweis!S221="","",Monatsverwendungsnachweis!S221))</f>
        <v/>
      </c>
      <c r="K210" s="293" t="str">
        <f t="shared" si="24"/>
        <v/>
      </c>
    </row>
    <row r="211" spans="1:11" x14ac:dyDescent="0.25">
      <c r="A211" s="292" t="str">
        <f>IF(Ermittlung_Kofi!L212=0,"",IFERROR(VLOOKUP(Monatsverwendungsnachweis!B222,Positionen,4,FALSE),""))</f>
        <v/>
      </c>
      <c r="B211" s="293" t="str">
        <f t="shared" si="20"/>
        <v/>
      </c>
      <c r="C211" s="292" t="str">
        <f>IF(A211="","",CONCATENATE("UHG"," / ",Monatsverwendungsnachweis!$D$7," / ",RIGHT(Monatsverwendungsnachweis!$F$7,2)," / ",ROW()-1))</f>
        <v/>
      </c>
      <c r="D211" s="294" t="str">
        <f t="shared" si="21"/>
        <v/>
      </c>
      <c r="E211" s="294" t="str">
        <f t="shared" si="22"/>
        <v/>
      </c>
      <c r="F211" s="293" t="str">
        <f>IF(A211="","",VLOOKUP(Monatsverwendungsnachweis!B222,Positionen,5,FALSE))</f>
        <v/>
      </c>
      <c r="G211" s="384" t="str">
        <f>IF(A211="","",CONCATENATE(Monatsverwendungsnachweis!D222," / ",LEFT(Monatsverwendungsnachweis!E222,3)," / ",UHG," / ",Ermittlung_Kofi!U212," x Monat"," a ",VLOOKUP(UHG,TN_UHG_Jahr_Monat,Monatsverwendungsnachweis!$M$10,FALSE), "€ /"," ",Ermittlung_Kofi!AB212," x Tage"," a ",VLOOKUP(UHG,TN_UHG_Jahr_Tag,Monatsverwendungsnachweis!$M$10,FALSE), "€"))</f>
        <v/>
      </c>
      <c r="H211" s="406" t="str">
        <f>IF(A211="","",Ermittlung_Kofi!U212*VLOOKUP(UHG,TN_UHG_Jahr_Monat,Monatsverwendungsnachweis!$M$10,FALSE)+Ermittlung_Kofi!AB212*VLOOKUP(UHG,TN_UHG_Jahr_Tag,Monatsverwendungsnachweis!$M$10,FALSE))</f>
        <v/>
      </c>
      <c r="I211" s="406" t="str">
        <f t="shared" si="23"/>
        <v/>
      </c>
      <c r="J211" s="293" t="str">
        <f>IF(A211="","",IF(Monatsverwendungsnachweis!S222="","",Monatsverwendungsnachweis!S222))</f>
        <v/>
      </c>
      <c r="K211" s="293" t="str">
        <f t="shared" si="24"/>
        <v/>
      </c>
    </row>
    <row r="212" spans="1:11" x14ac:dyDescent="0.25">
      <c r="A212" s="292" t="str">
        <f>IF(Ermittlung_Kofi!L213=0,"",IFERROR(VLOOKUP(Monatsverwendungsnachweis!B223,Positionen,4,FALSE),""))</f>
        <v/>
      </c>
      <c r="B212" s="293" t="str">
        <f t="shared" si="20"/>
        <v/>
      </c>
      <c r="C212" s="292" t="str">
        <f>IF(A212="","",CONCATENATE("UHG"," / ",Monatsverwendungsnachweis!$D$7," / ",RIGHT(Monatsverwendungsnachweis!$F$7,2)," / ",ROW()-1))</f>
        <v/>
      </c>
      <c r="D212" s="294" t="str">
        <f t="shared" si="21"/>
        <v/>
      </c>
      <c r="E212" s="294" t="str">
        <f t="shared" si="22"/>
        <v/>
      </c>
      <c r="F212" s="293" t="str">
        <f>IF(A212="","",VLOOKUP(Monatsverwendungsnachweis!B223,Positionen,5,FALSE))</f>
        <v/>
      </c>
      <c r="G212" s="384" t="str">
        <f>IF(A212="","",CONCATENATE(Monatsverwendungsnachweis!D223," / ",LEFT(Monatsverwendungsnachweis!E223,3)," / ",UHG," / ",Ermittlung_Kofi!U213," x Monat"," a ",VLOOKUP(UHG,TN_UHG_Jahr_Monat,Monatsverwendungsnachweis!$M$10,FALSE), "€ /"," ",Ermittlung_Kofi!AB213," x Tage"," a ",VLOOKUP(UHG,TN_UHG_Jahr_Tag,Monatsverwendungsnachweis!$M$10,FALSE), "€"))</f>
        <v/>
      </c>
      <c r="H212" s="406" t="str">
        <f>IF(A212="","",Ermittlung_Kofi!U213*VLOOKUP(UHG,TN_UHG_Jahr_Monat,Monatsverwendungsnachweis!$M$10,FALSE)+Ermittlung_Kofi!AB213*VLOOKUP(UHG,TN_UHG_Jahr_Tag,Monatsverwendungsnachweis!$M$10,FALSE))</f>
        <v/>
      </c>
      <c r="I212" s="406" t="str">
        <f t="shared" si="23"/>
        <v/>
      </c>
      <c r="J212" s="293" t="str">
        <f>IF(A212="","",IF(Monatsverwendungsnachweis!S223="","",Monatsverwendungsnachweis!S223))</f>
        <v/>
      </c>
      <c r="K212" s="293" t="str">
        <f t="shared" si="24"/>
        <v/>
      </c>
    </row>
    <row r="213" spans="1:11" x14ac:dyDescent="0.25">
      <c r="A213" s="292" t="str">
        <f>IF(Ermittlung_Kofi!L214=0,"",IFERROR(VLOOKUP(Monatsverwendungsnachweis!B224,Positionen,4,FALSE),""))</f>
        <v/>
      </c>
      <c r="B213" s="293" t="str">
        <f t="shared" si="20"/>
        <v/>
      </c>
      <c r="C213" s="292" t="str">
        <f>IF(A213="","",CONCATENATE("UHG"," / ",Monatsverwendungsnachweis!$D$7," / ",RIGHT(Monatsverwendungsnachweis!$F$7,2)," / ",ROW()-1))</f>
        <v/>
      </c>
      <c r="D213" s="294" t="str">
        <f t="shared" si="21"/>
        <v/>
      </c>
      <c r="E213" s="294" t="str">
        <f t="shared" si="22"/>
        <v/>
      </c>
      <c r="F213" s="293" t="str">
        <f>IF(A213="","",VLOOKUP(Monatsverwendungsnachweis!B224,Positionen,5,FALSE))</f>
        <v/>
      </c>
      <c r="G213" s="384" t="str">
        <f>IF(A213="","",CONCATENATE(Monatsverwendungsnachweis!D224," / ",LEFT(Monatsverwendungsnachweis!E224,3)," / ",UHG," / ",Ermittlung_Kofi!U214," x Monat"," a ",VLOOKUP(UHG,TN_UHG_Jahr_Monat,Monatsverwendungsnachweis!$M$10,FALSE), "€ /"," ",Ermittlung_Kofi!AB214," x Tage"," a ",VLOOKUP(UHG,TN_UHG_Jahr_Tag,Monatsverwendungsnachweis!$M$10,FALSE), "€"))</f>
        <v/>
      </c>
      <c r="H213" s="406" t="str">
        <f>IF(A213="","",Ermittlung_Kofi!U214*VLOOKUP(UHG,TN_UHG_Jahr_Monat,Monatsverwendungsnachweis!$M$10,FALSE)+Ermittlung_Kofi!AB214*VLOOKUP(UHG,TN_UHG_Jahr_Tag,Monatsverwendungsnachweis!$M$10,FALSE))</f>
        <v/>
      </c>
      <c r="I213" s="406" t="str">
        <f t="shared" si="23"/>
        <v/>
      </c>
      <c r="J213" s="293" t="str">
        <f>IF(A213="","",IF(Monatsverwendungsnachweis!S224="","",Monatsverwendungsnachweis!S224))</f>
        <v/>
      </c>
      <c r="K213" s="293" t="str">
        <f t="shared" si="24"/>
        <v/>
      </c>
    </row>
    <row r="214" spans="1:11" x14ac:dyDescent="0.25">
      <c r="A214" s="292" t="str">
        <f>IF(Ermittlung_Kofi!L215=0,"",IFERROR(VLOOKUP(Monatsverwendungsnachweis!B225,Positionen,4,FALSE),""))</f>
        <v/>
      </c>
      <c r="B214" s="293" t="str">
        <f t="shared" si="20"/>
        <v/>
      </c>
      <c r="C214" s="292" t="str">
        <f>IF(A214="","",CONCATENATE("UHG"," / ",Monatsverwendungsnachweis!$D$7," / ",RIGHT(Monatsverwendungsnachweis!$F$7,2)," / ",ROW()-1))</f>
        <v/>
      </c>
      <c r="D214" s="294" t="str">
        <f t="shared" si="21"/>
        <v/>
      </c>
      <c r="E214" s="294" t="str">
        <f t="shared" si="22"/>
        <v/>
      </c>
      <c r="F214" s="293" t="str">
        <f>IF(A214="","",VLOOKUP(Monatsverwendungsnachweis!B225,Positionen,5,FALSE))</f>
        <v/>
      </c>
      <c r="G214" s="384" t="str">
        <f>IF(A214="","",CONCATENATE(Monatsverwendungsnachweis!D225," / ",LEFT(Monatsverwendungsnachweis!E225,3)," / ",UHG," / ",Ermittlung_Kofi!U215," x Monat"," a ",VLOOKUP(UHG,TN_UHG_Jahr_Monat,Monatsverwendungsnachweis!$M$10,FALSE), "€ /"," ",Ermittlung_Kofi!AB215," x Tage"," a ",VLOOKUP(UHG,TN_UHG_Jahr_Tag,Monatsverwendungsnachweis!$M$10,FALSE), "€"))</f>
        <v/>
      </c>
      <c r="H214" s="406" t="str">
        <f>IF(A214="","",Ermittlung_Kofi!U215*VLOOKUP(UHG,TN_UHG_Jahr_Monat,Monatsverwendungsnachweis!$M$10,FALSE)+Ermittlung_Kofi!AB215*VLOOKUP(UHG,TN_UHG_Jahr_Tag,Monatsverwendungsnachweis!$M$10,FALSE))</f>
        <v/>
      </c>
      <c r="I214" s="406" t="str">
        <f t="shared" si="23"/>
        <v/>
      </c>
      <c r="J214" s="293" t="str">
        <f>IF(A214="","",IF(Monatsverwendungsnachweis!S225="","",Monatsverwendungsnachweis!S225))</f>
        <v/>
      </c>
      <c r="K214" s="293" t="str">
        <f t="shared" si="24"/>
        <v/>
      </c>
    </row>
    <row r="215" spans="1:11" x14ac:dyDescent="0.25">
      <c r="A215" s="292" t="str">
        <f>IF(Ermittlung_Kofi!L216=0,"",IFERROR(VLOOKUP(Monatsverwendungsnachweis!B226,Positionen,4,FALSE),""))</f>
        <v/>
      </c>
      <c r="B215" s="293" t="str">
        <f t="shared" si="20"/>
        <v/>
      </c>
      <c r="C215" s="292" t="str">
        <f>IF(A215="","",CONCATENATE("UHG"," / ",Monatsverwendungsnachweis!$D$7," / ",RIGHT(Monatsverwendungsnachweis!$F$7,2)," / ",ROW()-1))</f>
        <v/>
      </c>
      <c r="D215" s="294" t="str">
        <f t="shared" si="21"/>
        <v/>
      </c>
      <c r="E215" s="294" t="str">
        <f t="shared" si="22"/>
        <v/>
      </c>
      <c r="F215" s="293" t="str">
        <f>IF(A215="","",VLOOKUP(Monatsverwendungsnachweis!B226,Positionen,5,FALSE))</f>
        <v/>
      </c>
      <c r="G215" s="384" t="str">
        <f>IF(A215="","",CONCATENATE(Monatsverwendungsnachweis!D226," / ",LEFT(Monatsverwendungsnachweis!E226,3)," / ",UHG," / ",Ermittlung_Kofi!U216," x Monat"," a ",VLOOKUP(UHG,TN_UHG_Jahr_Monat,Monatsverwendungsnachweis!$M$10,FALSE), "€ /"," ",Ermittlung_Kofi!AB216," x Tage"," a ",VLOOKUP(UHG,TN_UHG_Jahr_Tag,Monatsverwendungsnachweis!$M$10,FALSE), "€"))</f>
        <v/>
      </c>
      <c r="H215" s="406" t="str">
        <f>IF(A215="","",Ermittlung_Kofi!U216*VLOOKUP(UHG,TN_UHG_Jahr_Monat,Monatsverwendungsnachweis!$M$10,FALSE)+Ermittlung_Kofi!AB216*VLOOKUP(UHG,TN_UHG_Jahr_Tag,Monatsverwendungsnachweis!$M$10,FALSE))</f>
        <v/>
      </c>
      <c r="I215" s="406" t="str">
        <f t="shared" si="23"/>
        <v/>
      </c>
      <c r="J215" s="293" t="str">
        <f>IF(A215="","",IF(Monatsverwendungsnachweis!S226="","",Monatsverwendungsnachweis!S226))</f>
        <v/>
      </c>
      <c r="K215" s="293" t="str">
        <f t="shared" si="24"/>
        <v/>
      </c>
    </row>
    <row r="216" spans="1:11" x14ac:dyDescent="0.25">
      <c r="A216" s="292" t="str">
        <f>IF(Ermittlung_Kofi!L217=0,"",IFERROR(VLOOKUP(Monatsverwendungsnachweis!B227,Positionen,4,FALSE),""))</f>
        <v/>
      </c>
      <c r="B216" s="293" t="str">
        <f t="shared" si="20"/>
        <v/>
      </c>
      <c r="C216" s="292" t="str">
        <f>IF(A216="","",CONCATENATE("UHG"," / ",Monatsverwendungsnachweis!$D$7," / ",RIGHT(Monatsverwendungsnachweis!$F$7,2)," / ",ROW()-1))</f>
        <v/>
      </c>
      <c r="D216" s="294" t="str">
        <f t="shared" si="21"/>
        <v/>
      </c>
      <c r="E216" s="294" t="str">
        <f t="shared" si="22"/>
        <v/>
      </c>
      <c r="F216" s="293" t="str">
        <f>IF(A216="","",VLOOKUP(Monatsverwendungsnachweis!B227,Positionen,5,FALSE))</f>
        <v/>
      </c>
      <c r="G216" s="384" t="str">
        <f>IF(A216="","",CONCATENATE(Monatsverwendungsnachweis!D227," / ",LEFT(Monatsverwendungsnachweis!E227,3)," / ",UHG," / ",Ermittlung_Kofi!U217," x Monat"," a ",VLOOKUP(UHG,TN_UHG_Jahr_Monat,Monatsverwendungsnachweis!$M$10,FALSE), "€ /"," ",Ermittlung_Kofi!AB217," x Tage"," a ",VLOOKUP(UHG,TN_UHG_Jahr_Tag,Monatsverwendungsnachweis!$M$10,FALSE), "€"))</f>
        <v/>
      </c>
      <c r="H216" s="406" t="str">
        <f>IF(A216="","",Ermittlung_Kofi!U217*VLOOKUP(UHG,TN_UHG_Jahr_Monat,Monatsverwendungsnachweis!$M$10,FALSE)+Ermittlung_Kofi!AB217*VLOOKUP(UHG,TN_UHG_Jahr_Tag,Monatsverwendungsnachweis!$M$10,FALSE))</f>
        <v/>
      </c>
      <c r="I216" s="406" t="str">
        <f t="shared" si="23"/>
        <v/>
      </c>
      <c r="J216" s="293" t="str">
        <f>IF(A216="","",IF(Monatsverwendungsnachweis!S227="","",Monatsverwendungsnachweis!S227))</f>
        <v/>
      </c>
      <c r="K216" s="293" t="str">
        <f t="shared" si="24"/>
        <v/>
      </c>
    </row>
    <row r="217" spans="1:11" x14ac:dyDescent="0.25">
      <c r="A217" s="292" t="str">
        <f>IF(Ermittlung_Kofi!L218=0,"",IFERROR(VLOOKUP(Monatsverwendungsnachweis!B228,Positionen,4,FALSE),""))</f>
        <v/>
      </c>
      <c r="B217" s="293" t="str">
        <f t="shared" si="20"/>
        <v/>
      </c>
      <c r="C217" s="292" t="str">
        <f>IF(A217="","",CONCATENATE("UHG"," / ",Monatsverwendungsnachweis!$D$7," / ",RIGHT(Monatsverwendungsnachweis!$F$7,2)," / ",ROW()-1))</f>
        <v/>
      </c>
      <c r="D217" s="294" t="str">
        <f t="shared" si="21"/>
        <v/>
      </c>
      <c r="E217" s="294" t="str">
        <f t="shared" si="22"/>
        <v/>
      </c>
      <c r="F217" s="293" t="str">
        <f>IF(A217="","",VLOOKUP(Monatsverwendungsnachweis!B228,Positionen,5,FALSE))</f>
        <v/>
      </c>
      <c r="G217" s="384" t="str">
        <f>IF(A217="","",CONCATENATE(Monatsverwendungsnachweis!D228," / ",LEFT(Monatsverwendungsnachweis!E228,3)," / ",UHG," / ",Ermittlung_Kofi!U218," x Monat"," a ",VLOOKUP(UHG,TN_UHG_Jahr_Monat,Monatsverwendungsnachweis!$M$10,FALSE), "€ /"," ",Ermittlung_Kofi!AB218," x Tage"," a ",VLOOKUP(UHG,TN_UHG_Jahr_Tag,Monatsverwendungsnachweis!$M$10,FALSE), "€"))</f>
        <v/>
      </c>
      <c r="H217" s="406" t="str">
        <f>IF(A217="","",Ermittlung_Kofi!U218*VLOOKUP(UHG,TN_UHG_Jahr_Monat,Monatsverwendungsnachweis!$M$10,FALSE)+Ermittlung_Kofi!AB218*VLOOKUP(UHG,TN_UHG_Jahr_Tag,Monatsverwendungsnachweis!$M$10,FALSE))</f>
        <v/>
      </c>
      <c r="I217" s="406" t="str">
        <f t="shared" si="23"/>
        <v/>
      </c>
      <c r="J217" s="293" t="str">
        <f>IF(A217="","",IF(Monatsverwendungsnachweis!S228="","",Monatsverwendungsnachweis!S228))</f>
        <v/>
      </c>
      <c r="K217" s="293" t="str">
        <f t="shared" si="24"/>
        <v/>
      </c>
    </row>
    <row r="218" spans="1:11" x14ac:dyDescent="0.25">
      <c r="A218" s="292" t="str">
        <f>IF(Ermittlung_Kofi!L219=0,"",IFERROR(VLOOKUP(Monatsverwendungsnachweis!B229,Positionen,4,FALSE),""))</f>
        <v/>
      </c>
      <c r="B218" s="293" t="str">
        <f t="shared" si="20"/>
        <v/>
      </c>
      <c r="C218" s="292" t="str">
        <f>IF(A218="","",CONCATENATE("UHG"," / ",Monatsverwendungsnachweis!$D$7," / ",RIGHT(Monatsverwendungsnachweis!$F$7,2)," / ",ROW()-1))</f>
        <v/>
      </c>
      <c r="D218" s="294" t="str">
        <f t="shared" si="21"/>
        <v/>
      </c>
      <c r="E218" s="294" t="str">
        <f t="shared" si="22"/>
        <v/>
      </c>
      <c r="F218" s="293" t="str">
        <f>IF(A218="","",VLOOKUP(Monatsverwendungsnachweis!B229,Positionen,5,FALSE))</f>
        <v/>
      </c>
      <c r="G218" s="384" t="str">
        <f>IF(A218="","",CONCATENATE(Monatsverwendungsnachweis!D229," / ",LEFT(Monatsverwendungsnachweis!E229,3)," / ",UHG," / ",Ermittlung_Kofi!U219," x Monat"," a ",VLOOKUP(UHG,TN_UHG_Jahr_Monat,Monatsverwendungsnachweis!$M$10,FALSE), "€ /"," ",Ermittlung_Kofi!AB219," x Tage"," a ",VLOOKUP(UHG,TN_UHG_Jahr_Tag,Monatsverwendungsnachweis!$M$10,FALSE), "€"))</f>
        <v/>
      </c>
      <c r="H218" s="406" t="str">
        <f>IF(A218="","",Ermittlung_Kofi!U219*VLOOKUP(UHG,TN_UHG_Jahr_Monat,Monatsverwendungsnachweis!$M$10,FALSE)+Ermittlung_Kofi!AB219*VLOOKUP(UHG,TN_UHG_Jahr_Tag,Monatsverwendungsnachweis!$M$10,FALSE))</f>
        <v/>
      </c>
      <c r="I218" s="406" t="str">
        <f t="shared" si="23"/>
        <v/>
      </c>
      <c r="J218" s="293" t="str">
        <f>IF(A218="","",IF(Monatsverwendungsnachweis!S229="","",Monatsverwendungsnachweis!S229))</f>
        <v/>
      </c>
      <c r="K218" s="293" t="str">
        <f t="shared" si="24"/>
        <v/>
      </c>
    </row>
    <row r="219" spans="1:11" x14ac:dyDescent="0.25">
      <c r="A219" s="292" t="str">
        <f>IF(Ermittlung_Kofi!L220=0,"",IFERROR(VLOOKUP(Monatsverwendungsnachweis!B230,Positionen,4,FALSE),""))</f>
        <v/>
      </c>
      <c r="B219" s="293" t="str">
        <f t="shared" si="20"/>
        <v/>
      </c>
      <c r="C219" s="292" t="str">
        <f>IF(A219="","",CONCATENATE("UHG"," / ",Monatsverwendungsnachweis!$D$7," / ",RIGHT(Monatsverwendungsnachweis!$F$7,2)," / ",ROW()-1))</f>
        <v/>
      </c>
      <c r="D219" s="294" t="str">
        <f t="shared" si="21"/>
        <v/>
      </c>
      <c r="E219" s="294" t="str">
        <f t="shared" si="22"/>
        <v/>
      </c>
      <c r="F219" s="293" t="str">
        <f>IF(A219="","",VLOOKUP(Monatsverwendungsnachweis!B230,Positionen,5,FALSE))</f>
        <v/>
      </c>
      <c r="G219" s="384" t="str">
        <f>IF(A219="","",CONCATENATE(Monatsverwendungsnachweis!D230," / ",LEFT(Monatsverwendungsnachweis!E230,3)," / ",UHG," / ",Ermittlung_Kofi!U220," x Monat"," a ",VLOOKUP(UHG,TN_UHG_Jahr_Monat,Monatsverwendungsnachweis!$M$10,FALSE), "€ /"," ",Ermittlung_Kofi!AB220," x Tage"," a ",VLOOKUP(UHG,TN_UHG_Jahr_Tag,Monatsverwendungsnachweis!$M$10,FALSE), "€"))</f>
        <v/>
      </c>
      <c r="H219" s="406" t="str">
        <f>IF(A219="","",Ermittlung_Kofi!U220*VLOOKUP(UHG,TN_UHG_Jahr_Monat,Monatsverwendungsnachweis!$M$10,FALSE)+Ermittlung_Kofi!AB220*VLOOKUP(UHG,TN_UHG_Jahr_Tag,Monatsverwendungsnachweis!$M$10,FALSE))</f>
        <v/>
      </c>
      <c r="I219" s="406" t="str">
        <f t="shared" si="23"/>
        <v/>
      </c>
      <c r="J219" s="293" t="str">
        <f>IF(A219="","",IF(Monatsverwendungsnachweis!S230="","",Monatsverwendungsnachweis!S230))</f>
        <v/>
      </c>
      <c r="K219" s="293" t="str">
        <f t="shared" si="24"/>
        <v/>
      </c>
    </row>
    <row r="220" spans="1:11" x14ac:dyDescent="0.25">
      <c r="A220" s="292" t="str">
        <f>IF(Ermittlung_Kofi!L221=0,"",IFERROR(VLOOKUP(Monatsverwendungsnachweis!B231,Positionen,4,FALSE),""))</f>
        <v/>
      </c>
      <c r="B220" s="293" t="str">
        <f t="shared" si="20"/>
        <v/>
      </c>
      <c r="C220" s="292" t="str">
        <f>IF(A220="","",CONCATENATE("UHG"," / ",Monatsverwendungsnachweis!$D$7," / ",RIGHT(Monatsverwendungsnachweis!$F$7,2)," / ",ROW()-1))</f>
        <v/>
      </c>
      <c r="D220" s="294" t="str">
        <f t="shared" si="21"/>
        <v/>
      </c>
      <c r="E220" s="294" t="str">
        <f t="shared" si="22"/>
        <v/>
      </c>
      <c r="F220" s="293" t="str">
        <f>IF(A220="","",VLOOKUP(Monatsverwendungsnachweis!B231,Positionen,5,FALSE))</f>
        <v/>
      </c>
      <c r="G220" s="384" t="str">
        <f>IF(A220="","",CONCATENATE(Monatsverwendungsnachweis!D231," / ",LEFT(Monatsverwendungsnachweis!E231,3)," / ",UHG," / ",Ermittlung_Kofi!U221," x Monat"," a ",VLOOKUP(UHG,TN_UHG_Jahr_Monat,Monatsverwendungsnachweis!$M$10,FALSE), "€ /"," ",Ermittlung_Kofi!AB221," x Tage"," a ",VLOOKUP(UHG,TN_UHG_Jahr_Tag,Monatsverwendungsnachweis!$M$10,FALSE), "€"))</f>
        <v/>
      </c>
      <c r="H220" s="406" t="str">
        <f>IF(A220="","",Ermittlung_Kofi!U221*VLOOKUP(UHG,TN_UHG_Jahr_Monat,Monatsverwendungsnachweis!$M$10,FALSE)+Ermittlung_Kofi!AB221*VLOOKUP(UHG,TN_UHG_Jahr_Tag,Monatsverwendungsnachweis!$M$10,FALSE))</f>
        <v/>
      </c>
      <c r="I220" s="406" t="str">
        <f t="shared" si="23"/>
        <v/>
      </c>
      <c r="J220" s="293" t="str">
        <f>IF(A220="","",IF(Monatsverwendungsnachweis!S231="","",Monatsverwendungsnachweis!S231))</f>
        <v/>
      </c>
      <c r="K220" s="293" t="str">
        <f t="shared" si="24"/>
        <v/>
      </c>
    </row>
    <row r="221" spans="1:11" x14ac:dyDescent="0.25">
      <c r="A221" s="292" t="str">
        <f>IF(Ermittlung_Kofi!L222=0,"",IFERROR(VLOOKUP(Monatsverwendungsnachweis!B232,Positionen,4,FALSE),""))</f>
        <v/>
      </c>
      <c r="B221" s="293" t="str">
        <f t="shared" si="20"/>
        <v/>
      </c>
      <c r="C221" s="292" t="str">
        <f>IF(A221="","",CONCATENATE("UHG"," / ",Monatsverwendungsnachweis!$D$7," / ",RIGHT(Monatsverwendungsnachweis!$F$7,2)," / ",ROW()-1))</f>
        <v/>
      </c>
      <c r="D221" s="294" t="str">
        <f t="shared" si="21"/>
        <v/>
      </c>
      <c r="E221" s="294" t="str">
        <f t="shared" si="22"/>
        <v/>
      </c>
      <c r="F221" s="293" t="str">
        <f>IF(A221="","",VLOOKUP(Monatsverwendungsnachweis!B232,Positionen,5,FALSE))</f>
        <v/>
      </c>
      <c r="G221" s="384" t="str">
        <f>IF(A221="","",CONCATENATE(Monatsverwendungsnachweis!D232," / ",LEFT(Monatsverwendungsnachweis!E232,3)," / ",UHG," / ",Ermittlung_Kofi!U222," x Monat"," a ",VLOOKUP(UHG,TN_UHG_Jahr_Monat,Monatsverwendungsnachweis!$M$10,FALSE), "€ /"," ",Ermittlung_Kofi!AB222," x Tage"," a ",VLOOKUP(UHG,TN_UHG_Jahr_Tag,Monatsverwendungsnachweis!$M$10,FALSE), "€"))</f>
        <v/>
      </c>
      <c r="H221" s="406" t="str">
        <f>IF(A221="","",Ermittlung_Kofi!U222*VLOOKUP(UHG,TN_UHG_Jahr_Monat,Monatsverwendungsnachweis!$M$10,FALSE)+Ermittlung_Kofi!AB222*VLOOKUP(UHG,TN_UHG_Jahr_Tag,Monatsverwendungsnachweis!$M$10,FALSE))</f>
        <v/>
      </c>
      <c r="I221" s="406" t="str">
        <f t="shared" si="23"/>
        <v/>
      </c>
      <c r="J221" s="293" t="str">
        <f>IF(A221="","",IF(Monatsverwendungsnachweis!S232="","",Monatsverwendungsnachweis!S232))</f>
        <v/>
      </c>
      <c r="K221" s="293" t="str">
        <f t="shared" si="24"/>
        <v/>
      </c>
    </row>
    <row r="222" spans="1:11" x14ac:dyDescent="0.25">
      <c r="A222" s="292" t="str">
        <f>IF(Ermittlung_Kofi!L223=0,"",IFERROR(VLOOKUP(Monatsverwendungsnachweis!B233,Positionen,4,FALSE),""))</f>
        <v/>
      </c>
      <c r="B222" s="293" t="str">
        <f t="shared" si="20"/>
        <v/>
      </c>
      <c r="C222" s="292" t="str">
        <f>IF(A222="","",CONCATENATE("UHG"," / ",Monatsverwendungsnachweis!$D$7," / ",RIGHT(Monatsverwendungsnachweis!$F$7,2)," / ",ROW()-1))</f>
        <v/>
      </c>
      <c r="D222" s="294" t="str">
        <f t="shared" si="21"/>
        <v/>
      </c>
      <c r="E222" s="294" t="str">
        <f t="shared" si="22"/>
        <v/>
      </c>
      <c r="F222" s="293" t="str">
        <f>IF(A222="","",VLOOKUP(Monatsverwendungsnachweis!B233,Positionen,5,FALSE))</f>
        <v/>
      </c>
      <c r="G222" s="384" t="str">
        <f>IF(A222="","",CONCATENATE(Monatsverwendungsnachweis!D233," / ",LEFT(Monatsverwendungsnachweis!E233,3)," / ",UHG," / ",Ermittlung_Kofi!U223," x Monat"," a ",VLOOKUP(UHG,TN_UHG_Jahr_Monat,Monatsverwendungsnachweis!$M$10,FALSE), "€ /"," ",Ermittlung_Kofi!AB223," x Tage"," a ",VLOOKUP(UHG,TN_UHG_Jahr_Tag,Monatsverwendungsnachweis!$M$10,FALSE), "€"))</f>
        <v/>
      </c>
      <c r="H222" s="406" t="str">
        <f>IF(A222="","",Ermittlung_Kofi!U223*VLOOKUP(UHG,TN_UHG_Jahr_Monat,Monatsverwendungsnachweis!$M$10,FALSE)+Ermittlung_Kofi!AB223*VLOOKUP(UHG,TN_UHG_Jahr_Tag,Monatsverwendungsnachweis!$M$10,FALSE))</f>
        <v/>
      </c>
      <c r="I222" s="406" t="str">
        <f t="shared" si="23"/>
        <v/>
      </c>
      <c r="J222" s="293" t="str">
        <f>IF(A222="","",IF(Monatsverwendungsnachweis!S233="","",Monatsverwendungsnachweis!S233))</f>
        <v/>
      </c>
      <c r="K222" s="293" t="str">
        <f t="shared" si="24"/>
        <v/>
      </c>
    </row>
    <row r="223" spans="1:11" x14ac:dyDescent="0.25">
      <c r="A223" s="292" t="str">
        <f>IF(Ermittlung_Kofi!L224=0,"",IFERROR(VLOOKUP(Monatsverwendungsnachweis!B234,Positionen,4,FALSE),""))</f>
        <v/>
      </c>
      <c r="B223" s="293" t="str">
        <f t="shared" si="20"/>
        <v/>
      </c>
      <c r="C223" s="292" t="str">
        <f>IF(A223="","",CONCATENATE("UHG"," / ",Monatsverwendungsnachweis!$D$7," / ",RIGHT(Monatsverwendungsnachweis!$F$7,2)," / ",ROW()-1))</f>
        <v/>
      </c>
      <c r="D223" s="294" t="str">
        <f t="shared" si="21"/>
        <v/>
      </c>
      <c r="E223" s="294" t="str">
        <f t="shared" si="22"/>
        <v/>
      </c>
      <c r="F223" s="293" t="str">
        <f>IF(A223="","",VLOOKUP(Monatsverwendungsnachweis!B234,Positionen,5,FALSE))</f>
        <v/>
      </c>
      <c r="G223" s="384" t="str">
        <f>IF(A223="","",CONCATENATE(Monatsverwendungsnachweis!D234," / ",LEFT(Monatsverwendungsnachweis!E234,3)," / ",UHG," / ",Ermittlung_Kofi!U224," x Monat"," a ",VLOOKUP(UHG,TN_UHG_Jahr_Monat,Monatsverwendungsnachweis!$M$10,FALSE), "€ /"," ",Ermittlung_Kofi!AB224," x Tage"," a ",VLOOKUP(UHG,TN_UHG_Jahr_Tag,Monatsverwendungsnachweis!$M$10,FALSE), "€"))</f>
        <v/>
      </c>
      <c r="H223" s="406" t="str">
        <f>IF(A223="","",Ermittlung_Kofi!U224*VLOOKUP(UHG,TN_UHG_Jahr_Monat,Monatsverwendungsnachweis!$M$10,FALSE)+Ermittlung_Kofi!AB224*VLOOKUP(UHG,TN_UHG_Jahr_Tag,Monatsverwendungsnachweis!$M$10,FALSE))</f>
        <v/>
      </c>
      <c r="I223" s="406" t="str">
        <f t="shared" si="23"/>
        <v/>
      </c>
      <c r="J223" s="293" t="str">
        <f>IF(A223="","",IF(Monatsverwendungsnachweis!S234="","",Monatsverwendungsnachweis!S234))</f>
        <v/>
      </c>
      <c r="K223" s="293" t="str">
        <f t="shared" si="24"/>
        <v/>
      </c>
    </row>
    <row r="224" spans="1:11" x14ac:dyDescent="0.25">
      <c r="A224" s="292" t="str">
        <f>IF(Ermittlung_Kofi!L225=0,"",IFERROR(VLOOKUP(Monatsverwendungsnachweis!B235,Positionen,4,FALSE),""))</f>
        <v/>
      </c>
      <c r="B224" s="293" t="str">
        <f t="shared" si="20"/>
        <v/>
      </c>
      <c r="C224" s="292" t="str">
        <f>IF(A224="","",CONCATENATE("UHG"," / ",Monatsverwendungsnachweis!$D$7," / ",RIGHT(Monatsverwendungsnachweis!$F$7,2)," / ",ROW()-1))</f>
        <v/>
      </c>
      <c r="D224" s="294" t="str">
        <f t="shared" si="21"/>
        <v/>
      </c>
      <c r="E224" s="294" t="str">
        <f t="shared" si="22"/>
        <v/>
      </c>
      <c r="F224" s="293" t="str">
        <f>IF(A224="","",VLOOKUP(Monatsverwendungsnachweis!B235,Positionen,5,FALSE))</f>
        <v/>
      </c>
      <c r="G224" s="384" t="str">
        <f>IF(A224="","",CONCATENATE(Monatsverwendungsnachweis!D235," / ",LEFT(Monatsverwendungsnachweis!E235,3)," / ",UHG," / ",Ermittlung_Kofi!U225," x Monat"," a ",VLOOKUP(UHG,TN_UHG_Jahr_Monat,Monatsverwendungsnachweis!$M$10,FALSE), "€ /"," ",Ermittlung_Kofi!AB225," x Tage"," a ",VLOOKUP(UHG,TN_UHG_Jahr_Tag,Monatsverwendungsnachweis!$M$10,FALSE), "€"))</f>
        <v/>
      </c>
      <c r="H224" s="406" t="str">
        <f>IF(A224="","",Ermittlung_Kofi!U225*VLOOKUP(UHG,TN_UHG_Jahr_Monat,Monatsverwendungsnachweis!$M$10,FALSE)+Ermittlung_Kofi!AB225*VLOOKUP(UHG,TN_UHG_Jahr_Tag,Monatsverwendungsnachweis!$M$10,FALSE))</f>
        <v/>
      </c>
      <c r="I224" s="406" t="str">
        <f t="shared" si="23"/>
        <v/>
      </c>
      <c r="J224" s="293" t="str">
        <f>IF(A224="","",IF(Monatsverwendungsnachweis!S235="","",Monatsverwendungsnachweis!S235))</f>
        <v/>
      </c>
      <c r="K224" s="293" t="str">
        <f t="shared" si="24"/>
        <v/>
      </c>
    </row>
    <row r="225" spans="1:11" x14ac:dyDescent="0.25">
      <c r="A225" s="292" t="str">
        <f>IF(Ermittlung_Kofi!L226=0,"",IFERROR(VLOOKUP(Monatsverwendungsnachweis!B236,Positionen,4,FALSE),""))</f>
        <v/>
      </c>
      <c r="B225" s="293" t="str">
        <f t="shared" si="20"/>
        <v/>
      </c>
      <c r="C225" s="292" t="str">
        <f>IF(A225="","",CONCATENATE("UHG"," / ",Monatsverwendungsnachweis!$D$7," / ",RIGHT(Monatsverwendungsnachweis!$F$7,2)," / ",ROW()-1))</f>
        <v/>
      </c>
      <c r="D225" s="294" t="str">
        <f t="shared" si="21"/>
        <v/>
      </c>
      <c r="E225" s="294" t="str">
        <f t="shared" si="22"/>
        <v/>
      </c>
      <c r="F225" s="293" t="str">
        <f>IF(A225="","",VLOOKUP(Monatsverwendungsnachweis!B236,Positionen,5,FALSE))</f>
        <v/>
      </c>
      <c r="G225" s="384" t="str">
        <f>IF(A225="","",CONCATENATE(Monatsverwendungsnachweis!D236," / ",LEFT(Monatsverwendungsnachweis!E236,3)," / ",UHG," / ",Ermittlung_Kofi!U226," x Monat"," a ",VLOOKUP(UHG,TN_UHG_Jahr_Monat,Monatsverwendungsnachweis!$M$10,FALSE), "€ /"," ",Ermittlung_Kofi!AB226," x Tage"," a ",VLOOKUP(UHG,TN_UHG_Jahr_Tag,Monatsverwendungsnachweis!$M$10,FALSE), "€"))</f>
        <v/>
      </c>
      <c r="H225" s="406" t="str">
        <f>IF(A225="","",Ermittlung_Kofi!U226*VLOOKUP(UHG,TN_UHG_Jahr_Monat,Monatsverwendungsnachweis!$M$10,FALSE)+Ermittlung_Kofi!AB226*VLOOKUP(UHG,TN_UHG_Jahr_Tag,Monatsverwendungsnachweis!$M$10,FALSE))</f>
        <v/>
      </c>
      <c r="I225" s="406" t="str">
        <f t="shared" si="23"/>
        <v/>
      </c>
      <c r="J225" s="293" t="str">
        <f>IF(A225="","",IF(Monatsverwendungsnachweis!S236="","",Monatsverwendungsnachweis!S236))</f>
        <v/>
      </c>
      <c r="K225" s="293" t="str">
        <f t="shared" si="24"/>
        <v/>
      </c>
    </row>
    <row r="226" spans="1:11" x14ac:dyDescent="0.25">
      <c r="A226" s="292" t="str">
        <f>IF(Ermittlung_Kofi!L227=0,"",IFERROR(VLOOKUP(Monatsverwendungsnachweis!B237,Positionen,4,FALSE),""))</f>
        <v/>
      </c>
      <c r="B226" s="293" t="str">
        <f t="shared" si="20"/>
        <v/>
      </c>
      <c r="C226" s="292" t="str">
        <f>IF(A226="","",CONCATENATE("UHG"," / ",Monatsverwendungsnachweis!$D$7," / ",RIGHT(Monatsverwendungsnachweis!$F$7,2)," / ",ROW()-1))</f>
        <v/>
      </c>
      <c r="D226" s="294" t="str">
        <f t="shared" si="21"/>
        <v/>
      </c>
      <c r="E226" s="294" t="str">
        <f t="shared" si="22"/>
        <v/>
      </c>
      <c r="F226" s="293" t="str">
        <f>IF(A226="","",VLOOKUP(Monatsverwendungsnachweis!B237,Positionen,5,FALSE))</f>
        <v/>
      </c>
      <c r="G226" s="384" t="str">
        <f>IF(A226="","",CONCATENATE(Monatsverwendungsnachweis!D237," / ",LEFT(Monatsverwendungsnachweis!E237,3)," / ",UHG," / ",Ermittlung_Kofi!U227," x Monat"," a ",VLOOKUP(UHG,TN_UHG_Jahr_Monat,Monatsverwendungsnachweis!$M$10,FALSE), "€ /"," ",Ermittlung_Kofi!AB227," x Tage"," a ",VLOOKUP(UHG,TN_UHG_Jahr_Tag,Monatsverwendungsnachweis!$M$10,FALSE), "€"))</f>
        <v/>
      </c>
      <c r="H226" s="406" t="str">
        <f>IF(A226="","",Ermittlung_Kofi!U227*VLOOKUP(UHG,TN_UHG_Jahr_Monat,Monatsverwendungsnachweis!$M$10,FALSE)+Ermittlung_Kofi!AB227*VLOOKUP(UHG,TN_UHG_Jahr_Tag,Monatsverwendungsnachweis!$M$10,FALSE))</f>
        <v/>
      </c>
      <c r="I226" s="406" t="str">
        <f t="shared" si="23"/>
        <v/>
      </c>
      <c r="J226" s="293" t="str">
        <f>IF(A226="","",IF(Monatsverwendungsnachweis!S237="","",Monatsverwendungsnachweis!S237))</f>
        <v/>
      </c>
      <c r="K226" s="293" t="str">
        <f t="shared" si="24"/>
        <v/>
      </c>
    </row>
    <row r="227" spans="1:11" x14ac:dyDescent="0.25">
      <c r="A227" s="292" t="str">
        <f>IF(Ermittlung_Kofi!L228=0,"",IFERROR(VLOOKUP(Monatsverwendungsnachweis!B238,Positionen,4,FALSE),""))</f>
        <v/>
      </c>
      <c r="B227" s="293" t="str">
        <f t="shared" si="20"/>
        <v/>
      </c>
      <c r="C227" s="292" t="str">
        <f>IF(A227="","",CONCATENATE("UHG"," / ",Monatsverwendungsnachweis!$D$7," / ",RIGHT(Monatsverwendungsnachweis!$F$7,2)," / ",ROW()-1))</f>
        <v/>
      </c>
      <c r="D227" s="294" t="str">
        <f t="shared" si="21"/>
        <v/>
      </c>
      <c r="E227" s="294" t="str">
        <f t="shared" si="22"/>
        <v/>
      </c>
      <c r="F227" s="293" t="str">
        <f>IF(A227="","",VLOOKUP(Monatsverwendungsnachweis!B238,Positionen,5,FALSE))</f>
        <v/>
      </c>
      <c r="G227" s="384" t="str">
        <f>IF(A227="","",CONCATENATE(Monatsverwendungsnachweis!D238," / ",LEFT(Monatsverwendungsnachweis!E238,3)," / ",UHG," / ",Ermittlung_Kofi!U228," x Monat"," a ",VLOOKUP(UHG,TN_UHG_Jahr_Monat,Monatsverwendungsnachweis!$M$10,FALSE), "€ /"," ",Ermittlung_Kofi!AB228," x Tage"," a ",VLOOKUP(UHG,TN_UHG_Jahr_Tag,Monatsverwendungsnachweis!$M$10,FALSE), "€"))</f>
        <v/>
      </c>
      <c r="H227" s="406" t="str">
        <f>IF(A227="","",Ermittlung_Kofi!U228*VLOOKUP(UHG,TN_UHG_Jahr_Monat,Monatsverwendungsnachweis!$M$10,FALSE)+Ermittlung_Kofi!AB228*VLOOKUP(UHG,TN_UHG_Jahr_Tag,Monatsverwendungsnachweis!$M$10,FALSE))</f>
        <v/>
      </c>
      <c r="I227" s="406" t="str">
        <f t="shared" si="23"/>
        <v/>
      </c>
      <c r="J227" s="293" t="str">
        <f>IF(A227="","",IF(Monatsverwendungsnachweis!S238="","",Monatsverwendungsnachweis!S238))</f>
        <v/>
      </c>
      <c r="K227" s="293" t="str">
        <f t="shared" si="24"/>
        <v/>
      </c>
    </row>
    <row r="228" spans="1:11" x14ac:dyDescent="0.25">
      <c r="A228" s="292" t="str">
        <f>IF(Ermittlung_Kofi!L229=0,"",IFERROR(VLOOKUP(Monatsverwendungsnachweis!B239,Positionen,4,FALSE),""))</f>
        <v/>
      </c>
      <c r="B228" s="293" t="str">
        <f t="shared" si="20"/>
        <v/>
      </c>
      <c r="C228" s="292" t="str">
        <f>IF(A228="","",CONCATENATE("UHG"," / ",Monatsverwendungsnachweis!$D$7," / ",RIGHT(Monatsverwendungsnachweis!$F$7,2)," / ",ROW()-1))</f>
        <v/>
      </c>
      <c r="D228" s="294" t="str">
        <f t="shared" si="21"/>
        <v/>
      </c>
      <c r="E228" s="294" t="str">
        <f t="shared" si="22"/>
        <v/>
      </c>
      <c r="F228" s="293" t="str">
        <f>IF(A228="","",VLOOKUP(Monatsverwendungsnachweis!B239,Positionen,5,FALSE))</f>
        <v/>
      </c>
      <c r="G228" s="384" t="str">
        <f>IF(A228="","",CONCATENATE(Monatsverwendungsnachweis!D239," / ",LEFT(Monatsverwendungsnachweis!E239,3)," / ",UHG," / ",Ermittlung_Kofi!U229," x Monat"," a ",VLOOKUP(UHG,TN_UHG_Jahr_Monat,Monatsverwendungsnachweis!$M$10,FALSE), "€ /"," ",Ermittlung_Kofi!AB229," x Tage"," a ",VLOOKUP(UHG,TN_UHG_Jahr_Tag,Monatsverwendungsnachweis!$M$10,FALSE), "€"))</f>
        <v/>
      </c>
      <c r="H228" s="406" t="str">
        <f>IF(A228="","",Ermittlung_Kofi!U229*VLOOKUP(UHG,TN_UHG_Jahr_Monat,Monatsverwendungsnachweis!$M$10,FALSE)+Ermittlung_Kofi!AB229*VLOOKUP(UHG,TN_UHG_Jahr_Tag,Monatsverwendungsnachweis!$M$10,FALSE))</f>
        <v/>
      </c>
      <c r="I228" s="406" t="str">
        <f t="shared" si="23"/>
        <v/>
      </c>
      <c r="J228" s="293" t="str">
        <f>IF(A228="","",IF(Monatsverwendungsnachweis!S239="","",Monatsverwendungsnachweis!S239))</f>
        <v/>
      </c>
      <c r="K228" s="293" t="str">
        <f t="shared" si="24"/>
        <v/>
      </c>
    </row>
    <row r="229" spans="1:11" x14ac:dyDescent="0.25">
      <c r="A229" s="292" t="str">
        <f>IF(Ermittlung_Kofi!L230=0,"",IFERROR(VLOOKUP(Monatsverwendungsnachweis!B240,Positionen,4,FALSE),""))</f>
        <v/>
      </c>
      <c r="B229" s="293" t="str">
        <f t="shared" ref="B229:B292" si="25">IF(A229="","","ZE")</f>
        <v/>
      </c>
      <c r="C229" s="292" t="str">
        <f>IF(A229="","",CONCATENATE("UHG"," / ",Monatsverwendungsnachweis!$D$7," / ",RIGHT(Monatsverwendungsnachweis!$F$7,2)," / ",ROW()-1))</f>
        <v/>
      </c>
      <c r="D229" s="294" t="str">
        <f t="shared" ref="D229:D292" si="26">IF(A229="","",Monatsende)</f>
        <v/>
      </c>
      <c r="E229" s="294" t="str">
        <f t="shared" ref="E229:E292" si="27">IF(A229="","",Monatsende)</f>
        <v/>
      </c>
      <c r="F229" s="293" t="str">
        <f>IF(A229="","",VLOOKUP(Monatsverwendungsnachweis!B240,Positionen,5,FALSE))</f>
        <v/>
      </c>
      <c r="G229" s="384" t="str">
        <f>IF(A229="","",CONCATENATE(Monatsverwendungsnachweis!D240," / ",LEFT(Monatsverwendungsnachweis!E240,3)," / ",UHG," / ",Ermittlung_Kofi!U230," x Monat"," a ",VLOOKUP(UHG,TN_UHG_Jahr_Monat,Monatsverwendungsnachweis!$M$10,FALSE), "€ /"," ",Ermittlung_Kofi!AB230," x Tage"," a ",VLOOKUP(UHG,TN_UHG_Jahr_Tag,Monatsverwendungsnachweis!$M$10,FALSE), "€"))</f>
        <v/>
      </c>
      <c r="H229" s="406" t="str">
        <f>IF(A229="","",Ermittlung_Kofi!U230*VLOOKUP(UHG,TN_UHG_Jahr_Monat,Monatsverwendungsnachweis!$M$10,FALSE)+Ermittlung_Kofi!AB230*VLOOKUP(UHG,TN_UHG_Jahr_Tag,Monatsverwendungsnachweis!$M$10,FALSE))</f>
        <v/>
      </c>
      <c r="I229" s="406" t="str">
        <f t="shared" ref="I229:I292" si="28">H229</f>
        <v/>
      </c>
      <c r="J229" s="293" t="str">
        <f>IF(A229="","",IF(Monatsverwendungsnachweis!S240="","",Monatsverwendungsnachweis!S240))</f>
        <v/>
      </c>
      <c r="K229" s="293" t="str">
        <f t="shared" ref="K229:K292" si="29">IF(A229="","","0")</f>
        <v/>
      </c>
    </row>
    <row r="230" spans="1:11" x14ac:dyDescent="0.25">
      <c r="A230" s="292" t="str">
        <f>IF(Ermittlung_Kofi!L231=0,"",IFERROR(VLOOKUP(Monatsverwendungsnachweis!B241,Positionen,4,FALSE),""))</f>
        <v/>
      </c>
      <c r="B230" s="293" t="str">
        <f t="shared" si="25"/>
        <v/>
      </c>
      <c r="C230" s="292" t="str">
        <f>IF(A230="","",CONCATENATE("UHG"," / ",Monatsverwendungsnachweis!$D$7," / ",RIGHT(Monatsverwendungsnachweis!$F$7,2)," / ",ROW()-1))</f>
        <v/>
      </c>
      <c r="D230" s="294" t="str">
        <f t="shared" si="26"/>
        <v/>
      </c>
      <c r="E230" s="294" t="str">
        <f t="shared" si="27"/>
        <v/>
      </c>
      <c r="F230" s="293" t="str">
        <f>IF(A230="","",VLOOKUP(Monatsverwendungsnachweis!B241,Positionen,5,FALSE))</f>
        <v/>
      </c>
      <c r="G230" s="384" t="str">
        <f>IF(A230="","",CONCATENATE(Monatsverwendungsnachweis!D241," / ",LEFT(Monatsverwendungsnachweis!E241,3)," / ",UHG," / ",Ermittlung_Kofi!U231," x Monat"," a ",VLOOKUP(UHG,TN_UHG_Jahr_Monat,Monatsverwendungsnachweis!$M$10,FALSE), "€ /"," ",Ermittlung_Kofi!AB231," x Tage"," a ",VLOOKUP(UHG,TN_UHG_Jahr_Tag,Monatsverwendungsnachweis!$M$10,FALSE), "€"))</f>
        <v/>
      </c>
      <c r="H230" s="406" t="str">
        <f>IF(A230="","",Ermittlung_Kofi!U231*VLOOKUP(UHG,TN_UHG_Jahr_Monat,Monatsverwendungsnachweis!$M$10,FALSE)+Ermittlung_Kofi!AB231*VLOOKUP(UHG,TN_UHG_Jahr_Tag,Monatsverwendungsnachweis!$M$10,FALSE))</f>
        <v/>
      </c>
      <c r="I230" s="406" t="str">
        <f t="shared" si="28"/>
        <v/>
      </c>
      <c r="J230" s="293" t="str">
        <f>IF(A230="","",IF(Monatsverwendungsnachweis!S241="","",Monatsverwendungsnachweis!S241))</f>
        <v/>
      </c>
      <c r="K230" s="293" t="str">
        <f t="shared" si="29"/>
        <v/>
      </c>
    </row>
    <row r="231" spans="1:11" x14ac:dyDescent="0.25">
      <c r="A231" s="292" t="str">
        <f>IF(Ermittlung_Kofi!L232=0,"",IFERROR(VLOOKUP(Monatsverwendungsnachweis!B242,Positionen,4,FALSE),""))</f>
        <v/>
      </c>
      <c r="B231" s="293" t="str">
        <f t="shared" si="25"/>
        <v/>
      </c>
      <c r="C231" s="292" t="str">
        <f>IF(A231="","",CONCATENATE("UHG"," / ",Monatsverwendungsnachweis!$D$7," / ",RIGHT(Monatsverwendungsnachweis!$F$7,2)," / ",ROW()-1))</f>
        <v/>
      </c>
      <c r="D231" s="294" t="str">
        <f t="shared" si="26"/>
        <v/>
      </c>
      <c r="E231" s="294" t="str">
        <f t="shared" si="27"/>
        <v/>
      </c>
      <c r="F231" s="293" t="str">
        <f>IF(A231="","",VLOOKUP(Monatsverwendungsnachweis!B242,Positionen,5,FALSE))</f>
        <v/>
      </c>
      <c r="G231" s="384" t="str">
        <f>IF(A231="","",CONCATENATE(Monatsverwendungsnachweis!D242," / ",LEFT(Monatsverwendungsnachweis!E242,3)," / ",UHG," / ",Ermittlung_Kofi!U232," x Monat"," a ",VLOOKUP(UHG,TN_UHG_Jahr_Monat,Monatsverwendungsnachweis!$M$10,FALSE), "€ /"," ",Ermittlung_Kofi!AB232," x Tage"," a ",VLOOKUP(UHG,TN_UHG_Jahr_Tag,Monatsverwendungsnachweis!$M$10,FALSE), "€"))</f>
        <v/>
      </c>
      <c r="H231" s="406" t="str">
        <f>IF(A231="","",Ermittlung_Kofi!U232*VLOOKUP(UHG,TN_UHG_Jahr_Monat,Monatsverwendungsnachweis!$M$10,FALSE)+Ermittlung_Kofi!AB232*VLOOKUP(UHG,TN_UHG_Jahr_Tag,Monatsverwendungsnachweis!$M$10,FALSE))</f>
        <v/>
      </c>
      <c r="I231" s="406" t="str">
        <f t="shared" si="28"/>
        <v/>
      </c>
      <c r="J231" s="293" t="str">
        <f>IF(A231="","",IF(Monatsverwendungsnachweis!S242="","",Monatsverwendungsnachweis!S242))</f>
        <v/>
      </c>
      <c r="K231" s="293" t="str">
        <f t="shared" si="29"/>
        <v/>
      </c>
    </row>
    <row r="232" spans="1:11" x14ac:dyDescent="0.25">
      <c r="A232" s="292" t="str">
        <f>IF(Ermittlung_Kofi!L233=0,"",IFERROR(VLOOKUP(Monatsverwendungsnachweis!B243,Positionen,4,FALSE),""))</f>
        <v/>
      </c>
      <c r="B232" s="293" t="str">
        <f t="shared" si="25"/>
        <v/>
      </c>
      <c r="C232" s="292" t="str">
        <f>IF(A232="","",CONCATENATE("UHG"," / ",Monatsverwendungsnachweis!$D$7," / ",RIGHT(Monatsverwendungsnachweis!$F$7,2)," / ",ROW()-1))</f>
        <v/>
      </c>
      <c r="D232" s="294" t="str">
        <f t="shared" si="26"/>
        <v/>
      </c>
      <c r="E232" s="294" t="str">
        <f t="shared" si="27"/>
        <v/>
      </c>
      <c r="F232" s="293" t="str">
        <f>IF(A232="","",VLOOKUP(Monatsverwendungsnachweis!B243,Positionen,5,FALSE))</f>
        <v/>
      </c>
      <c r="G232" s="384" t="str">
        <f>IF(A232="","",CONCATENATE(Monatsverwendungsnachweis!D243," / ",LEFT(Monatsverwendungsnachweis!E243,3)," / ",UHG," / ",Ermittlung_Kofi!U233," x Monat"," a ",VLOOKUP(UHG,TN_UHG_Jahr_Monat,Monatsverwendungsnachweis!$M$10,FALSE), "€ /"," ",Ermittlung_Kofi!AB233," x Tage"," a ",VLOOKUP(UHG,TN_UHG_Jahr_Tag,Monatsverwendungsnachweis!$M$10,FALSE), "€"))</f>
        <v/>
      </c>
      <c r="H232" s="406" t="str">
        <f>IF(A232="","",Ermittlung_Kofi!U233*VLOOKUP(UHG,TN_UHG_Jahr_Monat,Monatsverwendungsnachweis!$M$10,FALSE)+Ermittlung_Kofi!AB233*VLOOKUP(UHG,TN_UHG_Jahr_Tag,Monatsverwendungsnachweis!$M$10,FALSE))</f>
        <v/>
      </c>
      <c r="I232" s="406" t="str">
        <f t="shared" si="28"/>
        <v/>
      </c>
      <c r="J232" s="293" t="str">
        <f>IF(A232="","",IF(Monatsverwendungsnachweis!S243="","",Monatsverwendungsnachweis!S243))</f>
        <v/>
      </c>
      <c r="K232" s="293" t="str">
        <f t="shared" si="29"/>
        <v/>
      </c>
    </row>
    <row r="233" spans="1:11" x14ac:dyDescent="0.25">
      <c r="A233" s="292" t="str">
        <f>IF(Ermittlung_Kofi!L234=0,"",IFERROR(VLOOKUP(Monatsverwendungsnachweis!B244,Positionen,4,FALSE),""))</f>
        <v/>
      </c>
      <c r="B233" s="293" t="str">
        <f t="shared" si="25"/>
        <v/>
      </c>
      <c r="C233" s="292" t="str">
        <f>IF(A233="","",CONCATENATE("UHG"," / ",Monatsverwendungsnachweis!$D$7," / ",RIGHT(Monatsverwendungsnachweis!$F$7,2)," / ",ROW()-1))</f>
        <v/>
      </c>
      <c r="D233" s="294" t="str">
        <f t="shared" si="26"/>
        <v/>
      </c>
      <c r="E233" s="294" t="str">
        <f t="shared" si="27"/>
        <v/>
      </c>
      <c r="F233" s="293" t="str">
        <f>IF(A233="","",VLOOKUP(Monatsverwendungsnachweis!B244,Positionen,5,FALSE))</f>
        <v/>
      </c>
      <c r="G233" s="384" t="str">
        <f>IF(A233="","",CONCATENATE(Monatsverwendungsnachweis!D244," / ",LEFT(Monatsverwendungsnachweis!E244,3)," / ",UHG," / ",Ermittlung_Kofi!U234," x Monat"," a ",VLOOKUP(UHG,TN_UHG_Jahr_Monat,Monatsverwendungsnachweis!$M$10,FALSE), "€ /"," ",Ermittlung_Kofi!AB234," x Tage"," a ",VLOOKUP(UHG,TN_UHG_Jahr_Tag,Monatsverwendungsnachweis!$M$10,FALSE), "€"))</f>
        <v/>
      </c>
      <c r="H233" s="406" t="str">
        <f>IF(A233="","",Ermittlung_Kofi!U234*VLOOKUP(UHG,TN_UHG_Jahr_Monat,Monatsverwendungsnachweis!$M$10,FALSE)+Ermittlung_Kofi!AB234*VLOOKUP(UHG,TN_UHG_Jahr_Tag,Monatsverwendungsnachweis!$M$10,FALSE))</f>
        <v/>
      </c>
      <c r="I233" s="406" t="str">
        <f t="shared" si="28"/>
        <v/>
      </c>
      <c r="J233" s="293" t="str">
        <f>IF(A233="","",IF(Monatsverwendungsnachweis!S244="","",Monatsverwendungsnachweis!S244))</f>
        <v/>
      </c>
      <c r="K233" s="293" t="str">
        <f t="shared" si="29"/>
        <v/>
      </c>
    </row>
    <row r="234" spans="1:11" x14ac:dyDescent="0.25">
      <c r="A234" s="292" t="str">
        <f>IF(Ermittlung_Kofi!L235=0,"",IFERROR(VLOOKUP(Monatsverwendungsnachweis!B245,Positionen,4,FALSE),""))</f>
        <v/>
      </c>
      <c r="B234" s="293" t="str">
        <f t="shared" si="25"/>
        <v/>
      </c>
      <c r="C234" s="292" t="str">
        <f>IF(A234="","",CONCATENATE("UHG"," / ",Monatsverwendungsnachweis!$D$7," / ",RIGHT(Monatsverwendungsnachweis!$F$7,2)," / ",ROW()-1))</f>
        <v/>
      </c>
      <c r="D234" s="294" t="str">
        <f t="shared" si="26"/>
        <v/>
      </c>
      <c r="E234" s="294" t="str">
        <f t="shared" si="27"/>
        <v/>
      </c>
      <c r="F234" s="293" t="str">
        <f>IF(A234="","",VLOOKUP(Monatsverwendungsnachweis!B245,Positionen,5,FALSE))</f>
        <v/>
      </c>
      <c r="G234" s="384" t="str">
        <f>IF(A234="","",CONCATENATE(Monatsverwendungsnachweis!D245," / ",LEFT(Monatsverwendungsnachweis!E245,3)," / ",UHG," / ",Ermittlung_Kofi!U235," x Monat"," a ",VLOOKUP(UHG,TN_UHG_Jahr_Monat,Monatsverwendungsnachweis!$M$10,FALSE), "€ /"," ",Ermittlung_Kofi!AB235," x Tage"," a ",VLOOKUP(UHG,TN_UHG_Jahr_Tag,Monatsverwendungsnachweis!$M$10,FALSE), "€"))</f>
        <v/>
      </c>
      <c r="H234" s="406" t="str">
        <f>IF(A234="","",Ermittlung_Kofi!U235*VLOOKUP(UHG,TN_UHG_Jahr_Monat,Monatsverwendungsnachweis!$M$10,FALSE)+Ermittlung_Kofi!AB235*VLOOKUP(UHG,TN_UHG_Jahr_Tag,Monatsverwendungsnachweis!$M$10,FALSE))</f>
        <v/>
      </c>
      <c r="I234" s="406" t="str">
        <f t="shared" si="28"/>
        <v/>
      </c>
      <c r="J234" s="293" t="str">
        <f>IF(A234="","",IF(Monatsverwendungsnachweis!S245="","",Monatsverwendungsnachweis!S245))</f>
        <v/>
      </c>
      <c r="K234" s="293" t="str">
        <f t="shared" si="29"/>
        <v/>
      </c>
    </row>
    <row r="235" spans="1:11" x14ac:dyDescent="0.25">
      <c r="A235" s="292" t="str">
        <f>IF(Ermittlung_Kofi!L236=0,"",IFERROR(VLOOKUP(Monatsverwendungsnachweis!B246,Positionen,4,FALSE),""))</f>
        <v/>
      </c>
      <c r="B235" s="293" t="str">
        <f t="shared" si="25"/>
        <v/>
      </c>
      <c r="C235" s="292" t="str">
        <f>IF(A235="","",CONCATENATE("UHG"," / ",Monatsverwendungsnachweis!$D$7," / ",RIGHT(Monatsverwendungsnachweis!$F$7,2)," / ",ROW()-1))</f>
        <v/>
      </c>
      <c r="D235" s="294" t="str">
        <f t="shared" si="26"/>
        <v/>
      </c>
      <c r="E235" s="294" t="str">
        <f t="shared" si="27"/>
        <v/>
      </c>
      <c r="F235" s="293" t="str">
        <f>IF(A235="","",VLOOKUP(Monatsverwendungsnachweis!B246,Positionen,5,FALSE))</f>
        <v/>
      </c>
      <c r="G235" s="384" t="str">
        <f>IF(A235="","",CONCATENATE(Monatsverwendungsnachweis!D246," / ",LEFT(Monatsverwendungsnachweis!E246,3)," / ",UHG," / ",Ermittlung_Kofi!U236," x Monat"," a ",VLOOKUP(UHG,TN_UHG_Jahr_Monat,Monatsverwendungsnachweis!$M$10,FALSE), "€ /"," ",Ermittlung_Kofi!AB236," x Tage"," a ",VLOOKUP(UHG,TN_UHG_Jahr_Tag,Monatsverwendungsnachweis!$M$10,FALSE), "€"))</f>
        <v/>
      </c>
      <c r="H235" s="406" t="str">
        <f>IF(A235="","",Ermittlung_Kofi!U236*VLOOKUP(UHG,TN_UHG_Jahr_Monat,Monatsverwendungsnachweis!$M$10,FALSE)+Ermittlung_Kofi!AB236*VLOOKUP(UHG,TN_UHG_Jahr_Tag,Monatsverwendungsnachweis!$M$10,FALSE))</f>
        <v/>
      </c>
      <c r="I235" s="406" t="str">
        <f t="shared" si="28"/>
        <v/>
      </c>
      <c r="J235" s="293" t="str">
        <f>IF(A235="","",IF(Monatsverwendungsnachweis!S246="","",Monatsverwendungsnachweis!S246))</f>
        <v/>
      </c>
      <c r="K235" s="293" t="str">
        <f t="shared" si="29"/>
        <v/>
      </c>
    </row>
    <row r="236" spans="1:11" x14ac:dyDescent="0.25">
      <c r="A236" s="292" t="str">
        <f>IF(Ermittlung_Kofi!L237=0,"",IFERROR(VLOOKUP(Monatsverwendungsnachweis!B247,Positionen,4,FALSE),""))</f>
        <v/>
      </c>
      <c r="B236" s="293" t="str">
        <f t="shared" si="25"/>
        <v/>
      </c>
      <c r="C236" s="292" t="str">
        <f>IF(A236="","",CONCATENATE("UHG"," / ",Monatsverwendungsnachweis!$D$7," / ",RIGHT(Monatsverwendungsnachweis!$F$7,2)," / ",ROW()-1))</f>
        <v/>
      </c>
      <c r="D236" s="294" t="str">
        <f t="shared" si="26"/>
        <v/>
      </c>
      <c r="E236" s="294" t="str">
        <f t="shared" si="27"/>
        <v/>
      </c>
      <c r="F236" s="293" t="str">
        <f>IF(A236="","",VLOOKUP(Monatsverwendungsnachweis!B247,Positionen,5,FALSE))</f>
        <v/>
      </c>
      <c r="G236" s="384" t="str">
        <f>IF(A236="","",CONCATENATE(Monatsverwendungsnachweis!D247," / ",LEFT(Monatsverwendungsnachweis!E247,3)," / ",UHG," / ",Ermittlung_Kofi!U237," x Monat"," a ",VLOOKUP(UHG,TN_UHG_Jahr_Monat,Monatsverwendungsnachweis!$M$10,FALSE), "€ /"," ",Ermittlung_Kofi!AB237," x Tage"," a ",VLOOKUP(UHG,TN_UHG_Jahr_Tag,Monatsverwendungsnachweis!$M$10,FALSE), "€"))</f>
        <v/>
      </c>
      <c r="H236" s="406" t="str">
        <f>IF(A236="","",Ermittlung_Kofi!U237*VLOOKUP(UHG,TN_UHG_Jahr_Monat,Monatsverwendungsnachweis!$M$10,FALSE)+Ermittlung_Kofi!AB237*VLOOKUP(UHG,TN_UHG_Jahr_Tag,Monatsverwendungsnachweis!$M$10,FALSE))</f>
        <v/>
      </c>
      <c r="I236" s="406" t="str">
        <f t="shared" si="28"/>
        <v/>
      </c>
      <c r="J236" s="293" t="str">
        <f>IF(A236="","",IF(Monatsverwendungsnachweis!S247="","",Monatsverwendungsnachweis!S247))</f>
        <v/>
      </c>
      <c r="K236" s="293" t="str">
        <f t="shared" si="29"/>
        <v/>
      </c>
    </row>
    <row r="237" spans="1:11" x14ac:dyDescent="0.25">
      <c r="A237" s="292" t="str">
        <f>IF(Ermittlung_Kofi!L238=0,"",IFERROR(VLOOKUP(Monatsverwendungsnachweis!B248,Positionen,4,FALSE),""))</f>
        <v/>
      </c>
      <c r="B237" s="293" t="str">
        <f t="shared" si="25"/>
        <v/>
      </c>
      <c r="C237" s="292" t="str">
        <f>IF(A237="","",CONCATENATE("UHG"," / ",Monatsverwendungsnachweis!$D$7," / ",RIGHT(Monatsverwendungsnachweis!$F$7,2)," / ",ROW()-1))</f>
        <v/>
      </c>
      <c r="D237" s="294" t="str">
        <f t="shared" si="26"/>
        <v/>
      </c>
      <c r="E237" s="294" t="str">
        <f t="shared" si="27"/>
        <v/>
      </c>
      <c r="F237" s="293" t="str">
        <f>IF(A237="","",VLOOKUP(Monatsverwendungsnachweis!B248,Positionen,5,FALSE))</f>
        <v/>
      </c>
      <c r="G237" s="384" t="str">
        <f>IF(A237="","",CONCATENATE(Monatsverwendungsnachweis!D248," / ",LEFT(Monatsverwendungsnachweis!E248,3)," / ",UHG," / ",Ermittlung_Kofi!U238," x Monat"," a ",VLOOKUP(UHG,TN_UHG_Jahr_Monat,Monatsverwendungsnachweis!$M$10,FALSE), "€ /"," ",Ermittlung_Kofi!AB238," x Tage"," a ",VLOOKUP(UHG,TN_UHG_Jahr_Tag,Monatsverwendungsnachweis!$M$10,FALSE), "€"))</f>
        <v/>
      </c>
      <c r="H237" s="406" t="str">
        <f>IF(A237="","",Ermittlung_Kofi!U238*VLOOKUP(UHG,TN_UHG_Jahr_Monat,Monatsverwendungsnachweis!$M$10,FALSE)+Ermittlung_Kofi!AB238*VLOOKUP(UHG,TN_UHG_Jahr_Tag,Monatsverwendungsnachweis!$M$10,FALSE))</f>
        <v/>
      </c>
      <c r="I237" s="406" t="str">
        <f t="shared" si="28"/>
        <v/>
      </c>
      <c r="J237" s="293" t="str">
        <f>IF(A237="","",IF(Monatsverwendungsnachweis!S248="","",Monatsverwendungsnachweis!S248))</f>
        <v/>
      </c>
      <c r="K237" s="293" t="str">
        <f t="shared" si="29"/>
        <v/>
      </c>
    </row>
    <row r="238" spans="1:11" x14ac:dyDescent="0.25">
      <c r="A238" s="292" t="str">
        <f>IF(Ermittlung_Kofi!L239=0,"",IFERROR(VLOOKUP(Monatsverwendungsnachweis!B249,Positionen,4,FALSE),""))</f>
        <v/>
      </c>
      <c r="B238" s="293" t="str">
        <f t="shared" si="25"/>
        <v/>
      </c>
      <c r="C238" s="292" t="str">
        <f>IF(A238="","",CONCATENATE("UHG"," / ",Monatsverwendungsnachweis!$D$7," / ",RIGHT(Monatsverwendungsnachweis!$F$7,2)," / ",ROW()-1))</f>
        <v/>
      </c>
      <c r="D238" s="294" t="str">
        <f t="shared" si="26"/>
        <v/>
      </c>
      <c r="E238" s="294" t="str">
        <f t="shared" si="27"/>
        <v/>
      </c>
      <c r="F238" s="293" t="str">
        <f>IF(A238="","",VLOOKUP(Monatsverwendungsnachweis!B249,Positionen,5,FALSE))</f>
        <v/>
      </c>
      <c r="G238" s="384" t="str">
        <f>IF(A238="","",CONCATENATE(Monatsverwendungsnachweis!D249," / ",LEFT(Monatsverwendungsnachweis!E249,3)," / ",UHG," / ",Ermittlung_Kofi!U239," x Monat"," a ",VLOOKUP(UHG,TN_UHG_Jahr_Monat,Monatsverwendungsnachweis!$M$10,FALSE), "€ /"," ",Ermittlung_Kofi!AB239," x Tage"," a ",VLOOKUP(UHG,TN_UHG_Jahr_Tag,Monatsverwendungsnachweis!$M$10,FALSE), "€"))</f>
        <v/>
      </c>
      <c r="H238" s="406" t="str">
        <f>IF(A238="","",Ermittlung_Kofi!U239*VLOOKUP(UHG,TN_UHG_Jahr_Monat,Monatsverwendungsnachweis!$M$10,FALSE)+Ermittlung_Kofi!AB239*VLOOKUP(UHG,TN_UHG_Jahr_Tag,Monatsverwendungsnachweis!$M$10,FALSE))</f>
        <v/>
      </c>
      <c r="I238" s="406" t="str">
        <f t="shared" si="28"/>
        <v/>
      </c>
      <c r="J238" s="293" t="str">
        <f>IF(A238="","",IF(Monatsverwendungsnachweis!S249="","",Monatsverwendungsnachweis!S249))</f>
        <v/>
      </c>
      <c r="K238" s="293" t="str">
        <f t="shared" si="29"/>
        <v/>
      </c>
    </row>
    <row r="239" spans="1:11" x14ac:dyDescent="0.25">
      <c r="A239" s="292" t="str">
        <f>IF(Ermittlung_Kofi!L240=0,"",IFERROR(VLOOKUP(Monatsverwendungsnachweis!B250,Positionen,4,FALSE),""))</f>
        <v/>
      </c>
      <c r="B239" s="293" t="str">
        <f t="shared" si="25"/>
        <v/>
      </c>
      <c r="C239" s="292" t="str">
        <f>IF(A239="","",CONCATENATE("UHG"," / ",Monatsverwendungsnachweis!$D$7," / ",RIGHT(Monatsverwendungsnachweis!$F$7,2)," / ",ROW()-1))</f>
        <v/>
      </c>
      <c r="D239" s="294" t="str">
        <f t="shared" si="26"/>
        <v/>
      </c>
      <c r="E239" s="294" t="str">
        <f t="shared" si="27"/>
        <v/>
      </c>
      <c r="F239" s="293" t="str">
        <f>IF(A239="","",VLOOKUP(Monatsverwendungsnachweis!B250,Positionen,5,FALSE))</f>
        <v/>
      </c>
      <c r="G239" s="384" t="str">
        <f>IF(A239="","",CONCATENATE(Monatsverwendungsnachweis!D250," / ",LEFT(Monatsverwendungsnachweis!E250,3)," / ",UHG," / ",Ermittlung_Kofi!U240," x Monat"," a ",VLOOKUP(UHG,TN_UHG_Jahr_Monat,Monatsverwendungsnachweis!$M$10,FALSE), "€ /"," ",Ermittlung_Kofi!AB240," x Tage"," a ",VLOOKUP(UHG,TN_UHG_Jahr_Tag,Monatsverwendungsnachweis!$M$10,FALSE), "€"))</f>
        <v/>
      </c>
      <c r="H239" s="406" t="str">
        <f>IF(A239="","",Ermittlung_Kofi!U240*VLOOKUP(UHG,TN_UHG_Jahr_Monat,Monatsverwendungsnachweis!$M$10,FALSE)+Ermittlung_Kofi!AB240*VLOOKUP(UHG,TN_UHG_Jahr_Tag,Monatsverwendungsnachweis!$M$10,FALSE))</f>
        <v/>
      </c>
      <c r="I239" s="406" t="str">
        <f t="shared" si="28"/>
        <v/>
      </c>
      <c r="J239" s="293" t="str">
        <f>IF(A239="","",IF(Monatsverwendungsnachweis!S250="","",Monatsverwendungsnachweis!S250))</f>
        <v/>
      </c>
      <c r="K239" s="293" t="str">
        <f t="shared" si="29"/>
        <v/>
      </c>
    </row>
    <row r="240" spans="1:11" x14ac:dyDescent="0.25">
      <c r="A240" s="292" t="str">
        <f>IF(Ermittlung_Kofi!L241=0,"",IFERROR(VLOOKUP(Monatsverwendungsnachweis!B251,Positionen,4,FALSE),""))</f>
        <v/>
      </c>
      <c r="B240" s="293" t="str">
        <f t="shared" si="25"/>
        <v/>
      </c>
      <c r="C240" s="292" t="str">
        <f>IF(A240="","",CONCATENATE("UHG"," / ",Monatsverwendungsnachweis!$D$7," / ",RIGHT(Monatsverwendungsnachweis!$F$7,2)," / ",ROW()-1))</f>
        <v/>
      </c>
      <c r="D240" s="294" t="str">
        <f t="shared" si="26"/>
        <v/>
      </c>
      <c r="E240" s="294" t="str">
        <f t="shared" si="27"/>
        <v/>
      </c>
      <c r="F240" s="293" t="str">
        <f>IF(A240="","",VLOOKUP(Monatsverwendungsnachweis!B251,Positionen,5,FALSE))</f>
        <v/>
      </c>
      <c r="G240" s="384" t="str">
        <f>IF(A240="","",CONCATENATE(Monatsverwendungsnachweis!D251," / ",LEFT(Monatsverwendungsnachweis!E251,3)," / ",UHG," / ",Ermittlung_Kofi!U241," x Monat"," a ",VLOOKUP(UHG,TN_UHG_Jahr_Monat,Monatsverwendungsnachweis!$M$10,FALSE), "€ /"," ",Ermittlung_Kofi!AB241," x Tage"," a ",VLOOKUP(UHG,TN_UHG_Jahr_Tag,Monatsverwendungsnachweis!$M$10,FALSE), "€"))</f>
        <v/>
      </c>
      <c r="H240" s="406" t="str">
        <f>IF(A240="","",Ermittlung_Kofi!U241*VLOOKUP(UHG,TN_UHG_Jahr_Monat,Monatsverwendungsnachweis!$M$10,FALSE)+Ermittlung_Kofi!AB241*VLOOKUP(UHG,TN_UHG_Jahr_Tag,Monatsverwendungsnachweis!$M$10,FALSE))</f>
        <v/>
      </c>
      <c r="I240" s="406" t="str">
        <f t="shared" si="28"/>
        <v/>
      </c>
      <c r="J240" s="293" t="str">
        <f>IF(A240="","",IF(Monatsverwendungsnachweis!S251="","",Monatsverwendungsnachweis!S251))</f>
        <v/>
      </c>
      <c r="K240" s="293" t="str">
        <f t="shared" si="29"/>
        <v/>
      </c>
    </row>
    <row r="241" spans="1:11" x14ac:dyDescent="0.25">
      <c r="A241" s="292" t="str">
        <f>IF(Ermittlung_Kofi!L242=0,"",IFERROR(VLOOKUP(Monatsverwendungsnachweis!B252,Positionen,4,FALSE),""))</f>
        <v/>
      </c>
      <c r="B241" s="293" t="str">
        <f t="shared" si="25"/>
        <v/>
      </c>
      <c r="C241" s="292" t="str">
        <f>IF(A241="","",CONCATENATE("UHG"," / ",Monatsverwendungsnachweis!$D$7," / ",RIGHT(Monatsverwendungsnachweis!$F$7,2)," / ",ROW()-1))</f>
        <v/>
      </c>
      <c r="D241" s="294" t="str">
        <f t="shared" si="26"/>
        <v/>
      </c>
      <c r="E241" s="294" t="str">
        <f t="shared" si="27"/>
        <v/>
      </c>
      <c r="F241" s="293" t="str">
        <f>IF(A241="","",VLOOKUP(Monatsverwendungsnachweis!B252,Positionen,5,FALSE))</f>
        <v/>
      </c>
      <c r="G241" s="384" t="str">
        <f>IF(A241="","",CONCATENATE(Monatsverwendungsnachweis!D252," / ",LEFT(Monatsverwendungsnachweis!E252,3)," / ",UHG," / ",Ermittlung_Kofi!U242," x Monat"," a ",VLOOKUP(UHG,TN_UHG_Jahr_Monat,Monatsverwendungsnachweis!$M$10,FALSE), "€ /"," ",Ermittlung_Kofi!AB242," x Tage"," a ",VLOOKUP(UHG,TN_UHG_Jahr_Tag,Monatsverwendungsnachweis!$M$10,FALSE), "€"))</f>
        <v/>
      </c>
      <c r="H241" s="406" t="str">
        <f>IF(A241="","",Ermittlung_Kofi!U242*VLOOKUP(UHG,TN_UHG_Jahr_Monat,Monatsverwendungsnachweis!$M$10,FALSE)+Ermittlung_Kofi!AB242*VLOOKUP(UHG,TN_UHG_Jahr_Tag,Monatsverwendungsnachweis!$M$10,FALSE))</f>
        <v/>
      </c>
      <c r="I241" s="406" t="str">
        <f t="shared" si="28"/>
        <v/>
      </c>
      <c r="J241" s="293" t="str">
        <f>IF(A241="","",IF(Monatsverwendungsnachweis!S252="","",Monatsverwendungsnachweis!S252))</f>
        <v/>
      </c>
      <c r="K241" s="293" t="str">
        <f t="shared" si="29"/>
        <v/>
      </c>
    </row>
    <row r="242" spans="1:11" x14ac:dyDescent="0.25">
      <c r="A242" s="292" t="str">
        <f>IF(Ermittlung_Kofi!L243=0,"",IFERROR(VLOOKUP(Monatsverwendungsnachweis!B253,Positionen,4,FALSE),""))</f>
        <v/>
      </c>
      <c r="B242" s="293" t="str">
        <f t="shared" si="25"/>
        <v/>
      </c>
      <c r="C242" s="292" t="str">
        <f>IF(A242="","",CONCATENATE("UHG"," / ",Monatsverwendungsnachweis!$D$7," / ",RIGHT(Monatsverwendungsnachweis!$F$7,2)," / ",ROW()-1))</f>
        <v/>
      </c>
      <c r="D242" s="294" t="str">
        <f t="shared" si="26"/>
        <v/>
      </c>
      <c r="E242" s="294" t="str">
        <f t="shared" si="27"/>
        <v/>
      </c>
      <c r="F242" s="293" t="str">
        <f>IF(A242="","",VLOOKUP(Monatsverwendungsnachweis!B253,Positionen,5,FALSE))</f>
        <v/>
      </c>
      <c r="G242" s="384" t="str">
        <f>IF(A242="","",CONCATENATE(Monatsverwendungsnachweis!D253," / ",LEFT(Monatsverwendungsnachweis!E253,3)," / ",UHG," / ",Ermittlung_Kofi!U243," x Monat"," a ",VLOOKUP(UHG,TN_UHG_Jahr_Monat,Monatsverwendungsnachweis!$M$10,FALSE), "€ /"," ",Ermittlung_Kofi!AB243," x Tage"," a ",VLOOKUP(UHG,TN_UHG_Jahr_Tag,Monatsverwendungsnachweis!$M$10,FALSE), "€"))</f>
        <v/>
      </c>
      <c r="H242" s="406" t="str">
        <f>IF(A242="","",Ermittlung_Kofi!U243*VLOOKUP(UHG,TN_UHG_Jahr_Monat,Monatsverwendungsnachweis!$M$10,FALSE)+Ermittlung_Kofi!AB243*VLOOKUP(UHG,TN_UHG_Jahr_Tag,Monatsverwendungsnachweis!$M$10,FALSE))</f>
        <v/>
      </c>
      <c r="I242" s="406" t="str">
        <f t="shared" si="28"/>
        <v/>
      </c>
      <c r="J242" s="293" t="str">
        <f>IF(A242="","",IF(Monatsverwendungsnachweis!S253="","",Monatsverwendungsnachweis!S253))</f>
        <v/>
      </c>
      <c r="K242" s="293" t="str">
        <f t="shared" si="29"/>
        <v/>
      </c>
    </row>
    <row r="243" spans="1:11" x14ac:dyDescent="0.25">
      <c r="A243" s="292" t="str">
        <f>IF(Ermittlung_Kofi!L244=0,"",IFERROR(VLOOKUP(Monatsverwendungsnachweis!B254,Positionen,4,FALSE),""))</f>
        <v/>
      </c>
      <c r="B243" s="293" t="str">
        <f t="shared" si="25"/>
        <v/>
      </c>
      <c r="C243" s="292" t="str">
        <f>IF(A243="","",CONCATENATE("UHG"," / ",Monatsverwendungsnachweis!$D$7," / ",RIGHT(Monatsverwendungsnachweis!$F$7,2)," / ",ROW()-1))</f>
        <v/>
      </c>
      <c r="D243" s="294" t="str">
        <f t="shared" si="26"/>
        <v/>
      </c>
      <c r="E243" s="294" t="str">
        <f t="shared" si="27"/>
        <v/>
      </c>
      <c r="F243" s="293" t="str">
        <f>IF(A243="","",VLOOKUP(Monatsverwendungsnachweis!B254,Positionen,5,FALSE))</f>
        <v/>
      </c>
      <c r="G243" s="384" t="str">
        <f>IF(A243="","",CONCATENATE(Monatsverwendungsnachweis!D254," / ",LEFT(Monatsverwendungsnachweis!E254,3)," / ",UHG," / ",Ermittlung_Kofi!U244," x Monat"," a ",VLOOKUP(UHG,TN_UHG_Jahr_Monat,Monatsverwendungsnachweis!$M$10,FALSE), "€ /"," ",Ermittlung_Kofi!AB244," x Tage"," a ",VLOOKUP(UHG,TN_UHG_Jahr_Tag,Monatsverwendungsnachweis!$M$10,FALSE), "€"))</f>
        <v/>
      </c>
      <c r="H243" s="406" t="str">
        <f>IF(A243="","",Ermittlung_Kofi!U244*VLOOKUP(UHG,TN_UHG_Jahr_Monat,Monatsverwendungsnachweis!$M$10,FALSE)+Ermittlung_Kofi!AB244*VLOOKUP(UHG,TN_UHG_Jahr_Tag,Monatsverwendungsnachweis!$M$10,FALSE))</f>
        <v/>
      </c>
      <c r="I243" s="406" t="str">
        <f t="shared" si="28"/>
        <v/>
      </c>
      <c r="J243" s="293" t="str">
        <f>IF(A243="","",IF(Monatsverwendungsnachweis!S254="","",Monatsverwendungsnachweis!S254))</f>
        <v/>
      </c>
      <c r="K243" s="293" t="str">
        <f t="shared" si="29"/>
        <v/>
      </c>
    </row>
    <row r="244" spans="1:11" x14ac:dyDescent="0.25">
      <c r="A244" s="292" t="str">
        <f>IF(Ermittlung_Kofi!L245=0,"",IFERROR(VLOOKUP(Monatsverwendungsnachweis!B255,Positionen,4,FALSE),""))</f>
        <v/>
      </c>
      <c r="B244" s="293" t="str">
        <f t="shared" si="25"/>
        <v/>
      </c>
      <c r="C244" s="292" t="str">
        <f>IF(A244="","",CONCATENATE("UHG"," / ",Monatsverwendungsnachweis!$D$7," / ",RIGHT(Monatsverwendungsnachweis!$F$7,2)," / ",ROW()-1))</f>
        <v/>
      </c>
      <c r="D244" s="294" t="str">
        <f t="shared" si="26"/>
        <v/>
      </c>
      <c r="E244" s="294" t="str">
        <f t="shared" si="27"/>
        <v/>
      </c>
      <c r="F244" s="293" t="str">
        <f>IF(A244="","",VLOOKUP(Monatsverwendungsnachweis!B255,Positionen,5,FALSE))</f>
        <v/>
      </c>
      <c r="G244" s="384" t="str">
        <f>IF(A244="","",CONCATENATE(Monatsverwendungsnachweis!D255," / ",LEFT(Monatsverwendungsnachweis!E255,3)," / ",UHG," / ",Ermittlung_Kofi!U245," x Monat"," a ",VLOOKUP(UHG,TN_UHG_Jahr_Monat,Monatsverwendungsnachweis!$M$10,FALSE), "€ /"," ",Ermittlung_Kofi!AB245," x Tage"," a ",VLOOKUP(UHG,TN_UHG_Jahr_Tag,Monatsverwendungsnachweis!$M$10,FALSE), "€"))</f>
        <v/>
      </c>
      <c r="H244" s="406" t="str">
        <f>IF(A244="","",Ermittlung_Kofi!U245*VLOOKUP(UHG,TN_UHG_Jahr_Monat,Monatsverwendungsnachweis!$M$10,FALSE)+Ermittlung_Kofi!AB245*VLOOKUP(UHG,TN_UHG_Jahr_Tag,Monatsverwendungsnachweis!$M$10,FALSE))</f>
        <v/>
      </c>
      <c r="I244" s="406" t="str">
        <f t="shared" si="28"/>
        <v/>
      </c>
      <c r="J244" s="293" t="str">
        <f>IF(A244="","",IF(Monatsverwendungsnachweis!S255="","",Monatsverwendungsnachweis!S255))</f>
        <v/>
      </c>
      <c r="K244" s="293" t="str">
        <f t="shared" si="29"/>
        <v/>
      </c>
    </row>
    <row r="245" spans="1:11" x14ac:dyDescent="0.25">
      <c r="A245" s="292" t="str">
        <f>IF(Ermittlung_Kofi!L246=0,"",IFERROR(VLOOKUP(Monatsverwendungsnachweis!B256,Positionen,4,FALSE),""))</f>
        <v/>
      </c>
      <c r="B245" s="293" t="str">
        <f t="shared" si="25"/>
        <v/>
      </c>
      <c r="C245" s="292" t="str">
        <f>IF(A245="","",CONCATENATE("UHG"," / ",Monatsverwendungsnachweis!$D$7," / ",RIGHT(Monatsverwendungsnachweis!$F$7,2)," / ",ROW()-1))</f>
        <v/>
      </c>
      <c r="D245" s="294" t="str">
        <f t="shared" si="26"/>
        <v/>
      </c>
      <c r="E245" s="294" t="str">
        <f t="shared" si="27"/>
        <v/>
      </c>
      <c r="F245" s="293" t="str">
        <f>IF(A245="","",VLOOKUP(Monatsverwendungsnachweis!B256,Positionen,5,FALSE))</f>
        <v/>
      </c>
      <c r="G245" s="384" t="str">
        <f>IF(A245="","",CONCATENATE(Monatsverwendungsnachweis!D256," / ",LEFT(Monatsverwendungsnachweis!E256,3)," / ",UHG," / ",Ermittlung_Kofi!U246," x Monat"," a ",VLOOKUP(UHG,TN_UHG_Jahr_Monat,Monatsverwendungsnachweis!$M$10,FALSE), "€ /"," ",Ermittlung_Kofi!AB246," x Tage"," a ",VLOOKUP(UHG,TN_UHG_Jahr_Tag,Monatsverwendungsnachweis!$M$10,FALSE), "€"))</f>
        <v/>
      </c>
      <c r="H245" s="406" t="str">
        <f>IF(A245="","",Ermittlung_Kofi!U246*VLOOKUP(UHG,TN_UHG_Jahr_Monat,Monatsverwendungsnachweis!$M$10,FALSE)+Ermittlung_Kofi!AB246*VLOOKUP(UHG,TN_UHG_Jahr_Tag,Monatsverwendungsnachweis!$M$10,FALSE))</f>
        <v/>
      </c>
      <c r="I245" s="406" t="str">
        <f t="shared" si="28"/>
        <v/>
      </c>
      <c r="J245" s="293" t="str">
        <f>IF(A245="","",IF(Monatsverwendungsnachweis!S256="","",Monatsverwendungsnachweis!S256))</f>
        <v/>
      </c>
      <c r="K245" s="293" t="str">
        <f t="shared" si="29"/>
        <v/>
      </c>
    </row>
    <row r="246" spans="1:11" x14ac:dyDescent="0.25">
      <c r="A246" s="292" t="str">
        <f>IF(Ermittlung_Kofi!L247=0,"",IFERROR(VLOOKUP(Monatsverwendungsnachweis!B257,Positionen,4,FALSE),""))</f>
        <v/>
      </c>
      <c r="B246" s="293" t="str">
        <f t="shared" si="25"/>
        <v/>
      </c>
      <c r="C246" s="292" t="str">
        <f>IF(A246="","",CONCATENATE("UHG"," / ",Monatsverwendungsnachweis!$D$7," / ",RIGHT(Monatsverwendungsnachweis!$F$7,2)," / ",ROW()-1))</f>
        <v/>
      </c>
      <c r="D246" s="294" t="str">
        <f t="shared" si="26"/>
        <v/>
      </c>
      <c r="E246" s="294" t="str">
        <f t="shared" si="27"/>
        <v/>
      </c>
      <c r="F246" s="293" t="str">
        <f>IF(A246="","",VLOOKUP(Monatsverwendungsnachweis!B257,Positionen,5,FALSE))</f>
        <v/>
      </c>
      <c r="G246" s="384" t="str">
        <f>IF(A246="","",CONCATENATE(Monatsverwendungsnachweis!D257," / ",LEFT(Monatsverwendungsnachweis!E257,3)," / ",UHG," / ",Ermittlung_Kofi!U247," x Monat"," a ",VLOOKUP(UHG,TN_UHG_Jahr_Monat,Monatsverwendungsnachweis!$M$10,FALSE), "€ /"," ",Ermittlung_Kofi!AB247," x Tage"," a ",VLOOKUP(UHG,TN_UHG_Jahr_Tag,Monatsverwendungsnachweis!$M$10,FALSE), "€"))</f>
        <v/>
      </c>
      <c r="H246" s="406" t="str">
        <f>IF(A246="","",Ermittlung_Kofi!U247*VLOOKUP(UHG,TN_UHG_Jahr_Monat,Monatsverwendungsnachweis!$M$10,FALSE)+Ermittlung_Kofi!AB247*VLOOKUP(UHG,TN_UHG_Jahr_Tag,Monatsverwendungsnachweis!$M$10,FALSE))</f>
        <v/>
      </c>
      <c r="I246" s="406" t="str">
        <f t="shared" si="28"/>
        <v/>
      </c>
      <c r="J246" s="293" t="str">
        <f>IF(A246="","",IF(Monatsverwendungsnachweis!S257="","",Monatsverwendungsnachweis!S257))</f>
        <v/>
      </c>
      <c r="K246" s="293" t="str">
        <f t="shared" si="29"/>
        <v/>
      </c>
    </row>
    <row r="247" spans="1:11" x14ac:dyDescent="0.25">
      <c r="A247" s="292" t="str">
        <f>IF(Ermittlung_Kofi!L248=0,"",IFERROR(VLOOKUP(Monatsverwendungsnachweis!B258,Positionen,4,FALSE),""))</f>
        <v/>
      </c>
      <c r="B247" s="293" t="str">
        <f t="shared" si="25"/>
        <v/>
      </c>
      <c r="C247" s="292" t="str">
        <f>IF(A247="","",CONCATENATE("UHG"," / ",Monatsverwendungsnachweis!$D$7," / ",RIGHT(Monatsverwendungsnachweis!$F$7,2)," / ",ROW()-1))</f>
        <v/>
      </c>
      <c r="D247" s="294" t="str">
        <f t="shared" si="26"/>
        <v/>
      </c>
      <c r="E247" s="294" t="str">
        <f t="shared" si="27"/>
        <v/>
      </c>
      <c r="F247" s="293" t="str">
        <f>IF(A247="","",VLOOKUP(Monatsverwendungsnachweis!B258,Positionen,5,FALSE))</f>
        <v/>
      </c>
      <c r="G247" s="384" t="str">
        <f>IF(A247="","",CONCATENATE(Monatsverwendungsnachweis!D258," / ",LEFT(Monatsverwendungsnachweis!E258,3)," / ",UHG," / ",Ermittlung_Kofi!U248," x Monat"," a ",VLOOKUP(UHG,TN_UHG_Jahr_Monat,Monatsverwendungsnachweis!$M$10,FALSE), "€ /"," ",Ermittlung_Kofi!AB248," x Tage"," a ",VLOOKUP(UHG,TN_UHG_Jahr_Tag,Monatsverwendungsnachweis!$M$10,FALSE), "€"))</f>
        <v/>
      </c>
      <c r="H247" s="406" t="str">
        <f>IF(A247="","",Ermittlung_Kofi!U248*VLOOKUP(UHG,TN_UHG_Jahr_Monat,Monatsverwendungsnachweis!$M$10,FALSE)+Ermittlung_Kofi!AB248*VLOOKUP(UHG,TN_UHG_Jahr_Tag,Monatsverwendungsnachweis!$M$10,FALSE))</f>
        <v/>
      </c>
      <c r="I247" s="406" t="str">
        <f t="shared" si="28"/>
        <v/>
      </c>
      <c r="J247" s="293" t="str">
        <f>IF(A247="","",IF(Monatsverwendungsnachweis!S258="","",Monatsverwendungsnachweis!S258))</f>
        <v/>
      </c>
      <c r="K247" s="293" t="str">
        <f t="shared" si="29"/>
        <v/>
      </c>
    </row>
    <row r="248" spans="1:11" x14ac:dyDescent="0.25">
      <c r="A248" s="292" t="str">
        <f>IF(Ermittlung_Kofi!L249=0,"",IFERROR(VLOOKUP(Monatsverwendungsnachweis!B259,Positionen,4,FALSE),""))</f>
        <v/>
      </c>
      <c r="B248" s="293" t="str">
        <f t="shared" si="25"/>
        <v/>
      </c>
      <c r="C248" s="292" t="str">
        <f>IF(A248="","",CONCATENATE("UHG"," / ",Monatsverwendungsnachweis!$D$7," / ",RIGHT(Monatsverwendungsnachweis!$F$7,2)," / ",ROW()-1))</f>
        <v/>
      </c>
      <c r="D248" s="294" t="str">
        <f t="shared" si="26"/>
        <v/>
      </c>
      <c r="E248" s="294" t="str">
        <f t="shared" si="27"/>
        <v/>
      </c>
      <c r="F248" s="293" t="str">
        <f>IF(A248="","",VLOOKUP(Monatsverwendungsnachweis!B259,Positionen,5,FALSE))</f>
        <v/>
      </c>
      <c r="G248" s="384" t="str">
        <f>IF(A248="","",CONCATENATE(Monatsverwendungsnachweis!D259," / ",LEFT(Monatsverwendungsnachweis!E259,3)," / ",UHG," / ",Ermittlung_Kofi!U249," x Monat"," a ",VLOOKUP(UHG,TN_UHG_Jahr_Monat,Monatsverwendungsnachweis!$M$10,FALSE), "€ /"," ",Ermittlung_Kofi!AB249," x Tage"," a ",VLOOKUP(UHG,TN_UHG_Jahr_Tag,Monatsverwendungsnachweis!$M$10,FALSE), "€"))</f>
        <v/>
      </c>
      <c r="H248" s="406" t="str">
        <f>IF(A248="","",Ermittlung_Kofi!U249*VLOOKUP(UHG,TN_UHG_Jahr_Monat,Monatsverwendungsnachweis!$M$10,FALSE)+Ermittlung_Kofi!AB249*VLOOKUP(UHG,TN_UHG_Jahr_Tag,Monatsverwendungsnachweis!$M$10,FALSE))</f>
        <v/>
      </c>
      <c r="I248" s="406" t="str">
        <f t="shared" si="28"/>
        <v/>
      </c>
      <c r="J248" s="293" t="str">
        <f>IF(A248="","",IF(Monatsverwendungsnachweis!S259="","",Monatsverwendungsnachweis!S259))</f>
        <v/>
      </c>
      <c r="K248" s="293" t="str">
        <f t="shared" si="29"/>
        <v/>
      </c>
    </row>
    <row r="249" spans="1:11" x14ac:dyDescent="0.25">
      <c r="A249" s="292" t="str">
        <f>IF(Ermittlung_Kofi!L250=0,"",IFERROR(VLOOKUP(Monatsverwendungsnachweis!B260,Positionen,4,FALSE),""))</f>
        <v/>
      </c>
      <c r="B249" s="293" t="str">
        <f t="shared" si="25"/>
        <v/>
      </c>
      <c r="C249" s="292" t="str">
        <f>IF(A249="","",CONCATENATE("UHG"," / ",Monatsverwendungsnachweis!$D$7," / ",RIGHT(Monatsverwendungsnachweis!$F$7,2)," / ",ROW()-1))</f>
        <v/>
      </c>
      <c r="D249" s="294" t="str">
        <f t="shared" si="26"/>
        <v/>
      </c>
      <c r="E249" s="294" t="str">
        <f t="shared" si="27"/>
        <v/>
      </c>
      <c r="F249" s="293" t="str">
        <f>IF(A249="","",VLOOKUP(Monatsverwendungsnachweis!B260,Positionen,5,FALSE))</f>
        <v/>
      </c>
      <c r="G249" s="384" t="str">
        <f>IF(A249="","",CONCATENATE(Monatsverwendungsnachweis!D260," / ",LEFT(Monatsverwendungsnachweis!E260,3)," / ",UHG," / ",Ermittlung_Kofi!U250," x Monat"," a ",VLOOKUP(UHG,TN_UHG_Jahr_Monat,Monatsverwendungsnachweis!$M$10,FALSE), "€ /"," ",Ermittlung_Kofi!AB250," x Tage"," a ",VLOOKUP(UHG,TN_UHG_Jahr_Tag,Monatsverwendungsnachweis!$M$10,FALSE), "€"))</f>
        <v/>
      </c>
      <c r="H249" s="406" t="str">
        <f>IF(A249="","",Ermittlung_Kofi!U250*VLOOKUP(UHG,TN_UHG_Jahr_Monat,Monatsverwendungsnachweis!$M$10,FALSE)+Ermittlung_Kofi!AB250*VLOOKUP(UHG,TN_UHG_Jahr_Tag,Monatsverwendungsnachweis!$M$10,FALSE))</f>
        <v/>
      </c>
      <c r="I249" s="406" t="str">
        <f t="shared" si="28"/>
        <v/>
      </c>
      <c r="J249" s="293" t="str">
        <f>IF(A249="","",IF(Monatsverwendungsnachweis!S260="","",Monatsverwendungsnachweis!S260))</f>
        <v/>
      </c>
      <c r="K249" s="293" t="str">
        <f t="shared" si="29"/>
        <v/>
      </c>
    </row>
    <row r="250" spans="1:11" x14ac:dyDescent="0.25">
      <c r="A250" s="292" t="str">
        <f>IF(Ermittlung_Kofi!L251=0,"",IFERROR(VLOOKUP(Monatsverwendungsnachweis!B261,Positionen,4,FALSE),""))</f>
        <v/>
      </c>
      <c r="B250" s="293" t="str">
        <f t="shared" si="25"/>
        <v/>
      </c>
      <c r="C250" s="292" t="str">
        <f>IF(A250="","",CONCATENATE("UHG"," / ",Monatsverwendungsnachweis!$D$7," / ",RIGHT(Monatsverwendungsnachweis!$F$7,2)," / ",ROW()-1))</f>
        <v/>
      </c>
      <c r="D250" s="294" t="str">
        <f t="shared" si="26"/>
        <v/>
      </c>
      <c r="E250" s="294" t="str">
        <f t="shared" si="27"/>
        <v/>
      </c>
      <c r="F250" s="293" t="str">
        <f>IF(A250="","",VLOOKUP(Monatsverwendungsnachweis!B261,Positionen,5,FALSE))</f>
        <v/>
      </c>
      <c r="G250" s="384" t="str">
        <f>IF(A250="","",CONCATENATE(Monatsverwendungsnachweis!D261," / ",LEFT(Monatsverwendungsnachweis!E261,3)," / ",UHG," / ",Ermittlung_Kofi!U251," x Monat"," a ",VLOOKUP(UHG,TN_UHG_Jahr_Monat,Monatsverwendungsnachweis!$M$10,FALSE), "€ /"," ",Ermittlung_Kofi!AB251," x Tage"," a ",VLOOKUP(UHG,TN_UHG_Jahr_Tag,Monatsverwendungsnachweis!$M$10,FALSE), "€"))</f>
        <v/>
      </c>
      <c r="H250" s="406" t="str">
        <f>IF(A250="","",Ermittlung_Kofi!U251*VLOOKUP(UHG,TN_UHG_Jahr_Monat,Monatsverwendungsnachweis!$M$10,FALSE)+Ermittlung_Kofi!AB251*VLOOKUP(UHG,TN_UHG_Jahr_Tag,Monatsverwendungsnachweis!$M$10,FALSE))</f>
        <v/>
      </c>
      <c r="I250" s="406" t="str">
        <f t="shared" si="28"/>
        <v/>
      </c>
      <c r="J250" s="293" t="str">
        <f>IF(A250="","",IF(Monatsverwendungsnachweis!S261="","",Monatsverwendungsnachweis!S261))</f>
        <v/>
      </c>
      <c r="K250" s="293" t="str">
        <f t="shared" si="29"/>
        <v/>
      </c>
    </row>
    <row r="251" spans="1:11" x14ac:dyDescent="0.25">
      <c r="A251" s="292" t="str">
        <f>IF(Ermittlung_Kofi!L252=0,"",IFERROR(VLOOKUP(Monatsverwendungsnachweis!B262,Positionen,4,FALSE),""))</f>
        <v/>
      </c>
      <c r="B251" s="293" t="str">
        <f t="shared" si="25"/>
        <v/>
      </c>
      <c r="C251" s="292" t="str">
        <f>IF(A251="","",CONCATENATE("UHG"," / ",Monatsverwendungsnachweis!$D$7," / ",RIGHT(Monatsverwendungsnachweis!$F$7,2)," / ",ROW()-1))</f>
        <v/>
      </c>
      <c r="D251" s="294" t="str">
        <f t="shared" si="26"/>
        <v/>
      </c>
      <c r="E251" s="294" t="str">
        <f t="shared" si="27"/>
        <v/>
      </c>
      <c r="F251" s="293" t="str">
        <f>IF(A251="","",VLOOKUP(Monatsverwendungsnachweis!B262,Positionen,5,FALSE))</f>
        <v/>
      </c>
      <c r="G251" s="384" t="str">
        <f>IF(A251="","",CONCATENATE(Monatsverwendungsnachweis!D262," / ",LEFT(Monatsverwendungsnachweis!E262,3)," / ",UHG," / ",Ermittlung_Kofi!U252," x Monat"," a ",VLOOKUP(UHG,TN_UHG_Jahr_Monat,Monatsverwendungsnachweis!$M$10,FALSE), "€ /"," ",Ermittlung_Kofi!AB252," x Tage"," a ",VLOOKUP(UHG,TN_UHG_Jahr_Tag,Monatsverwendungsnachweis!$M$10,FALSE), "€"))</f>
        <v/>
      </c>
      <c r="H251" s="406" t="str">
        <f>IF(A251="","",Ermittlung_Kofi!U252*VLOOKUP(UHG,TN_UHG_Jahr_Monat,Monatsverwendungsnachweis!$M$10,FALSE)+Ermittlung_Kofi!AB252*VLOOKUP(UHG,TN_UHG_Jahr_Tag,Monatsverwendungsnachweis!$M$10,FALSE))</f>
        <v/>
      </c>
      <c r="I251" s="406" t="str">
        <f t="shared" si="28"/>
        <v/>
      </c>
      <c r="J251" s="293" t="str">
        <f>IF(A251="","",IF(Monatsverwendungsnachweis!S262="","",Monatsverwendungsnachweis!S262))</f>
        <v/>
      </c>
      <c r="K251" s="293" t="str">
        <f t="shared" si="29"/>
        <v/>
      </c>
    </row>
    <row r="252" spans="1:11" x14ac:dyDescent="0.25">
      <c r="A252" s="292" t="str">
        <f>IF(Ermittlung_Kofi!L253=0,"",IFERROR(VLOOKUP(Monatsverwendungsnachweis!B263,Positionen,4,FALSE),""))</f>
        <v/>
      </c>
      <c r="B252" s="293" t="str">
        <f t="shared" si="25"/>
        <v/>
      </c>
      <c r="C252" s="292" t="str">
        <f>IF(A252="","",CONCATENATE("UHG"," / ",Monatsverwendungsnachweis!$D$7," / ",RIGHT(Monatsverwendungsnachweis!$F$7,2)," / ",ROW()-1))</f>
        <v/>
      </c>
      <c r="D252" s="294" t="str">
        <f t="shared" si="26"/>
        <v/>
      </c>
      <c r="E252" s="294" t="str">
        <f t="shared" si="27"/>
        <v/>
      </c>
      <c r="F252" s="293" t="str">
        <f>IF(A252="","",VLOOKUP(Monatsverwendungsnachweis!B263,Positionen,5,FALSE))</f>
        <v/>
      </c>
      <c r="G252" s="384" t="str">
        <f>IF(A252="","",CONCATENATE(Monatsverwendungsnachweis!D263," / ",LEFT(Monatsverwendungsnachweis!E263,3)," / ",UHG," / ",Ermittlung_Kofi!U253," x Monat"," a ",VLOOKUP(UHG,TN_UHG_Jahr_Monat,Monatsverwendungsnachweis!$M$10,FALSE), "€ /"," ",Ermittlung_Kofi!AB253," x Tage"," a ",VLOOKUP(UHG,TN_UHG_Jahr_Tag,Monatsverwendungsnachweis!$M$10,FALSE), "€"))</f>
        <v/>
      </c>
      <c r="H252" s="406" t="str">
        <f>IF(A252="","",Ermittlung_Kofi!U253*VLOOKUP(UHG,TN_UHG_Jahr_Monat,Monatsverwendungsnachweis!$M$10,FALSE)+Ermittlung_Kofi!AB253*VLOOKUP(UHG,TN_UHG_Jahr_Tag,Monatsverwendungsnachweis!$M$10,FALSE))</f>
        <v/>
      </c>
      <c r="I252" s="406" t="str">
        <f t="shared" si="28"/>
        <v/>
      </c>
      <c r="J252" s="293" t="str">
        <f>IF(A252="","",IF(Monatsverwendungsnachweis!S263="","",Monatsverwendungsnachweis!S263))</f>
        <v/>
      </c>
      <c r="K252" s="293" t="str">
        <f t="shared" si="29"/>
        <v/>
      </c>
    </row>
    <row r="253" spans="1:11" x14ac:dyDescent="0.25">
      <c r="A253" s="292" t="str">
        <f>IF(Ermittlung_Kofi!L254=0,"",IFERROR(VLOOKUP(Monatsverwendungsnachweis!B264,Positionen,4,FALSE),""))</f>
        <v/>
      </c>
      <c r="B253" s="293" t="str">
        <f t="shared" si="25"/>
        <v/>
      </c>
      <c r="C253" s="292" t="str">
        <f>IF(A253="","",CONCATENATE("UHG"," / ",Monatsverwendungsnachweis!$D$7," / ",RIGHT(Monatsverwendungsnachweis!$F$7,2)," / ",ROW()-1))</f>
        <v/>
      </c>
      <c r="D253" s="294" t="str">
        <f t="shared" si="26"/>
        <v/>
      </c>
      <c r="E253" s="294" t="str">
        <f t="shared" si="27"/>
        <v/>
      </c>
      <c r="F253" s="293" t="str">
        <f>IF(A253="","",VLOOKUP(Monatsverwendungsnachweis!B264,Positionen,5,FALSE))</f>
        <v/>
      </c>
      <c r="G253" s="384" t="str">
        <f>IF(A253="","",CONCATENATE(Monatsverwendungsnachweis!D264," / ",LEFT(Monatsverwendungsnachweis!E264,3)," / ",UHG," / ",Ermittlung_Kofi!U254," x Monat"," a ",VLOOKUP(UHG,TN_UHG_Jahr_Monat,Monatsverwendungsnachweis!$M$10,FALSE), "€ /"," ",Ermittlung_Kofi!AB254," x Tage"," a ",VLOOKUP(UHG,TN_UHG_Jahr_Tag,Monatsverwendungsnachweis!$M$10,FALSE), "€"))</f>
        <v/>
      </c>
      <c r="H253" s="406" t="str">
        <f>IF(A253="","",Ermittlung_Kofi!U254*VLOOKUP(UHG,TN_UHG_Jahr_Monat,Monatsverwendungsnachweis!$M$10,FALSE)+Ermittlung_Kofi!AB254*VLOOKUP(UHG,TN_UHG_Jahr_Tag,Monatsverwendungsnachweis!$M$10,FALSE))</f>
        <v/>
      </c>
      <c r="I253" s="406" t="str">
        <f t="shared" si="28"/>
        <v/>
      </c>
      <c r="J253" s="293" t="str">
        <f>IF(A253="","",IF(Monatsverwendungsnachweis!S264="","",Monatsverwendungsnachweis!S264))</f>
        <v/>
      </c>
      <c r="K253" s="293" t="str">
        <f t="shared" si="29"/>
        <v/>
      </c>
    </row>
    <row r="254" spans="1:11" x14ac:dyDescent="0.25">
      <c r="A254" s="292" t="str">
        <f>IF(Ermittlung_Kofi!L255=0,"",IFERROR(VLOOKUP(Monatsverwendungsnachweis!B265,Positionen,4,FALSE),""))</f>
        <v/>
      </c>
      <c r="B254" s="293" t="str">
        <f t="shared" si="25"/>
        <v/>
      </c>
      <c r="C254" s="292" t="str">
        <f>IF(A254="","",CONCATENATE("UHG"," / ",Monatsverwendungsnachweis!$D$7," / ",RIGHT(Monatsverwendungsnachweis!$F$7,2)," / ",ROW()-1))</f>
        <v/>
      </c>
      <c r="D254" s="294" t="str">
        <f t="shared" si="26"/>
        <v/>
      </c>
      <c r="E254" s="294" t="str">
        <f t="shared" si="27"/>
        <v/>
      </c>
      <c r="F254" s="293" t="str">
        <f>IF(A254="","",VLOOKUP(Monatsverwendungsnachweis!B265,Positionen,5,FALSE))</f>
        <v/>
      </c>
      <c r="G254" s="384" t="str">
        <f>IF(A254="","",CONCATENATE(Monatsverwendungsnachweis!D265," / ",LEFT(Monatsverwendungsnachweis!E265,3)," / ",UHG," / ",Ermittlung_Kofi!U255," x Monat"," a ",VLOOKUP(UHG,TN_UHG_Jahr_Monat,Monatsverwendungsnachweis!$M$10,FALSE), "€ /"," ",Ermittlung_Kofi!AB255," x Tage"," a ",VLOOKUP(UHG,TN_UHG_Jahr_Tag,Monatsverwendungsnachweis!$M$10,FALSE), "€"))</f>
        <v/>
      </c>
      <c r="H254" s="406" t="str">
        <f>IF(A254="","",Ermittlung_Kofi!U255*VLOOKUP(UHG,TN_UHG_Jahr_Monat,Monatsverwendungsnachweis!$M$10,FALSE)+Ermittlung_Kofi!AB255*VLOOKUP(UHG,TN_UHG_Jahr_Tag,Monatsverwendungsnachweis!$M$10,FALSE))</f>
        <v/>
      </c>
      <c r="I254" s="406" t="str">
        <f t="shared" si="28"/>
        <v/>
      </c>
      <c r="J254" s="293" t="str">
        <f>IF(A254="","",IF(Monatsverwendungsnachweis!S265="","",Monatsverwendungsnachweis!S265))</f>
        <v/>
      </c>
      <c r="K254" s="293" t="str">
        <f t="shared" si="29"/>
        <v/>
      </c>
    </row>
    <row r="255" spans="1:11" x14ac:dyDescent="0.25">
      <c r="A255" s="292" t="str">
        <f>IF(Ermittlung_Kofi!L256=0,"",IFERROR(VLOOKUP(Monatsverwendungsnachweis!B266,Positionen,4,FALSE),""))</f>
        <v/>
      </c>
      <c r="B255" s="293" t="str">
        <f t="shared" si="25"/>
        <v/>
      </c>
      <c r="C255" s="292" t="str">
        <f>IF(A255="","",CONCATENATE("UHG"," / ",Monatsverwendungsnachweis!$D$7," / ",RIGHT(Monatsverwendungsnachweis!$F$7,2)," / ",ROW()-1))</f>
        <v/>
      </c>
      <c r="D255" s="294" t="str">
        <f t="shared" si="26"/>
        <v/>
      </c>
      <c r="E255" s="294" t="str">
        <f t="shared" si="27"/>
        <v/>
      </c>
      <c r="F255" s="293" t="str">
        <f>IF(A255="","",VLOOKUP(Monatsverwendungsnachweis!B266,Positionen,5,FALSE))</f>
        <v/>
      </c>
      <c r="G255" s="384" t="str">
        <f>IF(A255="","",CONCATENATE(Monatsverwendungsnachweis!D266," / ",LEFT(Monatsverwendungsnachweis!E266,3)," / ",UHG," / ",Ermittlung_Kofi!U256," x Monat"," a ",VLOOKUP(UHG,TN_UHG_Jahr_Monat,Monatsverwendungsnachweis!$M$10,FALSE), "€ /"," ",Ermittlung_Kofi!AB256," x Tage"," a ",VLOOKUP(UHG,TN_UHG_Jahr_Tag,Monatsverwendungsnachweis!$M$10,FALSE), "€"))</f>
        <v/>
      </c>
      <c r="H255" s="406" t="str">
        <f>IF(A255="","",Ermittlung_Kofi!U256*VLOOKUP(UHG,TN_UHG_Jahr_Monat,Monatsverwendungsnachweis!$M$10,FALSE)+Ermittlung_Kofi!AB256*VLOOKUP(UHG,TN_UHG_Jahr_Tag,Monatsverwendungsnachweis!$M$10,FALSE))</f>
        <v/>
      </c>
      <c r="I255" s="406" t="str">
        <f t="shared" si="28"/>
        <v/>
      </c>
      <c r="J255" s="293" t="str">
        <f>IF(A255="","",IF(Monatsverwendungsnachweis!S266="","",Monatsverwendungsnachweis!S266))</f>
        <v/>
      </c>
      <c r="K255" s="293" t="str">
        <f t="shared" si="29"/>
        <v/>
      </c>
    </row>
    <row r="256" spans="1:11" x14ac:dyDescent="0.25">
      <c r="A256" s="292" t="str">
        <f>IF(Ermittlung_Kofi!L257=0,"",IFERROR(VLOOKUP(Monatsverwendungsnachweis!B267,Positionen,4,FALSE),""))</f>
        <v/>
      </c>
      <c r="B256" s="293" t="str">
        <f t="shared" si="25"/>
        <v/>
      </c>
      <c r="C256" s="292" t="str">
        <f>IF(A256="","",CONCATENATE("UHG"," / ",Monatsverwendungsnachweis!$D$7," / ",RIGHT(Monatsverwendungsnachweis!$F$7,2)," / ",ROW()-1))</f>
        <v/>
      </c>
      <c r="D256" s="294" t="str">
        <f t="shared" si="26"/>
        <v/>
      </c>
      <c r="E256" s="294" t="str">
        <f t="shared" si="27"/>
        <v/>
      </c>
      <c r="F256" s="293" t="str">
        <f>IF(A256="","",VLOOKUP(Monatsverwendungsnachweis!B267,Positionen,5,FALSE))</f>
        <v/>
      </c>
      <c r="G256" s="384" t="str">
        <f>IF(A256="","",CONCATENATE(Monatsverwendungsnachweis!D267," / ",LEFT(Monatsverwendungsnachweis!E267,3)," / ",UHG," / ",Ermittlung_Kofi!U257," x Monat"," a ",VLOOKUP(UHG,TN_UHG_Jahr_Monat,Monatsverwendungsnachweis!$M$10,FALSE), "€ /"," ",Ermittlung_Kofi!AB257," x Tage"," a ",VLOOKUP(UHG,TN_UHG_Jahr_Tag,Monatsverwendungsnachweis!$M$10,FALSE), "€"))</f>
        <v/>
      </c>
      <c r="H256" s="406" t="str">
        <f>IF(A256="","",Ermittlung_Kofi!U257*VLOOKUP(UHG,TN_UHG_Jahr_Monat,Monatsverwendungsnachweis!$M$10,FALSE)+Ermittlung_Kofi!AB257*VLOOKUP(UHG,TN_UHG_Jahr_Tag,Monatsverwendungsnachweis!$M$10,FALSE))</f>
        <v/>
      </c>
      <c r="I256" s="406" t="str">
        <f t="shared" si="28"/>
        <v/>
      </c>
      <c r="J256" s="293" t="str">
        <f>IF(A256="","",IF(Monatsverwendungsnachweis!S267="","",Monatsverwendungsnachweis!S267))</f>
        <v/>
      </c>
      <c r="K256" s="293" t="str">
        <f t="shared" si="29"/>
        <v/>
      </c>
    </row>
    <row r="257" spans="1:11" x14ac:dyDescent="0.25">
      <c r="A257" s="292" t="str">
        <f>IF(Ermittlung_Kofi!L258=0,"",IFERROR(VLOOKUP(Monatsverwendungsnachweis!B268,Positionen,4,FALSE),""))</f>
        <v/>
      </c>
      <c r="B257" s="293" t="str">
        <f t="shared" si="25"/>
        <v/>
      </c>
      <c r="C257" s="292" t="str">
        <f>IF(A257="","",CONCATENATE("UHG"," / ",Monatsverwendungsnachweis!$D$7," / ",RIGHT(Monatsverwendungsnachweis!$F$7,2)," / ",ROW()-1))</f>
        <v/>
      </c>
      <c r="D257" s="294" t="str">
        <f t="shared" si="26"/>
        <v/>
      </c>
      <c r="E257" s="294" t="str">
        <f t="shared" si="27"/>
        <v/>
      </c>
      <c r="F257" s="293" t="str">
        <f>IF(A257="","",VLOOKUP(Monatsverwendungsnachweis!B268,Positionen,5,FALSE))</f>
        <v/>
      </c>
      <c r="G257" s="384" t="str">
        <f>IF(A257="","",CONCATENATE(Monatsverwendungsnachweis!D268," / ",LEFT(Monatsverwendungsnachweis!E268,3)," / ",UHG," / ",Ermittlung_Kofi!U258," x Monat"," a ",VLOOKUP(UHG,TN_UHG_Jahr_Monat,Monatsverwendungsnachweis!$M$10,FALSE), "€ /"," ",Ermittlung_Kofi!AB258," x Tage"," a ",VLOOKUP(UHG,TN_UHG_Jahr_Tag,Monatsverwendungsnachweis!$M$10,FALSE), "€"))</f>
        <v/>
      </c>
      <c r="H257" s="406" t="str">
        <f>IF(A257="","",Ermittlung_Kofi!U258*VLOOKUP(UHG,TN_UHG_Jahr_Monat,Monatsverwendungsnachweis!$M$10,FALSE)+Ermittlung_Kofi!AB258*VLOOKUP(UHG,TN_UHG_Jahr_Tag,Monatsverwendungsnachweis!$M$10,FALSE))</f>
        <v/>
      </c>
      <c r="I257" s="406" t="str">
        <f t="shared" si="28"/>
        <v/>
      </c>
      <c r="J257" s="293" t="str">
        <f>IF(A257="","",IF(Monatsverwendungsnachweis!S268="","",Monatsverwendungsnachweis!S268))</f>
        <v/>
      </c>
      <c r="K257" s="293" t="str">
        <f t="shared" si="29"/>
        <v/>
      </c>
    </row>
    <row r="258" spans="1:11" x14ac:dyDescent="0.25">
      <c r="A258" s="292" t="str">
        <f>IF(Ermittlung_Kofi!L259=0,"",IFERROR(VLOOKUP(Monatsverwendungsnachweis!B269,Positionen,4,FALSE),""))</f>
        <v/>
      </c>
      <c r="B258" s="293" t="str">
        <f t="shared" si="25"/>
        <v/>
      </c>
      <c r="C258" s="292" t="str">
        <f>IF(A258="","",CONCATENATE("UHG"," / ",Monatsverwendungsnachweis!$D$7," / ",RIGHT(Monatsverwendungsnachweis!$F$7,2)," / ",ROW()-1))</f>
        <v/>
      </c>
      <c r="D258" s="294" t="str">
        <f t="shared" si="26"/>
        <v/>
      </c>
      <c r="E258" s="294" t="str">
        <f t="shared" si="27"/>
        <v/>
      </c>
      <c r="F258" s="293" t="str">
        <f>IF(A258="","",VLOOKUP(Monatsverwendungsnachweis!B269,Positionen,5,FALSE))</f>
        <v/>
      </c>
      <c r="G258" s="384" t="str">
        <f>IF(A258="","",CONCATENATE(Monatsverwendungsnachweis!D269," / ",LEFT(Monatsverwendungsnachweis!E269,3)," / ",UHG," / ",Ermittlung_Kofi!U259," x Monat"," a ",VLOOKUP(UHG,TN_UHG_Jahr_Monat,Monatsverwendungsnachweis!$M$10,FALSE), "€ /"," ",Ermittlung_Kofi!AB259," x Tage"," a ",VLOOKUP(UHG,TN_UHG_Jahr_Tag,Monatsverwendungsnachweis!$M$10,FALSE), "€"))</f>
        <v/>
      </c>
      <c r="H258" s="406" t="str">
        <f>IF(A258="","",Ermittlung_Kofi!U259*VLOOKUP(UHG,TN_UHG_Jahr_Monat,Monatsverwendungsnachweis!$M$10,FALSE)+Ermittlung_Kofi!AB259*VLOOKUP(UHG,TN_UHG_Jahr_Tag,Monatsverwendungsnachweis!$M$10,FALSE))</f>
        <v/>
      </c>
      <c r="I258" s="406" t="str">
        <f t="shared" si="28"/>
        <v/>
      </c>
      <c r="J258" s="293" t="str">
        <f>IF(A258="","",IF(Monatsverwendungsnachweis!S269="","",Monatsverwendungsnachweis!S269))</f>
        <v/>
      </c>
      <c r="K258" s="293" t="str">
        <f t="shared" si="29"/>
        <v/>
      </c>
    </row>
    <row r="259" spans="1:11" x14ac:dyDescent="0.25">
      <c r="A259" s="292" t="str">
        <f>IF(Ermittlung_Kofi!L260=0,"",IFERROR(VLOOKUP(Monatsverwendungsnachweis!B270,Positionen,4,FALSE),""))</f>
        <v/>
      </c>
      <c r="B259" s="293" t="str">
        <f t="shared" si="25"/>
        <v/>
      </c>
      <c r="C259" s="292" t="str">
        <f>IF(A259="","",CONCATENATE("UHG"," / ",Monatsverwendungsnachweis!$D$7," / ",RIGHT(Monatsverwendungsnachweis!$F$7,2)," / ",ROW()-1))</f>
        <v/>
      </c>
      <c r="D259" s="294" t="str">
        <f t="shared" si="26"/>
        <v/>
      </c>
      <c r="E259" s="294" t="str">
        <f t="shared" si="27"/>
        <v/>
      </c>
      <c r="F259" s="293" t="str">
        <f>IF(A259="","",VLOOKUP(Monatsverwendungsnachweis!B270,Positionen,5,FALSE))</f>
        <v/>
      </c>
      <c r="G259" s="384" t="str">
        <f>IF(A259="","",CONCATENATE(Monatsverwendungsnachweis!D270," / ",LEFT(Monatsverwendungsnachweis!E270,3)," / ",UHG," / ",Ermittlung_Kofi!U260," x Monat"," a ",VLOOKUP(UHG,TN_UHG_Jahr_Monat,Monatsverwendungsnachweis!$M$10,FALSE), "€ /"," ",Ermittlung_Kofi!AB260," x Tage"," a ",VLOOKUP(UHG,TN_UHG_Jahr_Tag,Monatsverwendungsnachweis!$M$10,FALSE), "€"))</f>
        <v/>
      </c>
      <c r="H259" s="406" t="str">
        <f>IF(A259="","",Ermittlung_Kofi!U260*VLOOKUP(UHG,TN_UHG_Jahr_Monat,Monatsverwendungsnachweis!$M$10,FALSE)+Ermittlung_Kofi!AB260*VLOOKUP(UHG,TN_UHG_Jahr_Tag,Monatsverwendungsnachweis!$M$10,FALSE))</f>
        <v/>
      </c>
      <c r="I259" s="406" t="str">
        <f t="shared" si="28"/>
        <v/>
      </c>
      <c r="J259" s="293" t="str">
        <f>IF(A259="","",IF(Monatsverwendungsnachweis!S270="","",Monatsverwendungsnachweis!S270))</f>
        <v/>
      </c>
      <c r="K259" s="293" t="str">
        <f t="shared" si="29"/>
        <v/>
      </c>
    </row>
    <row r="260" spans="1:11" x14ac:dyDescent="0.25">
      <c r="A260" s="292" t="str">
        <f>IF(Ermittlung_Kofi!L261=0,"",IFERROR(VLOOKUP(Monatsverwendungsnachweis!B271,Positionen,4,FALSE),""))</f>
        <v/>
      </c>
      <c r="B260" s="293" t="str">
        <f t="shared" si="25"/>
        <v/>
      </c>
      <c r="C260" s="292" t="str">
        <f>IF(A260="","",CONCATENATE("UHG"," / ",Monatsverwendungsnachweis!$D$7," / ",RIGHT(Monatsverwendungsnachweis!$F$7,2)," / ",ROW()-1))</f>
        <v/>
      </c>
      <c r="D260" s="294" t="str">
        <f t="shared" si="26"/>
        <v/>
      </c>
      <c r="E260" s="294" t="str">
        <f t="shared" si="27"/>
        <v/>
      </c>
      <c r="F260" s="293" t="str">
        <f>IF(A260="","",VLOOKUP(Monatsverwendungsnachweis!B271,Positionen,5,FALSE))</f>
        <v/>
      </c>
      <c r="G260" s="384" t="str">
        <f>IF(A260="","",CONCATENATE(Monatsverwendungsnachweis!D271," / ",LEFT(Monatsverwendungsnachweis!E271,3)," / ",UHG," / ",Ermittlung_Kofi!U261," x Monat"," a ",VLOOKUP(UHG,TN_UHG_Jahr_Monat,Monatsverwendungsnachweis!$M$10,FALSE), "€ /"," ",Ermittlung_Kofi!AB261," x Tage"," a ",VLOOKUP(UHG,TN_UHG_Jahr_Tag,Monatsverwendungsnachweis!$M$10,FALSE), "€"))</f>
        <v/>
      </c>
      <c r="H260" s="406" t="str">
        <f>IF(A260="","",Ermittlung_Kofi!U261*VLOOKUP(UHG,TN_UHG_Jahr_Monat,Monatsverwendungsnachweis!$M$10,FALSE)+Ermittlung_Kofi!AB261*VLOOKUP(UHG,TN_UHG_Jahr_Tag,Monatsverwendungsnachweis!$M$10,FALSE))</f>
        <v/>
      </c>
      <c r="I260" s="406" t="str">
        <f t="shared" si="28"/>
        <v/>
      </c>
      <c r="J260" s="293" t="str">
        <f>IF(A260="","",IF(Monatsverwendungsnachweis!S271="","",Monatsverwendungsnachweis!S271))</f>
        <v/>
      </c>
      <c r="K260" s="293" t="str">
        <f t="shared" si="29"/>
        <v/>
      </c>
    </row>
    <row r="261" spans="1:11" x14ac:dyDescent="0.25">
      <c r="A261" s="292" t="str">
        <f>IF(Ermittlung_Kofi!L262=0,"",IFERROR(VLOOKUP(Monatsverwendungsnachweis!B272,Positionen,4,FALSE),""))</f>
        <v/>
      </c>
      <c r="B261" s="293" t="str">
        <f t="shared" si="25"/>
        <v/>
      </c>
      <c r="C261" s="292" t="str">
        <f>IF(A261="","",CONCATENATE("UHG"," / ",Monatsverwendungsnachweis!$D$7," / ",RIGHT(Monatsverwendungsnachweis!$F$7,2)," / ",ROW()-1))</f>
        <v/>
      </c>
      <c r="D261" s="294" t="str">
        <f t="shared" si="26"/>
        <v/>
      </c>
      <c r="E261" s="294" t="str">
        <f t="shared" si="27"/>
        <v/>
      </c>
      <c r="F261" s="293" t="str">
        <f>IF(A261="","",VLOOKUP(Monatsverwendungsnachweis!B272,Positionen,5,FALSE))</f>
        <v/>
      </c>
      <c r="G261" s="384" t="str">
        <f>IF(A261="","",CONCATENATE(Monatsverwendungsnachweis!D272," / ",LEFT(Monatsverwendungsnachweis!E272,3)," / ",UHG," / ",Ermittlung_Kofi!U262," x Monat"," a ",VLOOKUP(UHG,TN_UHG_Jahr_Monat,Monatsverwendungsnachweis!$M$10,FALSE), "€ /"," ",Ermittlung_Kofi!AB262," x Tage"," a ",VLOOKUP(UHG,TN_UHG_Jahr_Tag,Monatsverwendungsnachweis!$M$10,FALSE), "€"))</f>
        <v/>
      </c>
      <c r="H261" s="406" t="str">
        <f>IF(A261="","",Ermittlung_Kofi!U262*VLOOKUP(UHG,TN_UHG_Jahr_Monat,Monatsverwendungsnachweis!$M$10,FALSE)+Ermittlung_Kofi!AB262*VLOOKUP(UHG,TN_UHG_Jahr_Tag,Monatsverwendungsnachweis!$M$10,FALSE))</f>
        <v/>
      </c>
      <c r="I261" s="406" t="str">
        <f t="shared" si="28"/>
        <v/>
      </c>
      <c r="J261" s="293" t="str">
        <f>IF(A261="","",IF(Monatsverwendungsnachweis!S272="","",Monatsverwendungsnachweis!S272))</f>
        <v/>
      </c>
      <c r="K261" s="293" t="str">
        <f t="shared" si="29"/>
        <v/>
      </c>
    </row>
    <row r="262" spans="1:11" x14ac:dyDescent="0.25">
      <c r="A262" s="292" t="str">
        <f>IF(Ermittlung_Kofi!L263=0,"",IFERROR(VLOOKUP(Monatsverwendungsnachweis!B273,Positionen,4,FALSE),""))</f>
        <v/>
      </c>
      <c r="B262" s="293" t="str">
        <f t="shared" si="25"/>
        <v/>
      </c>
      <c r="C262" s="292" t="str">
        <f>IF(A262="","",CONCATENATE("UHG"," / ",Monatsverwendungsnachweis!$D$7," / ",RIGHT(Monatsverwendungsnachweis!$F$7,2)," / ",ROW()-1))</f>
        <v/>
      </c>
      <c r="D262" s="294" t="str">
        <f t="shared" si="26"/>
        <v/>
      </c>
      <c r="E262" s="294" t="str">
        <f t="shared" si="27"/>
        <v/>
      </c>
      <c r="F262" s="293" t="str">
        <f>IF(A262="","",VLOOKUP(Monatsverwendungsnachweis!B273,Positionen,5,FALSE))</f>
        <v/>
      </c>
      <c r="G262" s="384" t="str">
        <f>IF(A262="","",CONCATENATE(Monatsverwendungsnachweis!D273," / ",LEFT(Monatsverwendungsnachweis!E273,3)," / ",UHG," / ",Ermittlung_Kofi!U263," x Monat"," a ",VLOOKUP(UHG,TN_UHG_Jahr_Monat,Monatsverwendungsnachweis!$M$10,FALSE), "€ /"," ",Ermittlung_Kofi!AB263," x Tage"," a ",VLOOKUP(UHG,TN_UHG_Jahr_Tag,Monatsverwendungsnachweis!$M$10,FALSE), "€"))</f>
        <v/>
      </c>
      <c r="H262" s="406" t="str">
        <f>IF(A262="","",Ermittlung_Kofi!U263*VLOOKUP(UHG,TN_UHG_Jahr_Monat,Monatsverwendungsnachweis!$M$10,FALSE)+Ermittlung_Kofi!AB263*VLOOKUP(UHG,TN_UHG_Jahr_Tag,Monatsverwendungsnachweis!$M$10,FALSE))</f>
        <v/>
      </c>
      <c r="I262" s="406" t="str">
        <f t="shared" si="28"/>
        <v/>
      </c>
      <c r="J262" s="293" t="str">
        <f>IF(A262="","",IF(Monatsverwendungsnachweis!S273="","",Monatsverwendungsnachweis!S273))</f>
        <v/>
      </c>
      <c r="K262" s="293" t="str">
        <f t="shared" si="29"/>
        <v/>
      </c>
    </row>
    <row r="263" spans="1:11" x14ac:dyDescent="0.25">
      <c r="A263" s="292" t="str">
        <f>IF(Ermittlung_Kofi!L264=0,"",IFERROR(VLOOKUP(Monatsverwendungsnachweis!B274,Positionen,4,FALSE),""))</f>
        <v/>
      </c>
      <c r="B263" s="293" t="str">
        <f t="shared" si="25"/>
        <v/>
      </c>
      <c r="C263" s="292" t="str">
        <f>IF(A263="","",CONCATENATE("UHG"," / ",Monatsverwendungsnachweis!$D$7," / ",RIGHT(Monatsverwendungsnachweis!$F$7,2)," / ",ROW()-1))</f>
        <v/>
      </c>
      <c r="D263" s="294" t="str">
        <f t="shared" si="26"/>
        <v/>
      </c>
      <c r="E263" s="294" t="str">
        <f t="shared" si="27"/>
        <v/>
      </c>
      <c r="F263" s="293" t="str">
        <f>IF(A263="","",VLOOKUP(Monatsverwendungsnachweis!B274,Positionen,5,FALSE))</f>
        <v/>
      </c>
      <c r="G263" s="384" t="str">
        <f>IF(A263="","",CONCATENATE(Monatsverwendungsnachweis!D274," / ",LEFT(Monatsverwendungsnachweis!E274,3)," / ",UHG," / ",Ermittlung_Kofi!U264," x Monat"," a ",VLOOKUP(UHG,TN_UHG_Jahr_Monat,Monatsverwendungsnachweis!$M$10,FALSE), "€ /"," ",Ermittlung_Kofi!AB264," x Tage"," a ",VLOOKUP(UHG,TN_UHG_Jahr_Tag,Monatsverwendungsnachweis!$M$10,FALSE), "€"))</f>
        <v/>
      </c>
      <c r="H263" s="406" t="str">
        <f>IF(A263="","",Ermittlung_Kofi!U264*VLOOKUP(UHG,TN_UHG_Jahr_Monat,Monatsverwendungsnachweis!$M$10,FALSE)+Ermittlung_Kofi!AB264*VLOOKUP(UHG,TN_UHG_Jahr_Tag,Monatsverwendungsnachweis!$M$10,FALSE))</f>
        <v/>
      </c>
      <c r="I263" s="406" t="str">
        <f t="shared" si="28"/>
        <v/>
      </c>
      <c r="J263" s="293" t="str">
        <f>IF(A263="","",IF(Monatsverwendungsnachweis!S274="","",Monatsverwendungsnachweis!S274))</f>
        <v/>
      </c>
      <c r="K263" s="293" t="str">
        <f t="shared" si="29"/>
        <v/>
      </c>
    </row>
    <row r="264" spans="1:11" x14ac:dyDescent="0.25">
      <c r="A264" s="292" t="str">
        <f>IF(Ermittlung_Kofi!L265=0,"",IFERROR(VLOOKUP(Monatsverwendungsnachweis!B275,Positionen,4,FALSE),""))</f>
        <v/>
      </c>
      <c r="B264" s="293" t="str">
        <f t="shared" si="25"/>
        <v/>
      </c>
      <c r="C264" s="292" t="str">
        <f>IF(A264="","",CONCATENATE("UHG"," / ",Monatsverwendungsnachweis!$D$7," / ",RIGHT(Monatsverwendungsnachweis!$F$7,2)," / ",ROW()-1))</f>
        <v/>
      </c>
      <c r="D264" s="294" t="str">
        <f t="shared" si="26"/>
        <v/>
      </c>
      <c r="E264" s="294" t="str">
        <f t="shared" si="27"/>
        <v/>
      </c>
      <c r="F264" s="293" t="str">
        <f>IF(A264="","",VLOOKUP(Monatsverwendungsnachweis!B275,Positionen,5,FALSE))</f>
        <v/>
      </c>
      <c r="G264" s="384" t="str">
        <f>IF(A264="","",CONCATENATE(Monatsverwendungsnachweis!D275," / ",LEFT(Monatsverwendungsnachweis!E275,3)," / ",UHG," / ",Ermittlung_Kofi!U265," x Monat"," a ",VLOOKUP(UHG,TN_UHG_Jahr_Monat,Monatsverwendungsnachweis!$M$10,FALSE), "€ /"," ",Ermittlung_Kofi!AB265," x Tage"," a ",VLOOKUP(UHG,TN_UHG_Jahr_Tag,Monatsverwendungsnachweis!$M$10,FALSE), "€"))</f>
        <v/>
      </c>
      <c r="H264" s="406" t="str">
        <f>IF(A264="","",Ermittlung_Kofi!U265*VLOOKUP(UHG,TN_UHG_Jahr_Monat,Monatsverwendungsnachweis!$M$10,FALSE)+Ermittlung_Kofi!AB265*VLOOKUP(UHG,TN_UHG_Jahr_Tag,Monatsverwendungsnachweis!$M$10,FALSE))</f>
        <v/>
      </c>
      <c r="I264" s="406" t="str">
        <f t="shared" si="28"/>
        <v/>
      </c>
      <c r="J264" s="293" t="str">
        <f>IF(A264="","",IF(Monatsverwendungsnachweis!S275="","",Monatsverwendungsnachweis!S275))</f>
        <v/>
      </c>
      <c r="K264" s="293" t="str">
        <f t="shared" si="29"/>
        <v/>
      </c>
    </row>
    <row r="265" spans="1:11" x14ac:dyDescent="0.25">
      <c r="A265" s="292" t="str">
        <f>IF(Ermittlung_Kofi!L266=0,"",IFERROR(VLOOKUP(Monatsverwendungsnachweis!B276,Positionen,4,FALSE),""))</f>
        <v/>
      </c>
      <c r="B265" s="293" t="str">
        <f t="shared" si="25"/>
        <v/>
      </c>
      <c r="C265" s="292" t="str">
        <f>IF(A265="","",CONCATENATE("UHG"," / ",Monatsverwendungsnachweis!$D$7," / ",RIGHT(Monatsverwendungsnachweis!$F$7,2)," / ",ROW()-1))</f>
        <v/>
      </c>
      <c r="D265" s="294" t="str">
        <f t="shared" si="26"/>
        <v/>
      </c>
      <c r="E265" s="294" t="str">
        <f t="shared" si="27"/>
        <v/>
      </c>
      <c r="F265" s="293" t="str">
        <f>IF(A265="","",VLOOKUP(Monatsverwendungsnachweis!B276,Positionen,5,FALSE))</f>
        <v/>
      </c>
      <c r="G265" s="384" t="str">
        <f>IF(A265="","",CONCATENATE(Monatsverwendungsnachweis!D276," / ",LEFT(Monatsverwendungsnachweis!E276,3)," / ",UHG," / ",Ermittlung_Kofi!U266," x Monat"," a ",VLOOKUP(UHG,TN_UHG_Jahr_Monat,Monatsverwendungsnachweis!$M$10,FALSE), "€ /"," ",Ermittlung_Kofi!AB266," x Tage"," a ",VLOOKUP(UHG,TN_UHG_Jahr_Tag,Monatsverwendungsnachweis!$M$10,FALSE), "€"))</f>
        <v/>
      </c>
      <c r="H265" s="406" t="str">
        <f>IF(A265="","",Ermittlung_Kofi!U266*VLOOKUP(UHG,TN_UHG_Jahr_Monat,Monatsverwendungsnachweis!$M$10,FALSE)+Ermittlung_Kofi!AB266*VLOOKUP(UHG,TN_UHG_Jahr_Tag,Monatsverwendungsnachweis!$M$10,FALSE))</f>
        <v/>
      </c>
      <c r="I265" s="406" t="str">
        <f t="shared" si="28"/>
        <v/>
      </c>
      <c r="J265" s="293" t="str">
        <f>IF(A265="","",IF(Monatsverwendungsnachweis!S276="","",Monatsverwendungsnachweis!S276))</f>
        <v/>
      </c>
      <c r="K265" s="293" t="str">
        <f t="shared" si="29"/>
        <v/>
      </c>
    </row>
    <row r="266" spans="1:11" x14ac:dyDescent="0.25">
      <c r="A266" s="292" t="str">
        <f>IF(Ermittlung_Kofi!L267=0,"",IFERROR(VLOOKUP(Monatsverwendungsnachweis!B277,Positionen,4,FALSE),""))</f>
        <v/>
      </c>
      <c r="B266" s="293" t="str">
        <f t="shared" si="25"/>
        <v/>
      </c>
      <c r="C266" s="292" t="str">
        <f>IF(A266="","",CONCATENATE("UHG"," / ",Monatsverwendungsnachweis!$D$7," / ",RIGHT(Monatsverwendungsnachweis!$F$7,2)," / ",ROW()-1))</f>
        <v/>
      </c>
      <c r="D266" s="294" t="str">
        <f t="shared" si="26"/>
        <v/>
      </c>
      <c r="E266" s="294" t="str">
        <f t="shared" si="27"/>
        <v/>
      </c>
      <c r="F266" s="293" t="str">
        <f>IF(A266="","",VLOOKUP(Monatsverwendungsnachweis!B277,Positionen,5,FALSE))</f>
        <v/>
      </c>
      <c r="G266" s="384" t="str">
        <f>IF(A266="","",CONCATENATE(Monatsverwendungsnachweis!D277," / ",LEFT(Monatsverwendungsnachweis!E277,3)," / ",UHG," / ",Ermittlung_Kofi!U267," x Monat"," a ",VLOOKUP(UHG,TN_UHG_Jahr_Monat,Monatsverwendungsnachweis!$M$10,FALSE), "€ /"," ",Ermittlung_Kofi!AB267," x Tage"," a ",VLOOKUP(UHG,TN_UHG_Jahr_Tag,Monatsverwendungsnachweis!$M$10,FALSE), "€"))</f>
        <v/>
      </c>
      <c r="H266" s="406" t="str">
        <f>IF(A266="","",Ermittlung_Kofi!U267*VLOOKUP(UHG,TN_UHG_Jahr_Monat,Monatsverwendungsnachweis!$M$10,FALSE)+Ermittlung_Kofi!AB267*VLOOKUP(UHG,TN_UHG_Jahr_Tag,Monatsverwendungsnachweis!$M$10,FALSE))</f>
        <v/>
      </c>
      <c r="I266" s="406" t="str">
        <f t="shared" si="28"/>
        <v/>
      </c>
      <c r="J266" s="293" t="str">
        <f>IF(A266="","",IF(Monatsverwendungsnachweis!S277="","",Monatsverwendungsnachweis!S277))</f>
        <v/>
      </c>
      <c r="K266" s="293" t="str">
        <f t="shared" si="29"/>
        <v/>
      </c>
    </row>
    <row r="267" spans="1:11" x14ac:dyDescent="0.25">
      <c r="A267" s="292" t="str">
        <f>IF(Ermittlung_Kofi!L268=0,"",IFERROR(VLOOKUP(Monatsverwendungsnachweis!B278,Positionen,4,FALSE),""))</f>
        <v/>
      </c>
      <c r="B267" s="293" t="str">
        <f t="shared" si="25"/>
        <v/>
      </c>
      <c r="C267" s="292" t="str">
        <f>IF(A267="","",CONCATENATE("UHG"," / ",Monatsverwendungsnachweis!$D$7," / ",RIGHT(Monatsverwendungsnachweis!$F$7,2)," / ",ROW()-1))</f>
        <v/>
      </c>
      <c r="D267" s="294" t="str">
        <f t="shared" si="26"/>
        <v/>
      </c>
      <c r="E267" s="294" t="str">
        <f t="shared" si="27"/>
        <v/>
      </c>
      <c r="F267" s="293" t="str">
        <f>IF(A267="","",VLOOKUP(Monatsverwendungsnachweis!B278,Positionen,5,FALSE))</f>
        <v/>
      </c>
      <c r="G267" s="384" t="str">
        <f>IF(A267="","",CONCATENATE(Monatsverwendungsnachweis!D278," / ",LEFT(Monatsverwendungsnachweis!E278,3)," / ",UHG," / ",Ermittlung_Kofi!U268," x Monat"," a ",VLOOKUP(UHG,TN_UHG_Jahr_Monat,Monatsverwendungsnachweis!$M$10,FALSE), "€ /"," ",Ermittlung_Kofi!AB268," x Tage"," a ",VLOOKUP(UHG,TN_UHG_Jahr_Tag,Monatsverwendungsnachweis!$M$10,FALSE), "€"))</f>
        <v/>
      </c>
      <c r="H267" s="406" t="str">
        <f>IF(A267="","",Ermittlung_Kofi!U268*VLOOKUP(UHG,TN_UHG_Jahr_Monat,Monatsverwendungsnachweis!$M$10,FALSE)+Ermittlung_Kofi!AB268*VLOOKUP(UHG,TN_UHG_Jahr_Tag,Monatsverwendungsnachweis!$M$10,FALSE))</f>
        <v/>
      </c>
      <c r="I267" s="406" t="str">
        <f t="shared" si="28"/>
        <v/>
      </c>
      <c r="J267" s="293" t="str">
        <f>IF(A267="","",IF(Monatsverwendungsnachweis!S278="","",Monatsverwendungsnachweis!S278))</f>
        <v/>
      </c>
      <c r="K267" s="293" t="str">
        <f t="shared" si="29"/>
        <v/>
      </c>
    </row>
    <row r="268" spans="1:11" x14ac:dyDescent="0.25">
      <c r="A268" s="292" t="str">
        <f>IF(Ermittlung_Kofi!L269=0,"",IFERROR(VLOOKUP(Monatsverwendungsnachweis!B279,Positionen,4,FALSE),""))</f>
        <v/>
      </c>
      <c r="B268" s="293" t="str">
        <f t="shared" si="25"/>
        <v/>
      </c>
      <c r="C268" s="292" t="str">
        <f>IF(A268="","",CONCATENATE("UHG"," / ",Monatsverwendungsnachweis!$D$7," / ",RIGHT(Monatsverwendungsnachweis!$F$7,2)," / ",ROW()-1))</f>
        <v/>
      </c>
      <c r="D268" s="294" t="str">
        <f t="shared" si="26"/>
        <v/>
      </c>
      <c r="E268" s="294" t="str">
        <f t="shared" si="27"/>
        <v/>
      </c>
      <c r="F268" s="293" t="str">
        <f>IF(A268="","",VLOOKUP(Monatsverwendungsnachweis!B279,Positionen,5,FALSE))</f>
        <v/>
      </c>
      <c r="G268" s="384" t="str">
        <f>IF(A268="","",CONCATENATE(Monatsverwendungsnachweis!D279," / ",LEFT(Monatsverwendungsnachweis!E279,3)," / ",UHG," / ",Ermittlung_Kofi!U269," x Monat"," a ",VLOOKUP(UHG,TN_UHG_Jahr_Monat,Monatsverwendungsnachweis!$M$10,FALSE), "€ /"," ",Ermittlung_Kofi!AB269," x Tage"," a ",VLOOKUP(UHG,TN_UHG_Jahr_Tag,Monatsverwendungsnachweis!$M$10,FALSE), "€"))</f>
        <v/>
      </c>
      <c r="H268" s="406" t="str">
        <f>IF(A268="","",Ermittlung_Kofi!U269*VLOOKUP(UHG,TN_UHG_Jahr_Monat,Monatsverwendungsnachweis!$M$10,FALSE)+Ermittlung_Kofi!AB269*VLOOKUP(UHG,TN_UHG_Jahr_Tag,Monatsverwendungsnachweis!$M$10,FALSE))</f>
        <v/>
      </c>
      <c r="I268" s="406" t="str">
        <f t="shared" si="28"/>
        <v/>
      </c>
      <c r="J268" s="293" t="str">
        <f>IF(A268="","",IF(Monatsverwendungsnachweis!S279="","",Monatsverwendungsnachweis!S279))</f>
        <v/>
      </c>
      <c r="K268" s="293" t="str">
        <f t="shared" si="29"/>
        <v/>
      </c>
    </row>
    <row r="269" spans="1:11" x14ac:dyDescent="0.25">
      <c r="A269" s="292" t="str">
        <f>IF(Ermittlung_Kofi!L270=0,"",IFERROR(VLOOKUP(Monatsverwendungsnachweis!B280,Positionen,4,FALSE),""))</f>
        <v/>
      </c>
      <c r="B269" s="293" t="str">
        <f t="shared" si="25"/>
        <v/>
      </c>
      <c r="C269" s="292" t="str">
        <f>IF(A269="","",CONCATENATE("UHG"," / ",Monatsverwendungsnachweis!$D$7," / ",RIGHT(Monatsverwendungsnachweis!$F$7,2)," / ",ROW()-1))</f>
        <v/>
      </c>
      <c r="D269" s="294" t="str">
        <f t="shared" si="26"/>
        <v/>
      </c>
      <c r="E269" s="294" t="str">
        <f t="shared" si="27"/>
        <v/>
      </c>
      <c r="F269" s="293" t="str">
        <f>IF(A269="","",VLOOKUP(Monatsverwendungsnachweis!B280,Positionen,5,FALSE))</f>
        <v/>
      </c>
      <c r="G269" s="384" t="str">
        <f>IF(A269="","",CONCATENATE(Monatsverwendungsnachweis!D280," / ",LEFT(Monatsverwendungsnachweis!E280,3)," / ",UHG," / ",Ermittlung_Kofi!U270," x Monat"," a ",VLOOKUP(UHG,TN_UHG_Jahr_Monat,Monatsverwendungsnachweis!$M$10,FALSE), "€ /"," ",Ermittlung_Kofi!AB270," x Tage"," a ",VLOOKUP(UHG,TN_UHG_Jahr_Tag,Monatsverwendungsnachweis!$M$10,FALSE), "€"))</f>
        <v/>
      </c>
      <c r="H269" s="406" t="str">
        <f>IF(A269="","",Ermittlung_Kofi!U270*VLOOKUP(UHG,TN_UHG_Jahr_Monat,Monatsverwendungsnachweis!$M$10,FALSE)+Ermittlung_Kofi!AB270*VLOOKUP(UHG,TN_UHG_Jahr_Tag,Monatsverwendungsnachweis!$M$10,FALSE))</f>
        <v/>
      </c>
      <c r="I269" s="406" t="str">
        <f t="shared" si="28"/>
        <v/>
      </c>
      <c r="J269" s="293" t="str">
        <f>IF(A269="","",IF(Monatsverwendungsnachweis!S280="","",Monatsverwendungsnachweis!S280))</f>
        <v/>
      </c>
      <c r="K269" s="293" t="str">
        <f t="shared" si="29"/>
        <v/>
      </c>
    </row>
    <row r="270" spans="1:11" x14ac:dyDescent="0.25">
      <c r="A270" s="292" t="str">
        <f>IF(Ermittlung_Kofi!L271=0,"",IFERROR(VLOOKUP(Monatsverwendungsnachweis!B281,Positionen,4,FALSE),""))</f>
        <v/>
      </c>
      <c r="B270" s="293" t="str">
        <f t="shared" si="25"/>
        <v/>
      </c>
      <c r="C270" s="292" t="str">
        <f>IF(A270="","",CONCATENATE("UHG"," / ",Monatsverwendungsnachweis!$D$7," / ",RIGHT(Monatsverwendungsnachweis!$F$7,2)," / ",ROW()-1))</f>
        <v/>
      </c>
      <c r="D270" s="294" t="str">
        <f t="shared" si="26"/>
        <v/>
      </c>
      <c r="E270" s="294" t="str">
        <f t="shared" si="27"/>
        <v/>
      </c>
      <c r="F270" s="293" t="str">
        <f>IF(A270="","",VLOOKUP(Monatsverwendungsnachweis!B281,Positionen,5,FALSE))</f>
        <v/>
      </c>
      <c r="G270" s="384" t="str">
        <f>IF(A270="","",CONCATENATE(Monatsverwendungsnachweis!D281," / ",LEFT(Monatsverwendungsnachweis!E281,3)," / ",UHG," / ",Ermittlung_Kofi!U271," x Monat"," a ",VLOOKUP(UHG,TN_UHG_Jahr_Monat,Monatsverwendungsnachweis!$M$10,FALSE), "€ /"," ",Ermittlung_Kofi!AB271," x Tage"," a ",VLOOKUP(UHG,TN_UHG_Jahr_Tag,Monatsverwendungsnachweis!$M$10,FALSE), "€"))</f>
        <v/>
      </c>
      <c r="H270" s="406" t="str">
        <f>IF(A270="","",Ermittlung_Kofi!U271*VLOOKUP(UHG,TN_UHG_Jahr_Monat,Monatsverwendungsnachweis!$M$10,FALSE)+Ermittlung_Kofi!AB271*VLOOKUP(UHG,TN_UHG_Jahr_Tag,Monatsverwendungsnachweis!$M$10,FALSE))</f>
        <v/>
      </c>
      <c r="I270" s="406" t="str">
        <f t="shared" si="28"/>
        <v/>
      </c>
      <c r="J270" s="293" t="str">
        <f>IF(A270="","",IF(Monatsverwendungsnachweis!S281="","",Monatsverwendungsnachweis!S281))</f>
        <v/>
      </c>
      <c r="K270" s="293" t="str">
        <f t="shared" si="29"/>
        <v/>
      </c>
    </row>
    <row r="271" spans="1:11" x14ac:dyDescent="0.25">
      <c r="A271" s="292" t="str">
        <f>IF(Ermittlung_Kofi!L272=0,"",IFERROR(VLOOKUP(Monatsverwendungsnachweis!B282,Positionen,4,FALSE),""))</f>
        <v/>
      </c>
      <c r="B271" s="293" t="str">
        <f t="shared" si="25"/>
        <v/>
      </c>
      <c r="C271" s="292" t="str">
        <f>IF(A271="","",CONCATENATE("UHG"," / ",Monatsverwendungsnachweis!$D$7," / ",RIGHT(Monatsverwendungsnachweis!$F$7,2)," / ",ROW()-1))</f>
        <v/>
      </c>
      <c r="D271" s="294" t="str">
        <f t="shared" si="26"/>
        <v/>
      </c>
      <c r="E271" s="294" t="str">
        <f t="shared" si="27"/>
        <v/>
      </c>
      <c r="F271" s="293" t="str">
        <f>IF(A271="","",VLOOKUP(Monatsverwendungsnachweis!B282,Positionen,5,FALSE))</f>
        <v/>
      </c>
      <c r="G271" s="384" t="str">
        <f>IF(A271="","",CONCATENATE(Monatsverwendungsnachweis!D282," / ",LEFT(Monatsverwendungsnachweis!E282,3)," / ",UHG," / ",Ermittlung_Kofi!U272," x Monat"," a ",VLOOKUP(UHG,TN_UHG_Jahr_Monat,Monatsverwendungsnachweis!$M$10,FALSE), "€ /"," ",Ermittlung_Kofi!AB272," x Tage"," a ",VLOOKUP(UHG,TN_UHG_Jahr_Tag,Monatsverwendungsnachweis!$M$10,FALSE), "€"))</f>
        <v/>
      </c>
      <c r="H271" s="406" t="str">
        <f>IF(A271="","",Ermittlung_Kofi!U272*VLOOKUP(UHG,TN_UHG_Jahr_Monat,Monatsverwendungsnachweis!$M$10,FALSE)+Ermittlung_Kofi!AB272*VLOOKUP(UHG,TN_UHG_Jahr_Tag,Monatsverwendungsnachweis!$M$10,FALSE))</f>
        <v/>
      </c>
      <c r="I271" s="406" t="str">
        <f t="shared" si="28"/>
        <v/>
      </c>
      <c r="J271" s="293" t="str">
        <f>IF(A271="","",IF(Monatsverwendungsnachweis!S282="","",Monatsverwendungsnachweis!S282))</f>
        <v/>
      </c>
      <c r="K271" s="293" t="str">
        <f t="shared" si="29"/>
        <v/>
      </c>
    </row>
    <row r="272" spans="1:11" x14ac:dyDescent="0.25">
      <c r="A272" s="292" t="str">
        <f>IF(Ermittlung_Kofi!L273=0,"",IFERROR(VLOOKUP(Monatsverwendungsnachweis!B283,Positionen,4,FALSE),""))</f>
        <v/>
      </c>
      <c r="B272" s="293" t="str">
        <f t="shared" si="25"/>
        <v/>
      </c>
      <c r="C272" s="292" t="str">
        <f>IF(A272="","",CONCATENATE("UHG"," / ",Monatsverwendungsnachweis!$D$7," / ",RIGHT(Monatsverwendungsnachweis!$F$7,2)," / ",ROW()-1))</f>
        <v/>
      </c>
      <c r="D272" s="294" t="str">
        <f t="shared" si="26"/>
        <v/>
      </c>
      <c r="E272" s="294" t="str">
        <f t="shared" si="27"/>
        <v/>
      </c>
      <c r="F272" s="293" t="str">
        <f>IF(A272="","",VLOOKUP(Monatsverwendungsnachweis!B283,Positionen,5,FALSE))</f>
        <v/>
      </c>
      <c r="G272" s="384" t="str">
        <f>IF(A272="","",CONCATENATE(Monatsverwendungsnachweis!D283," / ",LEFT(Monatsverwendungsnachweis!E283,3)," / ",UHG," / ",Ermittlung_Kofi!U273," x Monat"," a ",VLOOKUP(UHG,TN_UHG_Jahr_Monat,Monatsverwendungsnachweis!$M$10,FALSE), "€ /"," ",Ermittlung_Kofi!AB273," x Tage"," a ",VLOOKUP(UHG,TN_UHG_Jahr_Tag,Monatsverwendungsnachweis!$M$10,FALSE), "€"))</f>
        <v/>
      </c>
      <c r="H272" s="406" t="str">
        <f>IF(A272="","",Ermittlung_Kofi!U273*VLOOKUP(UHG,TN_UHG_Jahr_Monat,Monatsverwendungsnachweis!$M$10,FALSE)+Ermittlung_Kofi!AB273*VLOOKUP(UHG,TN_UHG_Jahr_Tag,Monatsverwendungsnachweis!$M$10,FALSE))</f>
        <v/>
      </c>
      <c r="I272" s="406" t="str">
        <f t="shared" si="28"/>
        <v/>
      </c>
      <c r="J272" s="293" t="str">
        <f>IF(A272="","",IF(Monatsverwendungsnachweis!S283="","",Monatsverwendungsnachweis!S283))</f>
        <v/>
      </c>
      <c r="K272" s="293" t="str">
        <f t="shared" si="29"/>
        <v/>
      </c>
    </row>
    <row r="273" spans="1:11" x14ac:dyDescent="0.25">
      <c r="A273" s="292" t="str">
        <f>IF(Ermittlung_Kofi!L274=0,"",IFERROR(VLOOKUP(Monatsverwendungsnachweis!B284,Positionen,4,FALSE),""))</f>
        <v/>
      </c>
      <c r="B273" s="293" t="str">
        <f t="shared" si="25"/>
        <v/>
      </c>
      <c r="C273" s="292" t="str">
        <f>IF(A273="","",CONCATENATE("UHG"," / ",Monatsverwendungsnachweis!$D$7," / ",RIGHT(Monatsverwendungsnachweis!$F$7,2)," / ",ROW()-1))</f>
        <v/>
      </c>
      <c r="D273" s="294" t="str">
        <f t="shared" si="26"/>
        <v/>
      </c>
      <c r="E273" s="294" t="str">
        <f t="shared" si="27"/>
        <v/>
      </c>
      <c r="F273" s="293" t="str">
        <f>IF(A273="","",VLOOKUP(Monatsverwendungsnachweis!B284,Positionen,5,FALSE))</f>
        <v/>
      </c>
      <c r="G273" s="384" t="str">
        <f>IF(A273="","",CONCATENATE(Monatsverwendungsnachweis!D284," / ",LEFT(Monatsverwendungsnachweis!E284,3)," / ",UHG," / ",Ermittlung_Kofi!U274," x Monat"," a ",VLOOKUP(UHG,TN_UHG_Jahr_Monat,Monatsverwendungsnachweis!$M$10,FALSE), "€ /"," ",Ermittlung_Kofi!AB274," x Tage"," a ",VLOOKUP(UHG,TN_UHG_Jahr_Tag,Monatsverwendungsnachweis!$M$10,FALSE), "€"))</f>
        <v/>
      </c>
      <c r="H273" s="406" t="str">
        <f>IF(A273="","",Ermittlung_Kofi!U274*VLOOKUP(UHG,TN_UHG_Jahr_Monat,Monatsverwendungsnachweis!$M$10,FALSE)+Ermittlung_Kofi!AB274*VLOOKUP(UHG,TN_UHG_Jahr_Tag,Monatsverwendungsnachweis!$M$10,FALSE))</f>
        <v/>
      </c>
      <c r="I273" s="406" t="str">
        <f t="shared" si="28"/>
        <v/>
      </c>
      <c r="J273" s="293" t="str">
        <f>IF(A273="","",IF(Monatsverwendungsnachweis!S284="","",Monatsverwendungsnachweis!S284))</f>
        <v/>
      </c>
      <c r="K273" s="293" t="str">
        <f t="shared" si="29"/>
        <v/>
      </c>
    </row>
    <row r="274" spans="1:11" x14ac:dyDescent="0.25">
      <c r="A274" s="292" t="str">
        <f>IF(Ermittlung_Kofi!L275=0,"",IFERROR(VLOOKUP(Monatsverwendungsnachweis!B285,Positionen,4,FALSE),""))</f>
        <v/>
      </c>
      <c r="B274" s="293" t="str">
        <f t="shared" si="25"/>
        <v/>
      </c>
      <c r="C274" s="292" t="str">
        <f>IF(A274="","",CONCATENATE("UHG"," / ",Monatsverwendungsnachweis!$D$7," / ",RIGHT(Monatsverwendungsnachweis!$F$7,2)," / ",ROW()-1))</f>
        <v/>
      </c>
      <c r="D274" s="294" t="str">
        <f t="shared" si="26"/>
        <v/>
      </c>
      <c r="E274" s="294" t="str">
        <f t="shared" si="27"/>
        <v/>
      </c>
      <c r="F274" s="293" t="str">
        <f>IF(A274="","",VLOOKUP(Monatsverwendungsnachweis!B285,Positionen,5,FALSE))</f>
        <v/>
      </c>
      <c r="G274" s="384" t="str">
        <f>IF(A274="","",CONCATENATE(Monatsverwendungsnachweis!D285," / ",LEFT(Monatsverwendungsnachweis!E285,3)," / ",UHG," / ",Ermittlung_Kofi!U275," x Monat"," a ",VLOOKUP(UHG,TN_UHG_Jahr_Monat,Monatsverwendungsnachweis!$M$10,FALSE), "€ /"," ",Ermittlung_Kofi!AB275," x Tage"," a ",VLOOKUP(UHG,TN_UHG_Jahr_Tag,Monatsverwendungsnachweis!$M$10,FALSE), "€"))</f>
        <v/>
      </c>
      <c r="H274" s="406" t="str">
        <f>IF(A274="","",Ermittlung_Kofi!U275*VLOOKUP(UHG,TN_UHG_Jahr_Monat,Monatsverwendungsnachweis!$M$10,FALSE)+Ermittlung_Kofi!AB275*VLOOKUP(UHG,TN_UHG_Jahr_Tag,Monatsverwendungsnachweis!$M$10,FALSE))</f>
        <v/>
      </c>
      <c r="I274" s="406" t="str">
        <f t="shared" si="28"/>
        <v/>
      </c>
      <c r="J274" s="293" t="str">
        <f>IF(A274="","",IF(Monatsverwendungsnachweis!S285="","",Monatsverwendungsnachweis!S285))</f>
        <v/>
      </c>
      <c r="K274" s="293" t="str">
        <f t="shared" si="29"/>
        <v/>
      </c>
    </row>
    <row r="275" spans="1:11" x14ac:dyDescent="0.25">
      <c r="A275" s="292" t="str">
        <f>IF(Ermittlung_Kofi!L276=0,"",IFERROR(VLOOKUP(Monatsverwendungsnachweis!B286,Positionen,4,FALSE),""))</f>
        <v/>
      </c>
      <c r="B275" s="293" t="str">
        <f t="shared" si="25"/>
        <v/>
      </c>
      <c r="C275" s="292" t="str">
        <f>IF(A275="","",CONCATENATE("UHG"," / ",Monatsverwendungsnachweis!$D$7," / ",RIGHT(Monatsverwendungsnachweis!$F$7,2)," / ",ROW()-1))</f>
        <v/>
      </c>
      <c r="D275" s="294" t="str">
        <f t="shared" si="26"/>
        <v/>
      </c>
      <c r="E275" s="294" t="str">
        <f t="shared" si="27"/>
        <v/>
      </c>
      <c r="F275" s="293" t="str">
        <f>IF(A275="","",VLOOKUP(Monatsverwendungsnachweis!B286,Positionen,5,FALSE))</f>
        <v/>
      </c>
      <c r="G275" s="384" t="str">
        <f>IF(A275="","",CONCATENATE(Monatsverwendungsnachweis!D286," / ",LEFT(Monatsverwendungsnachweis!E286,3)," / ",UHG," / ",Ermittlung_Kofi!U276," x Monat"," a ",VLOOKUP(UHG,TN_UHG_Jahr_Monat,Monatsverwendungsnachweis!$M$10,FALSE), "€ /"," ",Ermittlung_Kofi!AB276," x Tage"," a ",VLOOKUP(UHG,TN_UHG_Jahr_Tag,Monatsverwendungsnachweis!$M$10,FALSE), "€"))</f>
        <v/>
      </c>
      <c r="H275" s="406" t="str">
        <f>IF(A275="","",Ermittlung_Kofi!U276*VLOOKUP(UHG,TN_UHG_Jahr_Monat,Monatsverwendungsnachweis!$M$10,FALSE)+Ermittlung_Kofi!AB276*VLOOKUP(UHG,TN_UHG_Jahr_Tag,Monatsverwendungsnachweis!$M$10,FALSE))</f>
        <v/>
      </c>
      <c r="I275" s="406" t="str">
        <f t="shared" si="28"/>
        <v/>
      </c>
      <c r="J275" s="293" t="str">
        <f>IF(A275="","",IF(Monatsverwendungsnachweis!S286="","",Monatsverwendungsnachweis!S286))</f>
        <v/>
      </c>
      <c r="K275" s="293" t="str">
        <f t="shared" si="29"/>
        <v/>
      </c>
    </row>
    <row r="276" spans="1:11" x14ac:dyDescent="0.25">
      <c r="A276" s="292" t="str">
        <f>IF(Ermittlung_Kofi!L277=0,"",IFERROR(VLOOKUP(Monatsverwendungsnachweis!B287,Positionen,4,FALSE),""))</f>
        <v/>
      </c>
      <c r="B276" s="293" t="str">
        <f t="shared" si="25"/>
        <v/>
      </c>
      <c r="C276" s="292" t="str">
        <f>IF(A276="","",CONCATENATE("UHG"," / ",Monatsverwendungsnachweis!$D$7," / ",RIGHT(Monatsverwendungsnachweis!$F$7,2)," / ",ROW()-1))</f>
        <v/>
      </c>
      <c r="D276" s="294" t="str">
        <f t="shared" si="26"/>
        <v/>
      </c>
      <c r="E276" s="294" t="str">
        <f t="shared" si="27"/>
        <v/>
      </c>
      <c r="F276" s="293" t="str">
        <f>IF(A276="","",VLOOKUP(Monatsverwendungsnachweis!B287,Positionen,5,FALSE))</f>
        <v/>
      </c>
      <c r="G276" s="384" t="str">
        <f>IF(A276="","",CONCATENATE(Monatsverwendungsnachweis!D287," / ",LEFT(Monatsverwendungsnachweis!E287,3)," / ",UHG," / ",Ermittlung_Kofi!U277," x Monat"," a ",VLOOKUP(UHG,TN_UHG_Jahr_Monat,Monatsverwendungsnachweis!$M$10,FALSE), "€ /"," ",Ermittlung_Kofi!AB277," x Tage"," a ",VLOOKUP(UHG,TN_UHG_Jahr_Tag,Monatsverwendungsnachweis!$M$10,FALSE), "€"))</f>
        <v/>
      </c>
      <c r="H276" s="406" t="str">
        <f>IF(A276="","",Ermittlung_Kofi!U277*VLOOKUP(UHG,TN_UHG_Jahr_Monat,Monatsverwendungsnachweis!$M$10,FALSE)+Ermittlung_Kofi!AB277*VLOOKUP(UHG,TN_UHG_Jahr_Tag,Monatsverwendungsnachweis!$M$10,FALSE))</f>
        <v/>
      </c>
      <c r="I276" s="406" t="str">
        <f t="shared" si="28"/>
        <v/>
      </c>
      <c r="J276" s="293" t="str">
        <f>IF(A276="","",IF(Monatsverwendungsnachweis!S287="","",Monatsverwendungsnachweis!S287))</f>
        <v/>
      </c>
      <c r="K276" s="293" t="str">
        <f t="shared" si="29"/>
        <v/>
      </c>
    </row>
    <row r="277" spans="1:11" x14ac:dyDescent="0.25">
      <c r="A277" s="292" t="str">
        <f>IF(Ermittlung_Kofi!L278=0,"",IFERROR(VLOOKUP(Monatsverwendungsnachweis!B288,Positionen,4,FALSE),""))</f>
        <v/>
      </c>
      <c r="B277" s="293" t="str">
        <f t="shared" si="25"/>
        <v/>
      </c>
      <c r="C277" s="292" t="str">
        <f>IF(A277="","",CONCATENATE("UHG"," / ",Monatsverwendungsnachweis!$D$7," / ",RIGHT(Monatsverwendungsnachweis!$F$7,2)," / ",ROW()-1))</f>
        <v/>
      </c>
      <c r="D277" s="294" t="str">
        <f t="shared" si="26"/>
        <v/>
      </c>
      <c r="E277" s="294" t="str">
        <f t="shared" si="27"/>
        <v/>
      </c>
      <c r="F277" s="293" t="str">
        <f>IF(A277="","",VLOOKUP(Monatsverwendungsnachweis!B288,Positionen,5,FALSE))</f>
        <v/>
      </c>
      <c r="G277" s="384" t="str">
        <f>IF(A277="","",CONCATENATE(Monatsverwendungsnachweis!D288," / ",LEFT(Monatsverwendungsnachweis!E288,3)," / ",UHG," / ",Ermittlung_Kofi!U278," x Monat"," a ",VLOOKUP(UHG,TN_UHG_Jahr_Monat,Monatsverwendungsnachweis!$M$10,FALSE), "€ /"," ",Ermittlung_Kofi!AB278," x Tage"," a ",VLOOKUP(UHG,TN_UHG_Jahr_Tag,Monatsverwendungsnachweis!$M$10,FALSE), "€"))</f>
        <v/>
      </c>
      <c r="H277" s="406" t="str">
        <f>IF(A277="","",Ermittlung_Kofi!U278*VLOOKUP(UHG,TN_UHG_Jahr_Monat,Monatsverwendungsnachweis!$M$10,FALSE)+Ermittlung_Kofi!AB278*VLOOKUP(UHG,TN_UHG_Jahr_Tag,Monatsverwendungsnachweis!$M$10,FALSE))</f>
        <v/>
      </c>
      <c r="I277" s="406" t="str">
        <f t="shared" si="28"/>
        <v/>
      </c>
      <c r="J277" s="293" t="str">
        <f>IF(A277="","",IF(Monatsverwendungsnachweis!S288="","",Monatsverwendungsnachweis!S288))</f>
        <v/>
      </c>
      <c r="K277" s="293" t="str">
        <f t="shared" si="29"/>
        <v/>
      </c>
    </row>
    <row r="278" spans="1:11" x14ac:dyDescent="0.25">
      <c r="A278" s="292" t="str">
        <f>IF(Ermittlung_Kofi!L279=0,"",IFERROR(VLOOKUP(Monatsverwendungsnachweis!B289,Positionen,4,FALSE),""))</f>
        <v/>
      </c>
      <c r="B278" s="293" t="str">
        <f t="shared" si="25"/>
        <v/>
      </c>
      <c r="C278" s="292" t="str">
        <f>IF(A278="","",CONCATENATE("UHG"," / ",Monatsverwendungsnachweis!$D$7," / ",RIGHT(Monatsverwendungsnachweis!$F$7,2)," / ",ROW()-1))</f>
        <v/>
      </c>
      <c r="D278" s="294" t="str">
        <f t="shared" si="26"/>
        <v/>
      </c>
      <c r="E278" s="294" t="str">
        <f t="shared" si="27"/>
        <v/>
      </c>
      <c r="F278" s="293" t="str">
        <f>IF(A278="","",VLOOKUP(Monatsverwendungsnachweis!B289,Positionen,5,FALSE))</f>
        <v/>
      </c>
      <c r="G278" s="384" t="str">
        <f>IF(A278="","",CONCATENATE(Monatsverwendungsnachweis!D289," / ",LEFT(Monatsverwendungsnachweis!E289,3)," / ",UHG," / ",Ermittlung_Kofi!U279," x Monat"," a ",VLOOKUP(UHG,TN_UHG_Jahr_Monat,Monatsverwendungsnachweis!$M$10,FALSE), "€ /"," ",Ermittlung_Kofi!AB279," x Tage"," a ",VLOOKUP(UHG,TN_UHG_Jahr_Tag,Monatsverwendungsnachweis!$M$10,FALSE), "€"))</f>
        <v/>
      </c>
      <c r="H278" s="406" t="str">
        <f>IF(A278="","",Ermittlung_Kofi!U279*VLOOKUP(UHG,TN_UHG_Jahr_Monat,Monatsverwendungsnachweis!$M$10,FALSE)+Ermittlung_Kofi!AB279*VLOOKUP(UHG,TN_UHG_Jahr_Tag,Monatsverwendungsnachweis!$M$10,FALSE))</f>
        <v/>
      </c>
      <c r="I278" s="406" t="str">
        <f t="shared" si="28"/>
        <v/>
      </c>
      <c r="J278" s="293" t="str">
        <f>IF(A278="","",IF(Monatsverwendungsnachweis!S289="","",Monatsverwendungsnachweis!S289))</f>
        <v/>
      </c>
      <c r="K278" s="293" t="str">
        <f t="shared" si="29"/>
        <v/>
      </c>
    </row>
    <row r="279" spans="1:11" x14ac:dyDescent="0.25">
      <c r="A279" s="292" t="str">
        <f>IF(Ermittlung_Kofi!L280=0,"",IFERROR(VLOOKUP(Monatsverwendungsnachweis!B290,Positionen,4,FALSE),""))</f>
        <v/>
      </c>
      <c r="B279" s="293" t="str">
        <f t="shared" si="25"/>
        <v/>
      </c>
      <c r="C279" s="292" t="str">
        <f>IF(A279="","",CONCATENATE("UHG"," / ",Monatsverwendungsnachweis!$D$7," / ",RIGHT(Monatsverwendungsnachweis!$F$7,2)," / ",ROW()-1))</f>
        <v/>
      </c>
      <c r="D279" s="294" t="str">
        <f t="shared" si="26"/>
        <v/>
      </c>
      <c r="E279" s="294" t="str">
        <f t="shared" si="27"/>
        <v/>
      </c>
      <c r="F279" s="293" t="str">
        <f>IF(A279="","",VLOOKUP(Monatsverwendungsnachweis!B290,Positionen,5,FALSE))</f>
        <v/>
      </c>
      <c r="G279" s="384" t="str">
        <f>IF(A279="","",CONCATENATE(Monatsverwendungsnachweis!D290," / ",LEFT(Monatsverwendungsnachweis!E290,3)," / ",UHG," / ",Ermittlung_Kofi!U280," x Monat"," a ",VLOOKUP(UHG,TN_UHG_Jahr_Monat,Monatsverwendungsnachweis!$M$10,FALSE), "€ /"," ",Ermittlung_Kofi!AB280," x Tage"," a ",VLOOKUP(UHG,TN_UHG_Jahr_Tag,Monatsverwendungsnachweis!$M$10,FALSE), "€"))</f>
        <v/>
      </c>
      <c r="H279" s="406" t="str">
        <f>IF(A279="","",Ermittlung_Kofi!U280*VLOOKUP(UHG,TN_UHG_Jahr_Monat,Monatsverwendungsnachweis!$M$10,FALSE)+Ermittlung_Kofi!AB280*VLOOKUP(UHG,TN_UHG_Jahr_Tag,Monatsverwendungsnachweis!$M$10,FALSE))</f>
        <v/>
      </c>
      <c r="I279" s="406" t="str">
        <f t="shared" si="28"/>
        <v/>
      </c>
      <c r="J279" s="293" t="str">
        <f>IF(A279="","",IF(Monatsverwendungsnachweis!S290="","",Monatsverwendungsnachweis!S290))</f>
        <v/>
      </c>
      <c r="K279" s="293" t="str">
        <f t="shared" si="29"/>
        <v/>
      </c>
    </row>
    <row r="280" spans="1:11" x14ac:dyDescent="0.25">
      <c r="A280" s="292" t="str">
        <f>IF(Ermittlung_Kofi!L281=0,"",IFERROR(VLOOKUP(Monatsverwendungsnachweis!B291,Positionen,4,FALSE),""))</f>
        <v/>
      </c>
      <c r="B280" s="293" t="str">
        <f t="shared" si="25"/>
        <v/>
      </c>
      <c r="C280" s="292" t="str">
        <f>IF(A280="","",CONCATENATE("UHG"," / ",Monatsverwendungsnachweis!$D$7," / ",RIGHT(Monatsverwendungsnachweis!$F$7,2)," / ",ROW()-1))</f>
        <v/>
      </c>
      <c r="D280" s="294" t="str">
        <f t="shared" si="26"/>
        <v/>
      </c>
      <c r="E280" s="294" t="str">
        <f t="shared" si="27"/>
        <v/>
      </c>
      <c r="F280" s="293" t="str">
        <f>IF(A280="","",VLOOKUP(Monatsverwendungsnachweis!B291,Positionen,5,FALSE))</f>
        <v/>
      </c>
      <c r="G280" s="384" t="str">
        <f>IF(A280="","",CONCATENATE(Monatsverwendungsnachweis!D291," / ",LEFT(Monatsverwendungsnachweis!E291,3)," / ",UHG," / ",Ermittlung_Kofi!U281," x Monat"," a ",VLOOKUP(UHG,TN_UHG_Jahr_Monat,Monatsverwendungsnachweis!$M$10,FALSE), "€ /"," ",Ermittlung_Kofi!AB281," x Tage"," a ",VLOOKUP(UHG,TN_UHG_Jahr_Tag,Monatsverwendungsnachweis!$M$10,FALSE), "€"))</f>
        <v/>
      </c>
      <c r="H280" s="406" t="str">
        <f>IF(A280="","",Ermittlung_Kofi!U281*VLOOKUP(UHG,TN_UHG_Jahr_Monat,Monatsverwendungsnachweis!$M$10,FALSE)+Ermittlung_Kofi!AB281*VLOOKUP(UHG,TN_UHG_Jahr_Tag,Monatsverwendungsnachweis!$M$10,FALSE))</f>
        <v/>
      </c>
      <c r="I280" s="406" t="str">
        <f t="shared" si="28"/>
        <v/>
      </c>
      <c r="J280" s="293" t="str">
        <f>IF(A280="","",IF(Monatsverwendungsnachweis!S291="","",Monatsverwendungsnachweis!S291))</f>
        <v/>
      </c>
      <c r="K280" s="293" t="str">
        <f t="shared" si="29"/>
        <v/>
      </c>
    </row>
    <row r="281" spans="1:11" x14ac:dyDescent="0.25">
      <c r="A281" s="292" t="str">
        <f>IF(Ermittlung_Kofi!L282=0,"",IFERROR(VLOOKUP(Monatsverwendungsnachweis!B292,Positionen,4,FALSE),""))</f>
        <v/>
      </c>
      <c r="B281" s="293" t="str">
        <f t="shared" si="25"/>
        <v/>
      </c>
      <c r="C281" s="292" t="str">
        <f>IF(A281="","",CONCATENATE("UHG"," / ",Monatsverwendungsnachweis!$D$7," / ",RIGHT(Monatsverwendungsnachweis!$F$7,2)," / ",ROW()-1))</f>
        <v/>
      </c>
      <c r="D281" s="294" t="str">
        <f t="shared" si="26"/>
        <v/>
      </c>
      <c r="E281" s="294" t="str">
        <f t="shared" si="27"/>
        <v/>
      </c>
      <c r="F281" s="293" t="str">
        <f>IF(A281="","",VLOOKUP(Monatsverwendungsnachweis!B292,Positionen,5,FALSE))</f>
        <v/>
      </c>
      <c r="G281" s="384" t="str">
        <f>IF(A281="","",CONCATENATE(Monatsverwendungsnachweis!D292," / ",LEFT(Monatsverwendungsnachweis!E292,3)," / ",UHG," / ",Ermittlung_Kofi!U282," x Monat"," a ",VLOOKUP(UHG,TN_UHG_Jahr_Monat,Monatsverwendungsnachweis!$M$10,FALSE), "€ /"," ",Ermittlung_Kofi!AB282," x Tage"," a ",VLOOKUP(UHG,TN_UHG_Jahr_Tag,Monatsverwendungsnachweis!$M$10,FALSE), "€"))</f>
        <v/>
      </c>
      <c r="H281" s="406" t="str">
        <f>IF(A281="","",Ermittlung_Kofi!U282*VLOOKUP(UHG,TN_UHG_Jahr_Monat,Monatsverwendungsnachweis!$M$10,FALSE)+Ermittlung_Kofi!AB282*VLOOKUP(UHG,TN_UHG_Jahr_Tag,Monatsverwendungsnachweis!$M$10,FALSE))</f>
        <v/>
      </c>
      <c r="I281" s="406" t="str">
        <f t="shared" si="28"/>
        <v/>
      </c>
      <c r="J281" s="293" t="str">
        <f>IF(A281="","",IF(Monatsverwendungsnachweis!S292="","",Monatsverwendungsnachweis!S292))</f>
        <v/>
      </c>
      <c r="K281" s="293" t="str">
        <f t="shared" si="29"/>
        <v/>
      </c>
    </row>
    <row r="282" spans="1:11" x14ac:dyDescent="0.25">
      <c r="A282" s="292" t="str">
        <f>IF(Ermittlung_Kofi!L283=0,"",IFERROR(VLOOKUP(Monatsverwendungsnachweis!B293,Positionen,4,FALSE),""))</f>
        <v/>
      </c>
      <c r="B282" s="293" t="str">
        <f t="shared" si="25"/>
        <v/>
      </c>
      <c r="C282" s="292" t="str">
        <f>IF(A282="","",CONCATENATE("UHG"," / ",Monatsverwendungsnachweis!$D$7," / ",RIGHT(Monatsverwendungsnachweis!$F$7,2)," / ",ROW()-1))</f>
        <v/>
      </c>
      <c r="D282" s="294" t="str">
        <f t="shared" si="26"/>
        <v/>
      </c>
      <c r="E282" s="294" t="str">
        <f t="shared" si="27"/>
        <v/>
      </c>
      <c r="F282" s="293" t="str">
        <f>IF(A282="","",VLOOKUP(Monatsverwendungsnachweis!B293,Positionen,5,FALSE))</f>
        <v/>
      </c>
      <c r="G282" s="384" t="str">
        <f>IF(A282="","",CONCATENATE(Monatsverwendungsnachweis!D293," / ",LEFT(Monatsverwendungsnachweis!E293,3)," / ",UHG," / ",Ermittlung_Kofi!U283," x Monat"," a ",VLOOKUP(UHG,TN_UHG_Jahr_Monat,Monatsverwendungsnachweis!$M$10,FALSE), "€ /"," ",Ermittlung_Kofi!AB283," x Tage"," a ",VLOOKUP(UHG,TN_UHG_Jahr_Tag,Monatsverwendungsnachweis!$M$10,FALSE), "€"))</f>
        <v/>
      </c>
      <c r="H282" s="406" t="str">
        <f>IF(A282="","",Ermittlung_Kofi!U283*VLOOKUP(UHG,TN_UHG_Jahr_Monat,Monatsverwendungsnachweis!$M$10,FALSE)+Ermittlung_Kofi!AB283*VLOOKUP(UHG,TN_UHG_Jahr_Tag,Monatsverwendungsnachweis!$M$10,FALSE))</f>
        <v/>
      </c>
      <c r="I282" s="406" t="str">
        <f t="shared" si="28"/>
        <v/>
      </c>
      <c r="J282" s="293" t="str">
        <f>IF(A282="","",IF(Monatsverwendungsnachweis!S293="","",Monatsverwendungsnachweis!S293))</f>
        <v/>
      </c>
      <c r="K282" s="293" t="str">
        <f t="shared" si="29"/>
        <v/>
      </c>
    </row>
    <row r="283" spans="1:11" x14ac:dyDescent="0.25">
      <c r="A283" s="292" t="str">
        <f>IF(Ermittlung_Kofi!L284=0,"",IFERROR(VLOOKUP(Monatsverwendungsnachweis!B294,Positionen,4,FALSE),""))</f>
        <v/>
      </c>
      <c r="B283" s="293" t="str">
        <f t="shared" si="25"/>
        <v/>
      </c>
      <c r="C283" s="292" t="str">
        <f>IF(A283="","",CONCATENATE("UHG"," / ",Monatsverwendungsnachweis!$D$7," / ",RIGHT(Monatsverwendungsnachweis!$F$7,2)," / ",ROW()-1))</f>
        <v/>
      </c>
      <c r="D283" s="294" t="str">
        <f t="shared" si="26"/>
        <v/>
      </c>
      <c r="E283" s="294" t="str">
        <f t="shared" si="27"/>
        <v/>
      </c>
      <c r="F283" s="293" t="str">
        <f>IF(A283="","",VLOOKUP(Monatsverwendungsnachweis!B294,Positionen,5,FALSE))</f>
        <v/>
      </c>
      <c r="G283" s="384" t="str">
        <f>IF(A283="","",CONCATENATE(Monatsverwendungsnachweis!D294," / ",LEFT(Monatsverwendungsnachweis!E294,3)," / ",UHG," / ",Ermittlung_Kofi!U284," x Monat"," a ",VLOOKUP(UHG,TN_UHG_Jahr_Monat,Monatsverwendungsnachweis!$M$10,FALSE), "€ /"," ",Ermittlung_Kofi!AB284," x Tage"," a ",VLOOKUP(UHG,TN_UHG_Jahr_Tag,Monatsverwendungsnachweis!$M$10,FALSE), "€"))</f>
        <v/>
      </c>
      <c r="H283" s="406" t="str">
        <f>IF(A283="","",Ermittlung_Kofi!U284*VLOOKUP(UHG,TN_UHG_Jahr_Monat,Monatsverwendungsnachweis!$M$10,FALSE)+Ermittlung_Kofi!AB284*VLOOKUP(UHG,TN_UHG_Jahr_Tag,Monatsverwendungsnachweis!$M$10,FALSE))</f>
        <v/>
      </c>
      <c r="I283" s="406" t="str">
        <f t="shared" si="28"/>
        <v/>
      </c>
      <c r="J283" s="293" t="str">
        <f>IF(A283="","",IF(Monatsverwendungsnachweis!S294="","",Monatsverwendungsnachweis!S294))</f>
        <v/>
      </c>
      <c r="K283" s="293" t="str">
        <f t="shared" si="29"/>
        <v/>
      </c>
    </row>
    <row r="284" spans="1:11" x14ac:dyDescent="0.25">
      <c r="A284" s="292" t="str">
        <f>IF(Ermittlung_Kofi!L285=0,"",IFERROR(VLOOKUP(Monatsverwendungsnachweis!B295,Positionen,4,FALSE),""))</f>
        <v/>
      </c>
      <c r="B284" s="293" t="str">
        <f t="shared" si="25"/>
        <v/>
      </c>
      <c r="C284" s="292" t="str">
        <f>IF(A284="","",CONCATENATE("UHG"," / ",Monatsverwendungsnachweis!$D$7," / ",RIGHT(Monatsverwendungsnachweis!$F$7,2)," / ",ROW()-1))</f>
        <v/>
      </c>
      <c r="D284" s="294" t="str">
        <f t="shared" si="26"/>
        <v/>
      </c>
      <c r="E284" s="294" t="str">
        <f t="shared" si="27"/>
        <v/>
      </c>
      <c r="F284" s="293" t="str">
        <f>IF(A284="","",VLOOKUP(Monatsverwendungsnachweis!B295,Positionen,5,FALSE))</f>
        <v/>
      </c>
      <c r="G284" s="384" t="str">
        <f>IF(A284="","",CONCATENATE(Monatsverwendungsnachweis!D295," / ",LEFT(Monatsverwendungsnachweis!E295,3)," / ",UHG," / ",Ermittlung_Kofi!U285," x Monat"," a ",VLOOKUP(UHG,TN_UHG_Jahr_Monat,Monatsverwendungsnachweis!$M$10,FALSE), "€ /"," ",Ermittlung_Kofi!AB285," x Tage"," a ",VLOOKUP(UHG,TN_UHG_Jahr_Tag,Monatsverwendungsnachweis!$M$10,FALSE), "€"))</f>
        <v/>
      </c>
      <c r="H284" s="406" t="str">
        <f>IF(A284="","",Ermittlung_Kofi!U285*VLOOKUP(UHG,TN_UHG_Jahr_Monat,Monatsverwendungsnachweis!$M$10,FALSE)+Ermittlung_Kofi!AB285*VLOOKUP(UHG,TN_UHG_Jahr_Tag,Monatsverwendungsnachweis!$M$10,FALSE))</f>
        <v/>
      </c>
      <c r="I284" s="406" t="str">
        <f t="shared" si="28"/>
        <v/>
      </c>
      <c r="J284" s="293" t="str">
        <f>IF(A284="","",IF(Monatsverwendungsnachweis!S295="","",Monatsverwendungsnachweis!S295))</f>
        <v/>
      </c>
      <c r="K284" s="293" t="str">
        <f t="shared" si="29"/>
        <v/>
      </c>
    </row>
    <row r="285" spans="1:11" x14ac:dyDescent="0.25">
      <c r="A285" s="292" t="str">
        <f>IF(Ermittlung_Kofi!L286=0,"",IFERROR(VLOOKUP(Monatsverwendungsnachweis!B296,Positionen,4,FALSE),""))</f>
        <v/>
      </c>
      <c r="B285" s="293" t="str">
        <f t="shared" si="25"/>
        <v/>
      </c>
      <c r="C285" s="292" t="str">
        <f>IF(A285="","",CONCATENATE("UHG"," / ",Monatsverwendungsnachweis!$D$7," / ",RIGHT(Monatsverwendungsnachweis!$F$7,2)," / ",ROW()-1))</f>
        <v/>
      </c>
      <c r="D285" s="294" t="str">
        <f t="shared" si="26"/>
        <v/>
      </c>
      <c r="E285" s="294" t="str">
        <f t="shared" si="27"/>
        <v/>
      </c>
      <c r="F285" s="293" t="str">
        <f>IF(A285="","",VLOOKUP(Monatsverwendungsnachweis!B296,Positionen,5,FALSE))</f>
        <v/>
      </c>
      <c r="G285" s="384" t="str">
        <f>IF(A285="","",CONCATENATE(Monatsverwendungsnachweis!D296," / ",LEFT(Monatsverwendungsnachweis!E296,3)," / ",UHG," / ",Ermittlung_Kofi!U286," x Monat"," a ",VLOOKUP(UHG,TN_UHG_Jahr_Monat,Monatsverwendungsnachweis!$M$10,FALSE), "€ /"," ",Ermittlung_Kofi!AB286," x Tage"," a ",VLOOKUP(UHG,TN_UHG_Jahr_Tag,Monatsverwendungsnachweis!$M$10,FALSE), "€"))</f>
        <v/>
      </c>
      <c r="H285" s="406" t="str">
        <f>IF(A285="","",Ermittlung_Kofi!U286*VLOOKUP(UHG,TN_UHG_Jahr_Monat,Monatsverwendungsnachweis!$M$10,FALSE)+Ermittlung_Kofi!AB286*VLOOKUP(UHG,TN_UHG_Jahr_Tag,Monatsverwendungsnachweis!$M$10,FALSE))</f>
        <v/>
      </c>
      <c r="I285" s="406" t="str">
        <f t="shared" si="28"/>
        <v/>
      </c>
      <c r="J285" s="293" t="str">
        <f>IF(A285="","",IF(Monatsverwendungsnachweis!S296="","",Monatsverwendungsnachweis!S296))</f>
        <v/>
      </c>
      <c r="K285" s="293" t="str">
        <f t="shared" si="29"/>
        <v/>
      </c>
    </row>
    <row r="286" spans="1:11" x14ac:dyDescent="0.25">
      <c r="A286" s="292" t="str">
        <f>IF(Ermittlung_Kofi!L287=0,"",IFERROR(VLOOKUP(Monatsverwendungsnachweis!B297,Positionen,4,FALSE),""))</f>
        <v/>
      </c>
      <c r="B286" s="293" t="str">
        <f t="shared" si="25"/>
        <v/>
      </c>
      <c r="C286" s="292" t="str">
        <f>IF(A286="","",CONCATENATE("UHG"," / ",Monatsverwendungsnachweis!$D$7," / ",RIGHT(Monatsverwendungsnachweis!$F$7,2)," / ",ROW()-1))</f>
        <v/>
      </c>
      <c r="D286" s="294" t="str">
        <f t="shared" si="26"/>
        <v/>
      </c>
      <c r="E286" s="294" t="str">
        <f t="shared" si="27"/>
        <v/>
      </c>
      <c r="F286" s="293" t="str">
        <f>IF(A286="","",VLOOKUP(Monatsverwendungsnachweis!B297,Positionen,5,FALSE))</f>
        <v/>
      </c>
      <c r="G286" s="384" t="str">
        <f>IF(A286="","",CONCATENATE(Monatsverwendungsnachweis!D297," / ",LEFT(Monatsverwendungsnachweis!E297,3)," / ",UHG," / ",Ermittlung_Kofi!U287," x Monat"," a ",VLOOKUP(UHG,TN_UHG_Jahr_Monat,Monatsverwendungsnachweis!$M$10,FALSE), "€ /"," ",Ermittlung_Kofi!AB287," x Tage"," a ",VLOOKUP(UHG,TN_UHG_Jahr_Tag,Monatsverwendungsnachweis!$M$10,FALSE), "€"))</f>
        <v/>
      </c>
      <c r="H286" s="406" t="str">
        <f>IF(A286="","",Ermittlung_Kofi!U287*VLOOKUP(UHG,TN_UHG_Jahr_Monat,Monatsverwendungsnachweis!$M$10,FALSE)+Ermittlung_Kofi!AB287*VLOOKUP(UHG,TN_UHG_Jahr_Tag,Monatsverwendungsnachweis!$M$10,FALSE))</f>
        <v/>
      </c>
      <c r="I286" s="406" t="str">
        <f t="shared" si="28"/>
        <v/>
      </c>
      <c r="J286" s="293" t="str">
        <f>IF(A286="","",IF(Monatsverwendungsnachweis!S297="","",Monatsverwendungsnachweis!S297))</f>
        <v/>
      </c>
      <c r="K286" s="293" t="str">
        <f t="shared" si="29"/>
        <v/>
      </c>
    </row>
    <row r="287" spans="1:11" x14ac:dyDescent="0.25">
      <c r="A287" s="292" t="str">
        <f>IF(Ermittlung_Kofi!L288=0,"",IFERROR(VLOOKUP(Monatsverwendungsnachweis!B298,Positionen,4,FALSE),""))</f>
        <v/>
      </c>
      <c r="B287" s="293" t="str">
        <f t="shared" si="25"/>
        <v/>
      </c>
      <c r="C287" s="292" t="str">
        <f>IF(A287="","",CONCATENATE("UHG"," / ",Monatsverwendungsnachweis!$D$7," / ",RIGHT(Monatsverwendungsnachweis!$F$7,2)," / ",ROW()-1))</f>
        <v/>
      </c>
      <c r="D287" s="294" t="str">
        <f t="shared" si="26"/>
        <v/>
      </c>
      <c r="E287" s="294" t="str">
        <f t="shared" si="27"/>
        <v/>
      </c>
      <c r="F287" s="293" t="str">
        <f>IF(A287="","",VLOOKUP(Monatsverwendungsnachweis!B298,Positionen,5,FALSE))</f>
        <v/>
      </c>
      <c r="G287" s="384" t="str">
        <f>IF(A287="","",CONCATENATE(Monatsverwendungsnachweis!D298," / ",LEFT(Monatsverwendungsnachweis!E298,3)," / ",UHG," / ",Ermittlung_Kofi!U288," x Monat"," a ",VLOOKUP(UHG,TN_UHG_Jahr_Monat,Monatsverwendungsnachweis!$M$10,FALSE), "€ /"," ",Ermittlung_Kofi!AB288," x Tage"," a ",VLOOKUP(UHG,TN_UHG_Jahr_Tag,Monatsverwendungsnachweis!$M$10,FALSE), "€"))</f>
        <v/>
      </c>
      <c r="H287" s="406" t="str">
        <f>IF(A287="","",Ermittlung_Kofi!U288*VLOOKUP(UHG,TN_UHG_Jahr_Monat,Monatsverwendungsnachweis!$M$10,FALSE)+Ermittlung_Kofi!AB288*VLOOKUP(UHG,TN_UHG_Jahr_Tag,Monatsverwendungsnachweis!$M$10,FALSE))</f>
        <v/>
      </c>
      <c r="I287" s="406" t="str">
        <f t="shared" si="28"/>
        <v/>
      </c>
      <c r="J287" s="293" t="str">
        <f>IF(A287="","",IF(Monatsverwendungsnachweis!S298="","",Monatsverwendungsnachweis!S298))</f>
        <v/>
      </c>
      <c r="K287" s="293" t="str">
        <f t="shared" si="29"/>
        <v/>
      </c>
    </row>
    <row r="288" spans="1:11" x14ac:dyDescent="0.25">
      <c r="A288" s="292" t="str">
        <f>IF(Ermittlung_Kofi!L289=0,"",IFERROR(VLOOKUP(Monatsverwendungsnachweis!B299,Positionen,4,FALSE),""))</f>
        <v/>
      </c>
      <c r="B288" s="293" t="str">
        <f t="shared" si="25"/>
        <v/>
      </c>
      <c r="C288" s="292" t="str">
        <f>IF(A288="","",CONCATENATE("UHG"," / ",Monatsverwendungsnachweis!$D$7," / ",RIGHT(Monatsverwendungsnachweis!$F$7,2)," / ",ROW()-1))</f>
        <v/>
      </c>
      <c r="D288" s="294" t="str">
        <f t="shared" si="26"/>
        <v/>
      </c>
      <c r="E288" s="294" t="str">
        <f t="shared" si="27"/>
        <v/>
      </c>
      <c r="F288" s="293" t="str">
        <f>IF(A288="","",VLOOKUP(Monatsverwendungsnachweis!B299,Positionen,5,FALSE))</f>
        <v/>
      </c>
      <c r="G288" s="384" t="str">
        <f>IF(A288="","",CONCATENATE(Monatsverwendungsnachweis!D299," / ",LEFT(Monatsverwendungsnachweis!E299,3)," / ",UHG," / ",Ermittlung_Kofi!U289," x Monat"," a ",VLOOKUP(UHG,TN_UHG_Jahr_Monat,Monatsverwendungsnachweis!$M$10,FALSE), "€ /"," ",Ermittlung_Kofi!AB289," x Tage"," a ",VLOOKUP(UHG,TN_UHG_Jahr_Tag,Monatsverwendungsnachweis!$M$10,FALSE), "€"))</f>
        <v/>
      </c>
      <c r="H288" s="406" t="str">
        <f>IF(A288="","",Ermittlung_Kofi!U289*VLOOKUP(UHG,TN_UHG_Jahr_Monat,Monatsverwendungsnachweis!$M$10,FALSE)+Ermittlung_Kofi!AB289*VLOOKUP(UHG,TN_UHG_Jahr_Tag,Monatsverwendungsnachweis!$M$10,FALSE))</f>
        <v/>
      </c>
      <c r="I288" s="406" t="str">
        <f t="shared" si="28"/>
        <v/>
      </c>
      <c r="J288" s="293" t="str">
        <f>IF(A288="","",IF(Monatsverwendungsnachweis!S299="","",Monatsverwendungsnachweis!S299))</f>
        <v/>
      </c>
      <c r="K288" s="293" t="str">
        <f t="shared" si="29"/>
        <v/>
      </c>
    </row>
    <row r="289" spans="1:11" x14ac:dyDescent="0.25">
      <c r="A289" s="292" t="str">
        <f>IF(Ermittlung_Kofi!L290=0,"",IFERROR(VLOOKUP(Monatsverwendungsnachweis!B300,Positionen,4,FALSE),""))</f>
        <v/>
      </c>
      <c r="B289" s="293" t="str">
        <f t="shared" si="25"/>
        <v/>
      </c>
      <c r="C289" s="292" t="str">
        <f>IF(A289="","",CONCATENATE("UHG"," / ",Monatsverwendungsnachweis!$D$7," / ",RIGHT(Monatsverwendungsnachweis!$F$7,2)," / ",ROW()-1))</f>
        <v/>
      </c>
      <c r="D289" s="294" t="str">
        <f t="shared" si="26"/>
        <v/>
      </c>
      <c r="E289" s="294" t="str">
        <f t="shared" si="27"/>
        <v/>
      </c>
      <c r="F289" s="293" t="str">
        <f>IF(A289="","",VLOOKUP(Monatsverwendungsnachweis!B300,Positionen,5,FALSE))</f>
        <v/>
      </c>
      <c r="G289" s="384" t="str">
        <f>IF(A289="","",CONCATENATE(Monatsverwendungsnachweis!D300," / ",LEFT(Monatsverwendungsnachweis!E300,3)," / ",UHG," / ",Ermittlung_Kofi!U290," x Monat"," a ",VLOOKUP(UHG,TN_UHG_Jahr_Monat,Monatsverwendungsnachweis!$M$10,FALSE), "€ /"," ",Ermittlung_Kofi!AB290," x Tage"," a ",VLOOKUP(UHG,TN_UHG_Jahr_Tag,Monatsverwendungsnachweis!$M$10,FALSE), "€"))</f>
        <v/>
      </c>
      <c r="H289" s="406" t="str">
        <f>IF(A289="","",Ermittlung_Kofi!U290*VLOOKUP(UHG,TN_UHG_Jahr_Monat,Monatsverwendungsnachweis!$M$10,FALSE)+Ermittlung_Kofi!AB290*VLOOKUP(UHG,TN_UHG_Jahr_Tag,Monatsverwendungsnachweis!$M$10,FALSE))</f>
        <v/>
      </c>
      <c r="I289" s="406" t="str">
        <f t="shared" si="28"/>
        <v/>
      </c>
      <c r="J289" s="293" t="str">
        <f>IF(A289="","",IF(Monatsverwendungsnachweis!S300="","",Monatsverwendungsnachweis!S300))</f>
        <v/>
      </c>
      <c r="K289" s="293" t="str">
        <f t="shared" si="29"/>
        <v/>
      </c>
    </row>
    <row r="290" spans="1:11" x14ac:dyDescent="0.25">
      <c r="A290" s="292" t="str">
        <f>IF(Ermittlung_Kofi!L291=0,"",IFERROR(VLOOKUP(Monatsverwendungsnachweis!B301,Positionen,4,FALSE),""))</f>
        <v/>
      </c>
      <c r="B290" s="293" t="str">
        <f t="shared" si="25"/>
        <v/>
      </c>
      <c r="C290" s="292" t="str">
        <f>IF(A290="","",CONCATENATE("UHG"," / ",Monatsverwendungsnachweis!$D$7," / ",RIGHT(Monatsverwendungsnachweis!$F$7,2)," / ",ROW()-1))</f>
        <v/>
      </c>
      <c r="D290" s="294" t="str">
        <f t="shared" si="26"/>
        <v/>
      </c>
      <c r="E290" s="294" t="str">
        <f t="shared" si="27"/>
        <v/>
      </c>
      <c r="F290" s="293" t="str">
        <f>IF(A290="","",VLOOKUP(Monatsverwendungsnachweis!B301,Positionen,5,FALSE))</f>
        <v/>
      </c>
      <c r="G290" s="384" t="str">
        <f>IF(A290="","",CONCATENATE(Monatsverwendungsnachweis!D301," / ",LEFT(Monatsverwendungsnachweis!E301,3)," / ",UHG," / ",Ermittlung_Kofi!U291," x Monat"," a ",VLOOKUP(UHG,TN_UHG_Jahr_Monat,Monatsverwendungsnachweis!$M$10,FALSE), "€ /"," ",Ermittlung_Kofi!AB291," x Tage"," a ",VLOOKUP(UHG,TN_UHG_Jahr_Tag,Monatsverwendungsnachweis!$M$10,FALSE), "€"))</f>
        <v/>
      </c>
      <c r="H290" s="406" t="str">
        <f>IF(A290="","",Ermittlung_Kofi!U291*VLOOKUP(UHG,TN_UHG_Jahr_Monat,Monatsverwendungsnachweis!$M$10,FALSE)+Ermittlung_Kofi!AB291*VLOOKUP(UHG,TN_UHG_Jahr_Tag,Monatsverwendungsnachweis!$M$10,FALSE))</f>
        <v/>
      </c>
      <c r="I290" s="406" t="str">
        <f t="shared" si="28"/>
        <v/>
      </c>
      <c r="J290" s="293" t="str">
        <f>IF(A290="","",IF(Monatsverwendungsnachweis!S301="","",Monatsverwendungsnachweis!S301))</f>
        <v/>
      </c>
      <c r="K290" s="293" t="str">
        <f t="shared" si="29"/>
        <v/>
      </c>
    </row>
    <row r="291" spans="1:11" x14ac:dyDescent="0.25">
      <c r="A291" s="292" t="str">
        <f>IF(Ermittlung_Kofi!L292=0,"",IFERROR(VLOOKUP(Monatsverwendungsnachweis!B302,Positionen,4,FALSE),""))</f>
        <v/>
      </c>
      <c r="B291" s="293" t="str">
        <f t="shared" si="25"/>
        <v/>
      </c>
      <c r="C291" s="292" t="str">
        <f>IF(A291="","",CONCATENATE("UHG"," / ",Monatsverwendungsnachweis!$D$7," / ",RIGHT(Monatsverwendungsnachweis!$F$7,2)," / ",ROW()-1))</f>
        <v/>
      </c>
      <c r="D291" s="294" t="str">
        <f t="shared" si="26"/>
        <v/>
      </c>
      <c r="E291" s="294" t="str">
        <f t="shared" si="27"/>
        <v/>
      </c>
      <c r="F291" s="293" t="str">
        <f>IF(A291="","",VLOOKUP(Monatsverwendungsnachweis!B302,Positionen,5,FALSE))</f>
        <v/>
      </c>
      <c r="G291" s="384" t="str">
        <f>IF(A291="","",CONCATENATE(Monatsverwendungsnachweis!D302," / ",LEFT(Monatsverwendungsnachweis!E302,3)," / ",UHG," / ",Ermittlung_Kofi!U292," x Monat"," a ",VLOOKUP(UHG,TN_UHG_Jahr_Monat,Monatsverwendungsnachweis!$M$10,FALSE), "€ /"," ",Ermittlung_Kofi!AB292," x Tage"," a ",VLOOKUP(UHG,TN_UHG_Jahr_Tag,Monatsverwendungsnachweis!$M$10,FALSE), "€"))</f>
        <v/>
      </c>
      <c r="H291" s="406" t="str">
        <f>IF(A291="","",Ermittlung_Kofi!U292*VLOOKUP(UHG,TN_UHG_Jahr_Monat,Monatsverwendungsnachweis!$M$10,FALSE)+Ermittlung_Kofi!AB292*VLOOKUP(UHG,TN_UHG_Jahr_Tag,Monatsverwendungsnachweis!$M$10,FALSE))</f>
        <v/>
      </c>
      <c r="I291" s="406" t="str">
        <f t="shared" si="28"/>
        <v/>
      </c>
      <c r="J291" s="293" t="str">
        <f>IF(A291="","",IF(Monatsverwendungsnachweis!S302="","",Monatsverwendungsnachweis!S302))</f>
        <v/>
      </c>
      <c r="K291" s="293" t="str">
        <f t="shared" si="29"/>
        <v/>
      </c>
    </row>
    <row r="292" spans="1:11" x14ac:dyDescent="0.25">
      <c r="A292" s="292" t="str">
        <f>IF(Ermittlung_Kofi!L293=0,"",IFERROR(VLOOKUP(Monatsverwendungsnachweis!B303,Positionen,4,FALSE),""))</f>
        <v/>
      </c>
      <c r="B292" s="293" t="str">
        <f t="shared" si="25"/>
        <v/>
      </c>
      <c r="C292" s="292" t="str">
        <f>IF(A292="","",CONCATENATE("UHG"," / ",Monatsverwendungsnachweis!$D$7," / ",RIGHT(Monatsverwendungsnachweis!$F$7,2)," / ",ROW()-1))</f>
        <v/>
      </c>
      <c r="D292" s="294" t="str">
        <f t="shared" si="26"/>
        <v/>
      </c>
      <c r="E292" s="294" t="str">
        <f t="shared" si="27"/>
        <v/>
      </c>
      <c r="F292" s="293" t="str">
        <f>IF(A292="","",VLOOKUP(Monatsverwendungsnachweis!B303,Positionen,5,FALSE))</f>
        <v/>
      </c>
      <c r="G292" s="384" t="str">
        <f>IF(A292="","",CONCATENATE(Monatsverwendungsnachweis!D303," / ",LEFT(Monatsverwendungsnachweis!E303,3)," / ",UHG," / ",Ermittlung_Kofi!U293," x Monat"," a ",VLOOKUP(UHG,TN_UHG_Jahr_Monat,Monatsverwendungsnachweis!$M$10,FALSE), "€ /"," ",Ermittlung_Kofi!AB293," x Tage"," a ",VLOOKUP(UHG,TN_UHG_Jahr_Tag,Monatsverwendungsnachweis!$M$10,FALSE), "€"))</f>
        <v/>
      </c>
      <c r="H292" s="406" t="str">
        <f>IF(A292="","",Ermittlung_Kofi!U293*VLOOKUP(UHG,TN_UHG_Jahr_Monat,Monatsverwendungsnachweis!$M$10,FALSE)+Ermittlung_Kofi!AB293*VLOOKUP(UHG,TN_UHG_Jahr_Tag,Monatsverwendungsnachweis!$M$10,FALSE))</f>
        <v/>
      </c>
      <c r="I292" s="406" t="str">
        <f t="shared" si="28"/>
        <v/>
      </c>
      <c r="J292" s="293" t="str">
        <f>IF(A292="","",IF(Monatsverwendungsnachweis!S303="","",Monatsverwendungsnachweis!S303))</f>
        <v/>
      </c>
      <c r="K292" s="293" t="str">
        <f t="shared" si="29"/>
        <v/>
      </c>
    </row>
    <row r="293" spans="1:11" x14ac:dyDescent="0.25">
      <c r="A293" s="292" t="str">
        <f>IF(Ermittlung_Kofi!L294=0,"",IFERROR(VLOOKUP(Monatsverwendungsnachweis!B304,Positionen,4,FALSE),""))</f>
        <v/>
      </c>
      <c r="B293" s="293" t="str">
        <f t="shared" ref="B293:B301" si="30">IF(A293="","","ZE")</f>
        <v/>
      </c>
      <c r="C293" s="292" t="str">
        <f>IF(A293="","",CONCATENATE("UHG"," / ",Monatsverwendungsnachweis!$D$7," / ",RIGHT(Monatsverwendungsnachweis!$F$7,2)," / ",ROW()-1))</f>
        <v/>
      </c>
      <c r="D293" s="294" t="str">
        <f t="shared" ref="D293:D301" si="31">IF(A293="","",Monatsende)</f>
        <v/>
      </c>
      <c r="E293" s="294" t="str">
        <f t="shared" ref="E293:E301" si="32">IF(A293="","",Monatsende)</f>
        <v/>
      </c>
      <c r="F293" s="293" t="str">
        <f>IF(A293="","",VLOOKUP(Monatsverwendungsnachweis!B304,Positionen,5,FALSE))</f>
        <v/>
      </c>
      <c r="G293" s="384" t="str">
        <f>IF(A293="","",CONCATENATE(Monatsverwendungsnachweis!D304," / ",LEFT(Monatsverwendungsnachweis!E304,3)," / ",UHG," / ",Ermittlung_Kofi!U294," x Monat"," a ",VLOOKUP(UHG,TN_UHG_Jahr_Monat,Monatsverwendungsnachweis!$M$10,FALSE), "€ /"," ",Ermittlung_Kofi!AB294," x Tage"," a ",VLOOKUP(UHG,TN_UHG_Jahr_Tag,Monatsverwendungsnachweis!$M$10,FALSE), "€"))</f>
        <v/>
      </c>
      <c r="H293" s="406" t="str">
        <f>IF(A293="","",Ermittlung_Kofi!U294*VLOOKUP(UHG,TN_UHG_Jahr_Monat,Monatsverwendungsnachweis!$M$10,FALSE)+Ermittlung_Kofi!AB294*VLOOKUP(UHG,TN_UHG_Jahr_Tag,Monatsverwendungsnachweis!$M$10,FALSE))</f>
        <v/>
      </c>
      <c r="I293" s="406" t="str">
        <f t="shared" ref="I293:I301" si="33">H293</f>
        <v/>
      </c>
      <c r="J293" s="293" t="str">
        <f>IF(A293="","",IF(Monatsverwendungsnachweis!S304="","",Monatsverwendungsnachweis!S304))</f>
        <v/>
      </c>
      <c r="K293" s="293" t="str">
        <f t="shared" ref="K293:K301" si="34">IF(A293="","","0")</f>
        <v/>
      </c>
    </row>
    <row r="294" spans="1:11" x14ac:dyDescent="0.25">
      <c r="A294" s="292" t="str">
        <f>IF(Ermittlung_Kofi!L295=0,"",IFERROR(VLOOKUP(Monatsverwendungsnachweis!B305,Positionen,4,FALSE),""))</f>
        <v/>
      </c>
      <c r="B294" s="293" t="str">
        <f t="shared" si="30"/>
        <v/>
      </c>
      <c r="C294" s="292" t="str">
        <f>IF(A294="","",CONCATENATE("UHG"," / ",Monatsverwendungsnachweis!$D$7," / ",RIGHT(Monatsverwendungsnachweis!$F$7,2)," / ",ROW()-1))</f>
        <v/>
      </c>
      <c r="D294" s="294" t="str">
        <f t="shared" si="31"/>
        <v/>
      </c>
      <c r="E294" s="294" t="str">
        <f t="shared" si="32"/>
        <v/>
      </c>
      <c r="F294" s="293" t="str">
        <f>IF(A294="","",VLOOKUP(Monatsverwendungsnachweis!B305,Positionen,5,FALSE))</f>
        <v/>
      </c>
      <c r="G294" s="384" t="str">
        <f>IF(A294="","",CONCATENATE(Monatsverwendungsnachweis!D305," / ",LEFT(Monatsverwendungsnachweis!E305,3)," / ",UHG," / ",Ermittlung_Kofi!U295," x Monat"," a ",VLOOKUP(UHG,TN_UHG_Jahr_Monat,Monatsverwendungsnachweis!$M$10,FALSE), "€ /"," ",Ermittlung_Kofi!AB295," x Tage"," a ",VLOOKUP(UHG,TN_UHG_Jahr_Tag,Monatsverwendungsnachweis!$M$10,FALSE), "€"))</f>
        <v/>
      </c>
      <c r="H294" s="406" t="str">
        <f>IF(A294="","",Ermittlung_Kofi!U295*VLOOKUP(UHG,TN_UHG_Jahr_Monat,Monatsverwendungsnachweis!$M$10,FALSE)+Ermittlung_Kofi!AB295*VLOOKUP(UHG,TN_UHG_Jahr_Tag,Monatsverwendungsnachweis!$M$10,FALSE))</f>
        <v/>
      </c>
      <c r="I294" s="406" t="str">
        <f t="shared" si="33"/>
        <v/>
      </c>
      <c r="J294" s="293" t="str">
        <f>IF(A294="","",IF(Monatsverwendungsnachweis!S305="","",Monatsverwendungsnachweis!S305))</f>
        <v/>
      </c>
      <c r="K294" s="293" t="str">
        <f t="shared" si="34"/>
        <v/>
      </c>
    </row>
    <row r="295" spans="1:11" x14ac:dyDescent="0.25">
      <c r="A295" s="292" t="str">
        <f>IF(Ermittlung_Kofi!L296=0,"",IFERROR(VLOOKUP(Monatsverwendungsnachweis!B306,Positionen,4,FALSE),""))</f>
        <v/>
      </c>
      <c r="B295" s="293" t="str">
        <f t="shared" si="30"/>
        <v/>
      </c>
      <c r="C295" s="292" t="str">
        <f>IF(A295="","",CONCATENATE("UHG"," / ",Monatsverwendungsnachweis!$D$7," / ",RIGHT(Monatsverwendungsnachweis!$F$7,2)," / ",ROW()-1))</f>
        <v/>
      </c>
      <c r="D295" s="294" t="str">
        <f t="shared" si="31"/>
        <v/>
      </c>
      <c r="E295" s="294" t="str">
        <f t="shared" si="32"/>
        <v/>
      </c>
      <c r="F295" s="293" t="str">
        <f>IF(A295="","",VLOOKUP(Monatsverwendungsnachweis!B306,Positionen,5,FALSE))</f>
        <v/>
      </c>
      <c r="G295" s="384" t="str">
        <f>IF(A295="","",CONCATENATE(Monatsverwendungsnachweis!D306," / ",LEFT(Monatsverwendungsnachweis!E306,3)," / ",UHG," / ",Ermittlung_Kofi!U296," x Monat"," a ",VLOOKUP(UHG,TN_UHG_Jahr_Monat,Monatsverwendungsnachweis!$M$10,FALSE), "€ /"," ",Ermittlung_Kofi!AB296," x Tage"," a ",VLOOKUP(UHG,TN_UHG_Jahr_Tag,Monatsverwendungsnachweis!$M$10,FALSE), "€"))</f>
        <v/>
      </c>
      <c r="H295" s="406" t="str">
        <f>IF(A295="","",Ermittlung_Kofi!U296*VLOOKUP(UHG,TN_UHG_Jahr_Monat,Monatsverwendungsnachweis!$M$10,FALSE)+Ermittlung_Kofi!AB296*VLOOKUP(UHG,TN_UHG_Jahr_Tag,Monatsverwendungsnachweis!$M$10,FALSE))</f>
        <v/>
      </c>
      <c r="I295" s="406" t="str">
        <f t="shared" si="33"/>
        <v/>
      </c>
      <c r="J295" s="293" t="str">
        <f>IF(A295="","",IF(Monatsverwendungsnachweis!S306="","",Monatsverwendungsnachweis!S306))</f>
        <v/>
      </c>
      <c r="K295" s="293" t="str">
        <f t="shared" si="34"/>
        <v/>
      </c>
    </row>
    <row r="296" spans="1:11" x14ac:dyDescent="0.25">
      <c r="A296" s="292" t="str">
        <f>IF(Ermittlung_Kofi!L297=0,"",IFERROR(VLOOKUP(Monatsverwendungsnachweis!B307,Positionen,4,FALSE),""))</f>
        <v/>
      </c>
      <c r="B296" s="293" t="str">
        <f t="shared" si="30"/>
        <v/>
      </c>
      <c r="C296" s="292" t="str">
        <f>IF(A296="","",CONCATENATE("UHG"," / ",Monatsverwendungsnachweis!$D$7," / ",RIGHT(Monatsverwendungsnachweis!$F$7,2)," / ",ROW()-1))</f>
        <v/>
      </c>
      <c r="D296" s="294" t="str">
        <f t="shared" si="31"/>
        <v/>
      </c>
      <c r="E296" s="294" t="str">
        <f t="shared" si="32"/>
        <v/>
      </c>
      <c r="F296" s="293" t="str">
        <f>IF(A296="","",VLOOKUP(Monatsverwendungsnachweis!B307,Positionen,5,FALSE))</f>
        <v/>
      </c>
      <c r="G296" s="384" t="str">
        <f>IF(A296="","",CONCATENATE(Monatsverwendungsnachweis!D307," / ",LEFT(Monatsverwendungsnachweis!E307,3)," / ",UHG," / ",Ermittlung_Kofi!U297," x Monat"," a ",VLOOKUP(UHG,TN_UHG_Jahr_Monat,Monatsverwendungsnachweis!$M$10,FALSE), "€ /"," ",Ermittlung_Kofi!AB297," x Tage"," a ",VLOOKUP(UHG,TN_UHG_Jahr_Tag,Monatsverwendungsnachweis!$M$10,FALSE), "€"))</f>
        <v/>
      </c>
      <c r="H296" s="406" t="str">
        <f>IF(A296="","",Ermittlung_Kofi!U297*VLOOKUP(UHG,TN_UHG_Jahr_Monat,Monatsverwendungsnachweis!$M$10,FALSE)+Ermittlung_Kofi!AB297*VLOOKUP(UHG,TN_UHG_Jahr_Tag,Monatsverwendungsnachweis!$M$10,FALSE))</f>
        <v/>
      </c>
      <c r="I296" s="406" t="str">
        <f t="shared" si="33"/>
        <v/>
      </c>
      <c r="J296" s="293" t="str">
        <f>IF(A296="","",IF(Monatsverwendungsnachweis!S307="","",Monatsverwendungsnachweis!S307))</f>
        <v/>
      </c>
      <c r="K296" s="293" t="str">
        <f t="shared" si="34"/>
        <v/>
      </c>
    </row>
    <row r="297" spans="1:11" x14ac:dyDescent="0.25">
      <c r="A297" s="292" t="str">
        <f>IF(Ermittlung_Kofi!L298=0,"",IFERROR(VLOOKUP(Monatsverwendungsnachweis!B308,Positionen,4,FALSE),""))</f>
        <v/>
      </c>
      <c r="B297" s="293" t="str">
        <f t="shared" si="30"/>
        <v/>
      </c>
      <c r="C297" s="292" t="str">
        <f>IF(A297="","",CONCATENATE("UHG"," / ",Monatsverwendungsnachweis!$D$7," / ",RIGHT(Monatsverwendungsnachweis!$F$7,2)," / ",ROW()-1))</f>
        <v/>
      </c>
      <c r="D297" s="294" t="str">
        <f t="shared" si="31"/>
        <v/>
      </c>
      <c r="E297" s="294" t="str">
        <f t="shared" si="32"/>
        <v/>
      </c>
      <c r="F297" s="293" t="str">
        <f>IF(A297="","",VLOOKUP(Monatsverwendungsnachweis!B308,Positionen,5,FALSE))</f>
        <v/>
      </c>
      <c r="G297" s="384" t="str">
        <f>IF(A297="","",CONCATENATE(Monatsverwendungsnachweis!D308," / ",LEFT(Monatsverwendungsnachweis!E308,3)," / ",UHG," / ",Ermittlung_Kofi!U298," x Monat"," a ",VLOOKUP(UHG,TN_UHG_Jahr_Monat,Monatsverwendungsnachweis!$M$10,FALSE), "€ /"," ",Ermittlung_Kofi!AB298," x Tage"," a ",VLOOKUP(UHG,TN_UHG_Jahr_Tag,Monatsverwendungsnachweis!$M$10,FALSE), "€"))</f>
        <v/>
      </c>
      <c r="H297" s="406" t="str">
        <f>IF(A297="","",Ermittlung_Kofi!U298*VLOOKUP(UHG,TN_UHG_Jahr_Monat,Monatsverwendungsnachweis!$M$10,FALSE)+Ermittlung_Kofi!AB298*VLOOKUP(UHG,TN_UHG_Jahr_Tag,Monatsverwendungsnachweis!$M$10,FALSE))</f>
        <v/>
      </c>
      <c r="I297" s="406" t="str">
        <f t="shared" si="33"/>
        <v/>
      </c>
      <c r="J297" s="293" t="str">
        <f>IF(A297="","",IF(Monatsverwendungsnachweis!S308="","",Monatsverwendungsnachweis!S308))</f>
        <v/>
      </c>
      <c r="K297" s="293" t="str">
        <f t="shared" si="34"/>
        <v/>
      </c>
    </row>
    <row r="298" spans="1:11" x14ac:dyDescent="0.25">
      <c r="A298" s="292" t="str">
        <f>IF(Ermittlung_Kofi!L299=0,"",IFERROR(VLOOKUP(Monatsverwendungsnachweis!B309,Positionen,4,FALSE),""))</f>
        <v/>
      </c>
      <c r="B298" s="293" t="str">
        <f t="shared" si="30"/>
        <v/>
      </c>
      <c r="C298" s="292" t="str">
        <f>IF(A298="","",CONCATENATE("UHG"," / ",Monatsverwendungsnachweis!$D$7," / ",RIGHT(Monatsverwendungsnachweis!$F$7,2)," / ",ROW()-1))</f>
        <v/>
      </c>
      <c r="D298" s="294" t="str">
        <f t="shared" si="31"/>
        <v/>
      </c>
      <c r="E298" s="294" t="str">
        <f t="shared" si="32"/>
        <v/>
      </c>
      <c r="F298" s="293" t="str">
        <f>IF(A298="","",VLOOKUP(Monatsverwendungsnachweis!B309,Positionen,5,FALSE))</f>
        <v/>
      </c>
      <c r="G298" s="384" t="str">
        <f>IF(A298="","",CONCATENATE(Monatsverwendungsnachweis!D309," / ",LEFT(Monatsverwendungsnachweis!E309,3)," / ",UHG," / ",Ermittlung_Kofi!U299," x Monat"," a ",VLOOKUP(UHG,TN_UHG_Jahr_Monat,Monatsverwendungsnachweis!$M$10,FALSE), "€ /"," ",Ermittlung_Kofi!AB299," x Tage"," a ",VLOOKUP(UHG,TN_UHG_Jahr_Tag,Monatsverwendungsnachweis!$M$10,FALSE), "€"))</f>
        <v/>
      </c>
      <c r="H298" s="406" t="str">
        <f>IF(A298="","",Ermittlung_Kofi!U299*VLOOKUP(UHG,TN_UHG_Jahr_Monat,Monatsverwendungsnachweis!$M$10,FALSE)+Ermittlung_Kofi!AB299*VLOOKUP(UHG,TN_UHG_Jahr_Tag,Monatsverwendungsnachweis!$M$10,FALSE))</f>
        <v/>
      </c>
      <c r="I298" s="406" t="str">
        <f t="shared" si="33"/>
        <v/>
      </c>
      <c r="J298" s="293" t="str">
        <f>IF(A298="","",IF(Monatsverwendungsnachweis!S309="","",Monatsverwendungsnachweis!S309))</f>
        <v/>
      </c>
      <c r="K298" s="293" t="str">
        <f t="shared" si="34"/>
        <v/>
      </c>
    </row>
    <row r="299" spans="1:11" x14ac:dyDescent="0.25">
      <c r="A299" s="292" t="str">
        <f>IF(Ermittlung_Kofi!L300=0,"",IFERROR(VLOOKUP(Monatsverwendungsnachweis!B310,Positionen,4,FALSE),""))</f>
        <v/>
      </c>
      <c r="B299" s="293" t="str">
        <f t="shared" si="30"/>
        <v/>
      </c>
      <c r="C299" s="292" t="str">
        <f>IF(A299="","",CONCATENATE("UHG"," / ",Monatsverwendungsnachweis!$D$7," / ",RIGHT(Monatsverwendungsnachweis!$F$7,2)," / ",ROW()-1))</f>
        <v/>
      </c>
      <c r="D299" s="294" t="str">
        <f t="shared" si="31"/>
        <v/>
      </c>
      <c r="E299" s="294" t="str">
        <f t="shared" si="32"/>
        <v/>
      </c>
      <c r="F299" s="293" t="str">
        <f>IF(A299="","",VLOOKUP(Monatsverwendungsnachweis!B310,Positionen,5,FALSE))</f>
        <v/>
      </c>
      <c r="G299" s="384" t="str">
        <f>IF(A299="","",CONCATENATE(Monatsverwendungsnachweis!D310," / ",LEFT(Monatsverwendungsnachweis!E310,3)," / ",UHG," / ",Ermittlung_Kofi!U300," x Monat"," a ",VLOOKUP(UHG,TN_UHG_Jahr_Monat,Monatsverwendungsnachweis!$M$10,FALSE), "€ /"," ",Ermittlung_Kofi!AB300," x Tage"," a ",VLOOKUP(UHG,TN_UHG_Jahr_Tag,Monatsverwendungsnachweis!$M$10,FALSE), "€"))</f>
        <v/>
      </c>
      <c r="H299" s="406" t="str">
        <f>IF(A299="","",Ermittlung_Kofi!U300*VLOOKUP(UHG,TN_UHG_Jahr_Monat,Monatsverwendungsnachweis!$M$10,FALSE)+Ermittlung_Kofi!AB300*VLOOKUP(UHG,TN_UHG_Jahr_Tag,Monatsverwendungsnachweis!$M$10,FALSE))</f>
        <v/>
      </c>
      <c r="I299" s="406" t="str">
        <f t="shared" si="33"/>
        <v/>
      </c>
      <c r="J299" s="293" t="str">
        <f>IF(A299="","",IF(Monatsverwendungsnachweis!S310="","",Monatsverwendungsnachweis!S310))</f>
        <v/>
      </c>
      <c r="K299" s="293" t="str">
        <f t="shared" si="34"/>
        <v/>
      </c>
    </row>
    <row r="300" spans="1:11" x14ac:dyDescent="0.25">
      <c r="A300" s="292" t="str">
        <f>IF(Ermittlung_Kofi!L301=0,"",IFERROR(VLOOKUP(Monatsverwendungsnachweis!B311,Positionen,4,FALSE),""))</f>
        <v/>
      </c>
      <c r="B300" s="293" t="str">
        <f t="shared" si="30"/>
        <v/>
      </c>
      <c r="C300" s="292" t="str">
        <f>IF(A300="","",CONCATENATE("UHG"," / ",Monatsverwendungsnachweis!$D$7," / ",RIGHT(Monatsverwendungsnachweis!$F$7,2)," / ",ROW()-1))</f>
        <v/>
      </c>
      <c r="D300" s="294" t="str">
        <f t="shared" si="31"/>
        <v/>
      </c>
      <c r="E300" s="294" t="str">
        <f t="shared" si="32"/>
        <v/>
      </c>
      <c r="F300" s="293" t="str">
        <f>IF(A300="","",VLOOKUP(Monatsverwendungsnachweis!B311,Positionen,5,FALSE))</f>
        <v/>
      </c>
      <c r="G300" s="384" t="str">
        <f>IF(A300="","",CONCATENATE(Monatsverwendungsnachweis!D311," / ",LEFT(Monatsverwendungsnachweis!E311,3)," / ",UHG," / ",Ermittlung_Kofi!U301," x Monat"," a ",VLOOKUP(UHG,TN_UHG_Jahr_Monat,Monatsverwendungsnachweis!$M$10,FALSE), "€ /"," ",Ermittlung_Kofi!AB301," x Tage"," a ",VLOOKUP(UHG,TN_UHG_Jahr_Tag,Monatsverwendungsnachweis!$M$10,FALSE), "€"))</f>
        <v/>
      </c>
      <c r="H300" s="406" t="str">
        <f>IF(A300="","",Ermittlung_Kofi!U301*VLOOKUP(UHG,TN_UHG_Jahr_Monat,Monatsverwendungsnachweis!$M$10,FALSE)+Ermittlung_Kofi!AB301*VLOOKUP(UHG,TN_UHG_Jahr_Tag,Monatsverwendungsnachweis!$M$10,FALSE))</f>
        <v/>
      </c>
      <c r="I300" s="406" t="str">
        <f t="shared" si="33"/>
        <v/>
      </c>
      <c r="J300" s="293" t="str">
        <f>IF(A300="","",IF(Monatsverwendungsnachweis!S311="","",Monatsverwendungsnachweis!S311))</f>
        <v/>
      </c>
      <c r="K300" s="293" t="str">
        <f t="shared" si="34"/>
        <v/>
      </c>
    </row>
    <row r="301" spans="1:11" x14ac:dyDescent="0.25">
      <c r="A301" s="292" t="str">
        <f>IF(Ermittlung_Kofi!L302=0,"",IFERROR(VLOOKUP(Monatsverwendungsnachweis!B312,Positionen,4,FALSE),""))</f>
        <v/>
      </c>
      <c r="B301" s="293" t="str">
        <f t="shared" si="30"/>
        <v/>
      </c>
      <c r="C301" s="292" t="str">
        <f>IF(A301="","",CONCATENATE("UHG"," / ",Monatsverwendungsnachweis!$D$7," / ",RIGHT(Monatsverwendungsnachweis!$F$7,2)," / ",ROW()-1))</f>
        <v/>
      </c>
      <c r="D301" s="294" t="str">
        <f t="shared" si="31"/>
        <v/>
      </c>
      <c r="E301" s="294" t="str">
        <f t="shared" si="32"/>
        <v/>
      </c>
      <c r="F301" s="293" t="str">
        <f>IF(A301="","",VLOOKUP(Monatsverwendungsnachweis!B312,Positionen,5,FALSE))</f>
        <v/>
      </c>
      <c r="G301" s="384" t="str">
        <f>IF(A301="","",CONCATENATE(Monatsverwendungsnachweis!D312," / ",LEFT(Monatsverwendungsnachweis!E312,3)," / ",UHG," / ",Ermittlung_Kofi!U302," x Monat"," a ",VLOOKUP(UHG,TN_UHG_Jahr_Monat,Monatsverwendungsnachweis!$M$10,FALSE), "€ /"," ",Ermittlung_Kofi!AB302," x Tage"," a ",VLOOKUP(UHG,TN_UHG_Jahr_Tag,Monatsverwendungsnachweis!$M$10,FALSE), "€"))</f>
        <v/>
      </c>
      <c r="H301" s="406" t="str">
        <f>IF(A301="","",Ermittlung_Kofi!U302*VLOOKUP(UHG,TN_UHG_Jahr_Monat,Monatsverwendungsnachweis!$M$10,FALSE)+Ermittlung_Kofi!AB302*VLOOKUP(UHG,TN_UHG_Jahr_Tag,Monatsverwendungsnachweis!$M$10,FALSE))</f>
        <v/>
      </c>
      <c r="I301" s="406" t="str">
        <f t="shared" si="33"/>
        <v/>
      </c>
      <c r="J301" s="293" t="str">
        <f>IF(A301="","",IF(Monatsverwendungsnachweis!S312="","",Monatsverwendungsnachweis!S312))</f>
        <v/>
      </c>
      <c r="K301" s="293" t="str">
        <f t="shared" si="34"/>
        <v/>
      </c>
    </row>
    <row r="302" spans="1:11" x14ac:dyDescent="0.25">
      <c r="A302" s="296"/>
      <c r="B302" s="291"/>
      <c r="F302" s="291"/>
      <c r="I302" s="407"/>
      <c r="J302" s="291"/>
    </row>
    <row r="303" spans="1:11" x14ac:dyDescent="0.25">
      <c r="A303" s="296"/>
      <c r="B303" s="291"/>
      <c r="F303" s="291"/>
      <c r="I303" s="407"/>
      <c r="J303" s="291"/>
    </row>
    <row r="304" spans="1:11" x14ac:dyDescent="0.25">
      <c r="A304" s="296"/>
      <c r="B304" s="291"/>
      <c r="F304" s="291"/>
      <c r="I304" s="407"/>
      <c r="J304" s="291"/>
    </row>
    <row r="305" spans="1:10" x14ac:dyDescent="0.25">
      <c r="A305" s="296"/>
      <c r="B305" s="291"/>
      <c r="F305" s="291"/>
      <c r="I305" s="407"/>
      <c r="J305" s="291"/>
    </row>
    <row r="306" spans="1:10" x14ac:dyDescent="0.25">
      <c r="A306" s="296"/>
      <c r="B306" s="291"/>
      <c r="F306" s="291"/>
      <c r="I306" s="407"/>
      <c r="J306" s="291"/>
    </row>
    <row r="307" spans="1:10" x14ac:dyDescent="0.25">
      <c r="A307" s="296"/>
      <c r="B307" s="291"/>
      <c r="F307" s="291"/>
      <c r="I307" s="407"/>
      <c r="J307" s="291"/>
    </row>
    <row r="308" spans="1:10" x14ac:dyDescent="0.25">
      <c r="A308" s="296"/>
      <c r="B308" s="291"/>
      <c r="F308" s="291"/>
      <c r="I308" s="407"/>
      <c r="J308" s="291"/>
    </row>
    <row r="309" spans="1:10" x14ac:dyDescent="0.25">
      <c r="A309" s="296"/>
      <c r="B309" s="291"/>
      <c r="F309" s="291"/>
      <c r="I309" s="407"/>
      <c r="J309" s="291"/>
    </row>
    <row r="310" spans="1:10" x14ac:dyDescent="0.25">
      <c r="A310" s="296"/>
      <c r="B310" s="291"/>
      <c r="F310" s="291"/>
      <c r="I310" s="407"/>
      <c r="J310" s="291"/>
    </row>
    <row r="311" spans="1:10" x14ac:dyDescent="0.25">
      <c r="A311" s="296"/>
      <c r="B311" s="291"/>
      <c r="F311" s="291"/>
      <c r="I311" s="407"/>
      <c r="J311" s="291"/>
    </row>
    <row r="312" spans="1:10" x14ac:dyDescent="0.25">
      <c r="A312" s="296"/>
      <c r="B312" s="291"/>
      <c r="F312" s="291"/>
      <c r="I312" s="407"/>
      <c r="J312" s="291"/>
    </row>
  </sheetData>
  <sheetProtection formatRows="0"/>
  <conditionalFormatting sqref="A2:A301">
    <cfRule type="containsText" dxfId="5" priority="1" operator="containsText" text="C">
      <formula>NOT(ISERROR(SEARCH("C",A2)))</formula>
    </cfRule>
    <cfRule type="containsText" dxfId="4" priority="2" operator="containsText" text="B">
      <formula>NOT(ISERROR(SEARCH("B",A2)))</formula>
    </cfRule>
  </conditionalFormatting>
  <pageMargins left="0.70866141732283472" right="0.70866141732283472" top="0.78740157480314965" bottom="0.78740157480314965" header="0.31496062992125984" footer="0.31496062992125984"/>
  <pageSetup paperSize="9" scale="55" fitToHeight="0" orientation="landscape" r:id="rId1"/>
  <headerFooter>
    <oddFooter>&amp;L&amp;F - &amp;A&amp;CESF_Monats_VN_SEK_V12_3_200501&amp;R&amp;P</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L308"/>
  <sheetViews>
    <sheetView topLeftCell="A37" zoomScale="90" zoomScaleNormal="90" zoomScalePageLayoutView="80" workbookViewId="0">
      <selection activeCell="F59" sqref="F59"/>
    </sheetView>
  </sheetViews>
  <sheetFormatPr baseColWidth="10" defaultColWidth="11.44140625" defaultRowHeight="13.8" x14ac:dyDescent="0.25"/>
  <cols>
    <col min="1" max="1" width="18.5546875" style="299" customWidth="1"/>
    <col min="2" max="2" width="11" style="295" bestFit="1" customWidth="1"/>
    <col min="3" max="3" width="32.6640625" style="296" bestFit="1" customWidth="1"/>
    <col min="4" max="4" width="13.44140625" style="297" bestFit="1" customWidth="1"/>
    <col min="5" max="5" width="22.33203125" style="297" customWidth="1"/>
    <col min="6" max="6" width="39.88671875" style="297" customWidth="1"/>
    <col min="7" max="7" width="74.88671875" style="296" customWidth="1"/>
    <col min="8" max="8" width="23" style="407" customWidth="1"/>
    <col min="9" max="9" width="21" style="408" customWidth="1"/>
    <col min="10" max="10" width="13.109375" style="300" bestFit="1" customWidth="1"/>
    <col min="11" max="11" width="19.44140625" style="291" bestFit="1" customWidth="1"/>
    <col min="12" max="12" width="15.6640625" style="296" customWidth="1"/>
    <col min="13" max="13" width="15.6640625" style="291" customWidth="1"/>
    <col min="14" max="16384" width="11.44140625" style="291"/>
  </cols>
  <sheetData>
    <row r="1" spans="1:12" ht="34.5" customHeight="1" thickBot="1" x14ac:dyDescent="0.3">
      <c r="A1" s="287" t="s">
        <v>382</v>
      </c>
      <c r="B1" s="288" t="s">
        <v>410</v>
      </c>
      <c r="C1" s="330" t="s">
        <v>411</v>
      </c>
      <c r="D1" s="289" t="s">
        <v>412</v>
      </c>
      <c r="E1" s="289" t="s">
        <v>413</v>
      </c>
      <c r="F1" s="288" t="s">
        <v>414</v>
      </c>
      <c r="G1" s="330" t="s">
        <v>415</v>
      </c>
      <c r="H1" s="405" t="s">
        <v>416</v>
      </c>
      <c r="I1" s="405" t="s">
        <v>417</v>
      </c>
      <c r="J1" s="288" t="s">
        <v>418</v>
      </c>
      <c r="K1" s="290" t="s">
        <v>419</v>
      </c>
    </row>
    <row r="2" spans="1:12" s="295" customFormat="1" ht="19.5" customHeight="1" x14ac:dyDescent="0.25">
      <c r="A2" s="292" t="str">
        <f>IF(Ermittlung_Kofi!L3=0,"",IFERROR(VLOOKUP(Monatsverwendungsnachweis!B13,Positionen,6,FALSE),""))</f>
        <v/>
      </c>
      <c r="B2" s="293" t="str">
        <f>IF(A2="","","ZE")</f>
        <v/>
      </c>
      <c r="C2" s="292" t="str">
        <f>IF(A2="","",CONCATENATE("Refi_UHG_1"," / ",Monatsverwendungsnachweis!$D$7," / ",RIGHT(Monatsverwendungsnachweis!$F$7,2)," / ",ROW()-1))</f>
        <v/>
      </c>
      <c r="D2" s="294" t="str">
        <f t="shared" ref="D2:D14" si="0">IF(A2="","",Monatsende)</f>
        <v/>
      </c>
      <c r="E2" s="294" t="str">
        <f t="shared" ref="E2:E14" si="1">IF(A2="","",Monatsende)</f>
        <v/>
      </c>
      <c r="F2" s="293" t="str">
        <f>IF(A2="","",VLOOKUP(Monatsverwendungsnachweis!B13,Positionen,7,FALSE))</f>
        <v/>
      </c>
      <c r="G2" s="292" t="str">
        <f>IF(A2="","",CONCATENATE(UHG_csv!G2," x ",VLOOKUP(Monatsverwendungsnachweis!$B13,Positionen,8,FALSE)*100,"%"))</f>
        <v/>
      </c>
      <c r="H2" s="406" t="str">
        <f>IF(A2="","",ROUND(UHG_csv!H2*VLOOKUP(Monatsverwendungsnachweis!$B13,Positionen,8,FALSE),2))</f>
        <v/>
      </c>
      <c r="I2" s="406" t="str">
        <f>IF(A2="","",H2)</f>
        <v/>
      </c>
      <c r="J2" s="293" t="str">
        <f>IF(A2="","",IF(Monatsverwendungsnachweis!S13="","",Monatsverwendungsnachweis!S13))</f>
        <v/>
      </c>
      <c r="K2" s="490" t="str">
        <f>IF(A2="","","0")</f>
        <v/>
      </c>
      <c r="L2" s="491">
        <f>Monatsverwendungsnachweis!B13</f>
        <v>0</v>
      </c>
    </row>
    <row r="3" spans="1:12" x14ac:dyDescent="0.25">
      <c r="A3" s="292" t="str">
        <f>IF(Ermittlung_Kofi!L4=0,"",IFERROR(VLOOKUP(Monatsverwendungsnachweis!B14,Positionen,6,FALSE),""))</f>
        <v/>
      </c>
      <c r="B3" s="293" t="str">
        <f t="shared" ref="B3:B14" si="2">IF(A3="","","ZE")</f>
        <v/>
      </c>
      <c r="C3" s="292" t="str">
        <f>IF(A3="","",CONCATENATE("Refi_UHG_1"," / ",Monatsverwendungsnachweis!$D$7," / ",RIGHT(Monatsverwendungsnachweis!$F$7,2)," / ",ROW()-1))</f>
        <v/>
      </c>
      <c r="D3" s="294" t="str">
        <f t="shared" si="0"/>
        <v/>
      </c>
      <c r="E3" s="294" t="str">
        <f t="shared" si="1"/>
        <v/>
      </c>
      <c r="F3" s="293" t="str">
        <f>IF(A3="","",VLOOKUP(Monatsverwendungsnachweis!B14,Positionen,7,FALSE))</f>
        <v/>
      </c>
      <c r="G3" s="292" t="str">
        <f>IF(A3="","",CONCATENATE(UHG_csv!G3," x ",VLOOKUP(Monatsverwendungsnachweis!$B14,Positionen,8,FALSE)*100,"%"))</f>
        <v/>
      </c>
      <c r="H3" s="406" t="str">
        <f>IF(A3="","",ROUND(UHG_csv!H3*VLOOKUP(Monatsverwendungsnachweis!$B14,Positionen,8,FALSE),2))</f>
        <v/>
      </c>
      <c r="I3" s="406" t="str">
        <f t="shared" ref="I3:I14" si="3">IF(A3="","",H3)</f>
        <v/>
      </c>
      <c r="J3" s="293" t="str">
        <f>IF(A3="","",IF(Monatsverwendungsnachweis!S14="","",Monatsverwendungsnachweis!S14))</f>
        <v/>
      </c>
      <c r="K3" s="490" t="str">
        <f t="shared" ref="K3:K14" si="4">IF(A3="","","0")</f>
        <v/>
      </c>
      <c r="L3" s="492">
        <f>Monatsverwendungsnachweis!B14</f>
        <v>0</v>
      </c>
    </row>
    <row r="4" spans="1:12" x14ac:dyDescent="0.25">
      <c r="A4" s="292" t="str">
        <f>IF(Ermittlung_Kofi!L5=0,"",IFERROR(VLOOKUP(Monatsverwendungsnachweis!B15,Positionen,6,FALSE),""))</f>
        <v/>
      </c>
      <c r="B4" s="293" t="str">
        <f t="shared" si="2"/>
        <v/>
      </c>
      <c r="C4" s="292" t="str">
        <f>IF(A4="","",CONCATENATE("Refi_UHG_1"," / ",Monatsverwendungsnachweis!$D$7," / ",RIGHT(Monatsverwendungsnachweis!$F$7,2)," / ",ROW()-1))</f>
        <v/>
      </c>
      <c r="D4" s="294" t="str">
        <f t="shared" si="0"/>
        <v/>
      </c>
      <c r="E4" s="294" t="str">
        <f t="shared" si="1"/>
        <v/>
      </c>
      <c r="F4" s="293" t="str">
        <f>IF(A4="","",VLOOKUP(Monatsverwendungsnachweis!B15,Positionen,7,FALSE))</f>
        <v/>
      </c>
      <c r="G4" s="292" t="str">
        <f>IF(A4="","",CONCATENATE(UHG_csv!G4," x ",VLOOKUP(Monatsverwendungsnachweis!$B15,Positionen,8,FALSE)*100,"%"))</f>
        <v/>
      </c>
      <c r="H4" s="406" t="str">
        <f>IF(A4="","",ROUND(UHG_csv!H4*VLOOKUP(Monatsverwendungsnachweis!$B15,Positionen,8,FALSE),2))</f>
        <v/>
      </c>
      <c r="I4" s="406" t="str">
        <f t="shared" si="3"/>
        <v/>
      </c>
      <c r="J4" s="293" t="str">
        <f>IF(A4="","",IF(Monatsverwendungsnachweis!S15="","",Monatsverwendungsnachweis!S15))</f>
        <v/>
      </c>
      <c r="K4" s="490" t="str">
        <f t="shared" si="4"/>
        <v/>
      </c>
      <c r="L4" s="492">
        <f>Monatsverwendungsnachweis!B15</f>
        <v>0</v>
      </c>
    </row>
    <row r="5" spans="1:12" x14ac:dyDescent="0.25">
      <c r="A5" s="292" t="str">
        <f>IF(Ermittlung_Kofi!L6=0,"",IFERROR(VLOOKUP(Monatsverwendungsnachweis!B16,Positionen,6,FALSE),""))</f>
        <v/>
      </c>
      <c r="B5" s="293" t="str">
        <f t="shared" si="2"/>
        <v/>
      </c>
      <c r="C5" s="292" t="str">
        <f>IF(A5="","",CONCATENATE("Refi_UHG_1"," / ",Monatsverwendungsnachweis!$D$7," / ",RIGHT(Monatsverwendungsnachweis!$F$7,2)," / ",ROW()-1))</f>
        <v/>
      </c>
      <c r="D5" s="294" t="str">
        <f t="shared" si="0"/>
        <v/>
      </c>
      <c r="E5" s="294" t="str">
        <f t="shared" si="1"/>
        <v/>
      </c>
      <c r="F5" s="293" t="str">
        <f>IF(A5="","",VLOOKUP(Monatsverwendungsnachweis!B16,Positionen,7,FALSE))</f>
        <v/>
      </c>
      <c r="G5" s="292" t="str">
        <f>IF(A5="","",CONCATENATE(UHG_csv!G5," x ",VLOOKUP(Monatsverwendungsnachweis!$B16,Positionen,8,FALSE)*100,"%"))</f>
        <v/>
      </c>
      <c r="H5" s="406" t="str">
        <f>IF(A5="","",ROUND(UHG_csv!H5*VLOOKUP(Monatsverwendungsnachweis!$B16,Positionen,8,FALSE),2))</f>
        <v/>
      </c>
      <c r="I5" s="406" t="str">
        <f t="shared" si="3"/>
        <v/>
      </c>
      <c r="J5" s="293" t="str">
        <f>IF(A5="","",IF(Monatsverwendungsnachweis!S16="","",Monatsverwendungsnachweis!S16))</f>
        <v/>
      </c>
      <c r="K5" s="490" t="str">
        <f t="shared" si="4"/>
        <v/>
      </c>
      <c r="L5" s="492">
        <f>Monatsverwendungsnachweis!B16</f>
        <v>0</v>
      </c>
    </row>
    <row r="6" spans="1:12" x14ac:dyDescent="0.25">
      <c r="A6" s="292" t="str">
        <f>IF(Ermittlung_Kofi!L7=0,"",IFERROR(VLOOKUP(Monatsverwendungsnachweis!B17,Positionen,6,FALSE),""))</f>
        <v/>
      </c>
      <c r="B6" s="293" t="str">
        <f t="shared" si="2"/>
        <v/>
      </c>
      <c r="C6" s="292" t="str">
        <f>IF(A6="","",CONCATENATE("Refi_UHG_1"," / ",Monatsverwendungsnachweis!$D$7," / ",RIGHT(Monatsverwendungsnachweis!$F$7,2)," / ",ROW()-1))</f>
        <v/>
      </c>
      <c r="D6" s="294" t="str">
        <f t="shared" si="0"/>
        <v/>
      </c>
      <c r="E6" s="294" t="str">
        <f t="shared" si="1"/>
        <v/>
      </c>
      <c r="F6" s="293" t="str">
        <f>IF(A6="","",VLOOKUP(Monatsverwendungsnachweis!B17,Positionen,7,FALSE))</f>
        <v/>
      </c>
      <c r="G6" s="292" t="str">
        <f>IF(A6="","",CONCATENATE(UHG_csv!G6," x ",VLOOKUP(Monatsverwendungsnachweis!$B17,Positionen,8,FALSE)*100,"%"))</f>
        <v/>
      </c>
      <c r="H6" s="406" t="str">
        <f>IF(A6="","",ROUND(UHG_csv!H6*VLOOKUP(Monatsverwendungsnachweis!$B17,Positionen,8,FALSE),2))</f>
        <v/>
      </c>
      <c r="I6" s="406" t="str">
        <f t="shared" si="3"/>
        <v/>
      </c>
      <c r="J6" s="293" t="str">
        <f>IF(A6="","",IF(Monatsverwendungsnachweis!S17="","",Monatsverwendungsnachweis!S17))</f>
        <v/>
      </c>
      <c r="K6" s="490" t="str">
        <f t="shared" si="4"/>
        <v/>
      </c>
      <c r="L6" s="492">
        <f>Monatsverwendungsnachweis!B17</f>
        <v>0</v>
      </c>
    </row>
    <row r="7" spans="1:12" x14ac:dyDescent="0.25">
      <c r="A7" s="292" t="str">
        <f>IF(Ermittlung_Kofi!L8=0,"",IFERROR(VLOOKUP(Monatsverwendungsnachweis!B18,Positionen,6,FALSE),""))</f>
        <v/>
      </c>
      <c r="B7" s="293" t="str">
        <f t="shared" si="2"/>
        <v/>
      </c>
      <c r="C7" s="292" t="str">
        <f>IF(A7="","",CONCATENATE("Refi_UHG_1"," / ",Monatsverwendungsnachweis!$D$7," / ",RIGHT(Monatsverwendungsnachweis!$F$7,2)," / ",ROW()-1))</f>
        <v/>
      </c>
      <c r="D7" s="294" t="str">
        <f t="shared" si="0"/>
        <v/>
      </c>
      <c r="E7" s="294" t="str">
        <f t="shared" si="1"/>
        <v/>
      </c>
      <c r="F7" s="293" t="str">
        <f>IF(A7="","",VLOOKUP(Monatsverwendungsnachweis!B18,Positionen,7,FALSE))</f>
        <v/>
      </c>
      <c r="G7" s="292" t="str">
        <f>IF(A7="","",CONCATENATE(UHG_csv!G7," x ",VLOOKUP(Monatsverwendungsnachweis!$B18,Positionen,8,FALSE)*100,"%"))</f>
        <v/>
      </c>
      <c r="H7" s="406" t="str">
        <f>IF(A7="","",ROUND(UHG_csv!H7*VLOOKUP(Monatsverwendungsnachweis!$B18,Positionen,8,FALSE),2))</f>
        <v/>
      </c>
      <c r="I7" s="406" t="str">
        <f t="shared" si="3"/>
        <v/>
      </c>
      <c r="J7" s="293" t="str">
        <f>IF(A7="","",IF(Monatsverwendungsnachweis!S18="","",Monatsverwendungsnachweis!S18))</f>
        <v/>
      </c>
      <c r="K7" s="490" t="str">
        <f t="shared" si="4"/>
        <v/>
      </c>
      <c r="L7" s="492">
        <f>Monatsverwendungsnachweis!B18</f>
        <v>0</v>
      </c>
    </row>
    <row r="8" spans="1:12" x14ac:dyDescent="0.25">
      <c r="A8" s="292" t="str">
        <f>IF(Ermittlung_Kofi!L9=0,"",IFERROR(VLOOKUP(Monatsverwendungsnachweis!B19,Positionen,6,FALSE),""))</f>
        <v/>
      </c>
      <c r="B8" s="293" t="str">
        <f t="shared" si="2"/>
        <v/>
      </c>
      <c r="C8" s="292" t="str">
        <f>IF(A8="","",CONCATENATE("Refi_UHG_1"," / ",Monatsverwendungsnachweis!$D$7," / ",RIGHT(Monatsverwendungsnachweis!$F$7,2)," / ",ROW()-1))</f>
        <v/>
      </c>
      <c r="D8" s="294" t="str">
        <f t="shared" si="0"/>
        <v/>
      </c>
      <c r="E8" s="294" t="str">
        <f t="shared" si="1"/>
        <v/>
      </c>
      <c r="F8" s="293" t="str">
        <f>IF(A8="","",VLOOKUP(Monatsverwendungsnachweis!B19,Positionen,7,FALSE))</f>
        <v/>
      </c>
      <c r="G8" s="292" t="str">
        <f>IF(A8="","",CONCATENATE(UHG_csv!G8," x ",VLOOKUP(Monatsverwendungsnachweis!$B19,Positionen,8,FALSE)*100,"%"))</f>
        <v/>
      </c>
      <c r="H8" s="406" t="str">
        <f>IF(A8="","",ROUND(UHG_csv!H8*VLOOKUP(Monatsverwendungsnachweis!$B19,Positionen,8,FALSE),2))</f>
        <v/>
      </c>
      <c r="I8" s="406" t="str">
        <f t="shared" si="3"/>
        <v/>
      </c>
      <c r="J8" s="293" t="str">
        <f>IF(A8="","",IF(Monatsverwendungsnachweis!S19="","",Monatsverwendungsnachweis!S19))</f>
        <v/>
      </c>
      <c r="K8" s="490" t="str">
        <f t="shared" si="4"/>
        <v/>
      </c>
      <c r="L8" s="492">
        <f>Monatsverwendungsnachweis!B19</f>
        <v>0</v>
      </c>
    </row>
    <row r="9" spans="1:12" x14ac:dyDescent="0.25">
      <c r="A9" s="292" t="str">
        <f>IF(Ermittlung_Kofi!L10=0,"",IFERROR(VLOOKUP(Monatsverwendungsnachweis!B20,Positionen,6,FALSE),""))</f>
        <v/>
      </c>
      <c r="B9" s="293" t="str">
        <f t="shared" si="2"/>
        <v/>
      </c>
      <c r="C9" s="292" t="str">
        <f>IF(A9="","",CONCATENATE("Refi_UHG_1"," / ",Monatsverwendungsnachweis!$D$7," / ",RIGHT(Monatsverwendungsnachweis!$F$7,2)," / ",ROW()-1))</f>
        <v/>
      </c>
      <c r="D9" s="294" t="str">
        <f t="shared" si="0"/>
        <v/>
      </c>
      <c r="E9" s="294" t="str">
        <f t="shared" si="1"/>
        <v/>
      </c>
      <c r="F9" s="293" t="str">
        <f>IF(A9="","",VLOOKUP(Monatsverwendungsnachweis!B20,Positionen,7,FALSE))</f>
        <v/>
      </c>
      <c r="G9" s="292" t="str">
        <f>IF(A9="","",CONCATENATE(UHG_csv!G9," x ",VLOOKUP(Monatsverwendungsnachweis!$B20,Positionen,8,FALSE)*100,"%"))</f>
        <v/>
      </c>
      <c r="H9" s="406" t="str">
        <f>IF(A9="","",ROUND(UHG_csv!H9*VLOOKUP(Monatsverwendungsnachweis!$B20,Positionen,8,FALSE),2))</f>
        <v/>
      </c>
      <c r="I9" s="406" t="str">
        <f t="shared" si="3"/>
        <v/>
      </c>
      <c r="J9" s="293" t="str">
        <f>IF(A9="","",IF(Monatsverwendungsnachweis!S20="","",Monatsverwendungsnachweis!S20))</f>
        <v/>
      </c>
      <c r="K9" s="490" t="str">
        <f t="shared" si="4"/>
        <v/>
      </c>
      <c r="L9" s="492">
        <f>Monatsverwendungsnachweis!B20</f>
        <v>0</v>
      </c>
    </row>
    <row r="10" spans="1:12" x14ac:dyDescent="0.25">
      <c r="A10" s="292" t="str">
        <f>IF(Ermittlung_Kofi!L11=0,"",IFERROR(VLOOKUP(Monatsverwendungsnachweis!B21,Positionen,6,FALSE),""))</f>
        <v/>
      </c>
      <c r="B10" s="293" t="str">
        <f t="shared" si="2"/>
        <v/>
      </c>
      <c r="C10" s="292" t="str">
        <f>IF(A10="","",CONCATENATE("Refi_UHG_1"," / ",Monatsverwendungsnachweis!$D$7," / ",RIGHT(Monatsverwendungsnachweis!$F$7,2)," / ",ROW()-1))</f>
        <v/>
      </c>
      <c r="D10" s="294" t="str">
        <f t="shared" si="0"/>
        <v/>
      </c>
      <c r="E10" s="294" t="str">
        <f t="shared" si="1"/>
        <v/>
      </c>
      <c r="F10" s="293" t="str">
        <f>IF(A10="","",VLOOKUP(Monatsverwendungsnachweis!B21,Positionen,7,FALSE))</f>
        <v/>
      </c>
      <c r="G10" s="292" t="str">
        <f>IF(A10="","",CONCATENATE(UHG_csv!G10," x ",VLOOKUP(Monatsverwendungsnachweis!$B21,Positionen,8,FALSE)*100,"%"))</f>
        <v/>
      </c>
      <c r="H10" s="406" t="str">
        <f>IF(A10="","",ROUND(UHG_csv!H10*VLOOKUP(Monatsverwendungsnachweis!$B21,Positionen,8,FALSE),2))</f>
        <v/>
      </c>
      <c r="I10" s="406" t="str">
        <f t="shared" si="3"/>
        <v/>
      </c>
      <c r="J10" s="293" t="str">
        <f>IF(A10="","",IF(Monatsverwendungsnachweis!S21="","",Monatsverwendungsnachweis!S21))</f>
        <v/>
      </c>
      <c r="K10" s="490" t="str">
        <f t="shared" si="4"/>
        <v/>
      </c>
      <c r="L10" s="492">
        <f>Monatsverwendungsnachweis!B21</f>
        <v>0</v>
      </c>
    </row>
    <row r="11" spans="1:12" x14ac:dyDescent="0.25">
      <c r="A11" s="292" t="str">
        <f>IF(Ermittlung_Kofi!L12=0,"",IFERROR(VLOOKUP(Monatsverwendungsnachweis!B22,Positionen,6,FALSE),""))</f>
        <v/>
      </c>
      <c r="B11" s="293" t="str">
        <f t="shared" si="2"/>
        <v/>
      </c>
      <c r="C11" s="292" t="str">
        <f>IF(A11="","",CONCATENATE("Refi_UHG_1"," / ",Monatsverwendungsnachweis!$D$7," / ",RIGHT(Monatsverwendungsnachweis!$F$7,2)," / ",ROW()-1))</f>
        <v/>
      </c>
      <c r="D11" s="294" t="str">
        <f t="shared" si="0"/>
        <v/>
      </c>
      <c r="E11" s="294" t="str">
        <f t="shared" si="1"/>
        <v/>
      </c>
      <c r="F11" s="293" t="str">
        <f>IF(A11="","",VLOOKUP(Monatsverwendungsnachweis!B22,Positionen,7,FALSE))</f>
        <v/>
      </c>
      <c r="G11" s="292" t="str">
        <f>IF(A11="","",CONCATENATE(UHG_csv!G11," x ",VLOOKUP(Monatsverwendungsnachweis!$B22,Positionen,8,FALSE)*100,"%"))</f>
        <v/>
      </c>
      <c r="H11" s="406" t="str">
        <f>IF(A11="","",ROUND(UHG_csv!H11*VLOOKUP(Monatsverwendungsnachweis!$B22,Positionen,8,FALSE),2))</f>
        <v/>
      </c>
      <c r="I11" s="406" t="str">
        <f t="shared" si="3"/>
        <v/>
      </c>
      <c r="J11" s="293" t="str">
        <f>IF(A11="","",IF(Monatsverwendungsnachweis!S22="","",Monatsverwendungsnachweis!S22))</f>
        <v/>
      </c>
      <c r="K11" s="490" t="str">
        <f t="shared" si="4"/>
        <v/>
      </c>
      <c r="L11" s="492">
        <f>Monatsverwendungsnachweis!B22</f>
        <v>0</v>
      </c>
    </row>
    <row r="12" spans="1:12" x14ac:dyDescent="0.25">
      <c r="A12" s="292" t="str">
        <f>IF(Ermittlung_Kofi!L13=0,"",IFERROR(VLOOKUP(Monatsverwendungsnachweis!B23,Positionen,6,FALSE),""))</f>
        <v/>
      </c>
      <c r="B12" s="293" t="str">
        <f t="shared" si="2"/>
        <v/>
      </c>
      <c r="C12" s="292" t="str">
        <f>IF(A12="","",CONCATENATE("Refi_UHG_1"," / ",Monatsverwendungsnachweis!$D$7," / ",RIGHT(Monatsverwendungsnachweis!$F$7,2)," / ",ROW()-1))</f>
        <v/>
      </c>
      <c r="D12" s="294" t="str">
        <f t="shared" si="0"/>
        <v/>
      </c>
      <c r="E12" s="294" t="str">
        <f t="shared" si="1"/>
        <v/>
      </c>
      <c r="F12" s="293" t="str">
        <f>IF(A12="","",VLOOKUP(Monatsverwendungsnachweis!B23,Positionen,7,FALSE))</f>
        <v/>
      </c>
      <c r="G12" s="292" t="str">
        <f>IF(A12="","",CONCATENATE(UHG_csv!G12," x ",VLOOKUP(Monatsverwendungsnachweis!$B23,Positionen,8,FALSE)*100,"%"))</f>
        <v/>
      </c>
      <c r="H12" s="406" t="str">
        <f>IF(A12="","",ROUND(UHG_csv!H12*VLOOKUP(Monatsverwendungsnachweis!$B23,Positionen,8,FALSE),2))</f>
        <v/>
      </c>
      <c r="I12" s="406" t="str">
        <f t="shared" si="3"/>
        <v/>
      </c>
      <c r="J12" s="293" t="str">
        <f>IF(A12="","",IF(Monatsverwendungsnachweis!S23="","",Monatsverwendungsnachweis!S23))</f>
        <v/>
      </c>
      <c r="K12" s="490" t="str">
        <f t="shared" si="4"/>
        <v/>
      </c>
      <c r="L12" s="492">
        <f>Monatsverwendungsnachweis!B23</f>
        <v>0</v>
      </c>
    </row>
    <row r="13" spans="1:12" x14ac:dyDescent="0.25">
      <c r="A13" s="292" t="str">
        <f>IF(Ermittlung_Kofi!L14=0,"",IFERROR(VLOOKUP(Monatsverwendungsnachweis!B24,Positionen,6,FALSE),""))</f>
        <v/>
      </c>
      <c r="B13" s="293" t="str">
        <f t="shared" si="2"/>
        <v/>
      </c>
      <c r="C13" s="292" t="str">
        <f>IF(A13="","",CONCATENATE("Refi_UHG_1"," / ",Monatsverwendungsnachweis!$D$7," / ",RIGHT(Monatsverwendungsnachweis!$F$7,2)," / ",ROW()-1))</f>
        <v/>
      </c>
      <c r="D13" s="294" t="str">
        <f t="shared" si="0"/>
        <v/>
      </c>
      <c r="E13" s="294" t="str">
        <f t="shared" si="1"/>
        <v/>
      </c>
      <c r="F13" s="293" t="str">
        <f>IF(A13="","",VLOOKUP(Monatsverwendungsnachweis!B24,Positionen,7,FALSE))</f>
        <v/>
      </c>
      <c r="G13" s="292" t="str">
        <f>IF(A13="","",CONCATENATE(UHG_csv!G13," x ",VLOOKUP(Monatsverwendungsnachweis!$B24,Positionen,8,FALSE)*100,"%"))</f>
        <v/>
      </c>
      <c r="H13" s="406" t="str">
        <f>IF(A13="","",ROUND(UHG_csv!H13*VLOOKUP(Monatsverwendungsnachweis!$B24,Positionen,8,FALSE),2))</f>
        <v/>
      </c>
      <c r="I13" s="406" t="str">
        <f t="shared" si="3"/>
        <v/>
      </c>
      <c r="J13" s="293" t="str">
        <f>IF(A13="","",IF(Monatsverwendungsnachweis!S24="","",Monatsverwendungsnachweis!S24))</f>
        <v/>
      </c>
      <c r="K13" s="490" t="str">
        <f t="shared" si="4"/>
        <v/>
      </c>
      <c r="L13" s="492">
        <f>Monatsverwendungsnachweis!B24</f>
        <v>0</v>
      </c>
    </row>
    <row r="14" spans="1:12" x14ac:dyDescent="0.25">
      <c r="A14" s="292" t="str">
        <f>IF(Ermittlung_Kofi!L15=0,"",IFERROR(VLOOKUP(Monatsverwendungsnachweis!B25,Positionen,6,FALSE),""))</f>
        <v/>
      </c>
      <c r="B14" s="293" t="str">
        <f t="shared" si="2"/>
        <v/>
      </c>
      <c r="C14" s="292" t="str">
        <f>IF(A14="","",CONCATENATE("Refi_UHG_1"," / ",Monatsverwendungsnachweis!$D$7," / ",RIGHT(Monatsverwendungsnachweis!$F$7,2)," / ",ROW()-1))</f>
        <v/>
      </c>
      <c r="D14" s="294" t="str">
        <f t="shared" si="0"/>
        <v/>
      </c>
      <c r="E14" s="294" t="str">
        <f t="shared" si="1"/>
        <v/>
      </c>
      <c r="F14" s="293" t="str">
        <f>IF(A14="","",VLOOKUP(Monatsverwendungsnachweis!B25,Positionen,7,FALSE))</f>
        <v/>
      </c>
      <c r="G14" s="292" t="str">
        <f>IF(A14="","",CONCATENATE(UHG_csv!G14," x ",VLOOKUP(Monatsverwendungsnachweis!$B25,Positionen,8,FALSE)*100,"%"))</f>
        <v/>
      </c>
      <c r="H14" s="406" t="str">
        <f>IF(A14="","",ROUND(UHG_csv!H14*VLOOKUP(Monatsverwendungsnachweis!$B25,Positionen,8,FALSE),2))</f>
        <v/>
      </c>
      <c r="I14" s="406" t="str">
        <f t="shared" si="3"/>
        <v/>
      </c>
      <c r="J14" s="293" t="str">
        <f>IF(A14="","",IF(Monatsverwendungsnachweis!S25="","",Monatsverwendungsnachweis!S25))</f>
        <v/>
      </c>
      <c r="K14" s="490" t="str">
        <f t="shared" si="4"/>
        <v/>
      </c>
      <c r="L14" s="492">
        <f>Monatsverwendungsnachweis!B25</f>
        <v>0</v>
      </c>
    </row>
    <row r="15" spans="1:12" x14ac:dyDescent="0.25">
      <c r="A15" s="292" t="str">
        <f>IF(Ermittlung_Kofi!L16=0,"",IFERROR(VLOOKUP(Monatsverwendungsnachweis!B26,Positionen,6,FALSE),""))</f>
        <v/>
      </c>
      <c r="B15" s="293" t="str">
        <f t="shared" ref="B15:B78" si="5">IF(A15="","","ZE")</f>
        <v/>
      </c>
      <c r="C15" s="292" t="str">
        <f>IF(A15="","",CONCATENATE("Refi_UHG_1"," / ",Monatsverwendungsnachweis!$D$7," / ",RIGHT(Monatsverwendungsnachweis!$F$7,2)," / ",ROW()-1))</f>
        <v/>
      </c>
      <c r="D15" s="294" t="str">
        <f t="shared" ref="D15:D78" si="6">IF(A15="","",Monatsende)</f>
        <v/>
      </c>
      <c r="E15" s="294" t="str">
        <f t="shared" ref="E15:E78" si="7">IF(A15="","",Monatsende)</f>
        <v/>
      </c>
      <c r="F15" s="293" t="str">
        <f>IF(A15="","",VLOOKUP(Monatsverwendungsnachweis!B26,Positionen,7,FALSE))</f>
        <v/>
      </c>
      <c r="G15" s="292" t="str">
        <f>IF(A15="","",CONCATENATE(UHG_csv!G15," x ",VLOOKUP(Monatsverwendungsnachweis!$B26,Positionen,8,FALSE)*100,"%"))</f>
        <v/>
      </c>
      <c r="H15" s="406" t="str">
        <f>IF(A15="","",ROUND(UHG_csv!H15*VLOOKUP(Monatsverwendungsnachweis!$B26,Positionen,8,FALSE),2))</f>
        <v/>
      </c>
      <c r="I15" s="406" t="str">
        <f t="shared" ref="I15:I78" si="8">IF(A15="","",H15)</f>
        <v/>
      </c>
      <c r="J15" s="293" t="str">
        <f>IF(A15="","",IF(Monatsverwendungsnachweis!S26="","",Monatsverwendungsnachweis!S26))</f>
        <v/>
      </c>
      <c r="K15" s="490" t="str">
        <f t="shared" ref="K15:K78" si="9">IF(A15="","","0")</f>
        <v/>
      </c>
      <c r="L15" s="492">
        <f>Monatsverwendungsnachweis!B26</f>
        <v>0</v>
      </c>
    </row>
    <row r="16" spans="1:12" x14ac:dyDescent="0.25">
      <c r="A16" s="292" t="str">
        <f>IF(Ermittlung_Kofi!L17=0,"",IFERROR(VLOOKUP(Monatsverwendungsnachweis!B27,Positionen,6,FALSE),""))</f>
        <v/>
      </c>
      <c r="B16" s="293" t="str">
        <f t="shared" si="5"/>
        <v/>
      </c>
      <c r="C16" s="292" t="str">
        <f>IF(A16="","",CONCATENATE("Refi_UHG_1"," / ",Monatsverwendungsnachweis!$D$7," / ",RIGHT(Monatsverwendungsnachweis!$F$7,2)," / ",ROW()-1))</f>
        <v/>
      </c>
      <c r="D16" s="294" t="str">
        <f t="shared" si="6"/>
        <v/>
      </c>
      <c r="E16" s="294" t="str">
        <f t="shared" si="7"/>
        <v/>
      </c>
      <c r="F16" s="293" t="str">
        <f>IF(A16="","",VLOOKUP(Monatsverwendungsnachweis!B27,Positionen,7,FALSE))</f>
        <v/>
      </c>
      <c r="G16" s="292" t="str">
        <f>IF(A16="","",CONCATENATE(UHG_csv!G16," x ",VLOOKUP(Monatsverwendungsnachweis!$B27,Positionen,8,FALSE)*100,"%"))</f>
        <v/>
      </c>
      <c r="H16" s="406" t="str">
        <f>IF(A16="","",ROUND(UHG_csv!H16*VLOOKUP(Monatsverwendungsnachweis!$B27,Positionen,8,FALSE),2))</f>
        <v/>
      </c>
      <c r="I16" s="406" t="str">
        <f t="shared" si="8"/>
        <v/>
      </c>
      <c r="J16" s="293" t="str">
        <f>IF(A16="","",IF(Monatsverwendungsnachweis!S27="","",Monatsverwendungsnachweis!S27))</f>
        <v/>
      </c>
      <c r="K16" s="490" t="str">
        <f t="shared" si="9"/>
        <v/>
      </c>
      <c r="L16" s="492">
        <f>Monatsverwendungsnachweis!B27</f>
        <v>0</v>
      </c>
    </row>
    <row r="17" spans="1:12" x14ac:dyDescent="0.25">
      <c r="A17" s="292" t="str">
        <f>IF(Ermittlung_Kofi!L18=0,"",IFERROR(VLOOKUP(Monatsverwendungsnachweis!B28,Positionen,6,FALSE),""))</f>
        <v/>
      </c>
      <c r="B17" s="293" t="str">
        <f t="shared" si="5"/>
        <v/>
      </c>
      <c r="C17" s="292" t="str">
        <f>IF(A17="","",CONCATENATE("Refi_UHG_1"," / ",Monatsverwendungsnachweis!$D$7," / ",RIGHT(Monatsverwendungsnachweis!$F$7,2)," / ",ROW()-1))</f>
        <v/>
      </c>
      <c r="D17" s="294" t="str">
        <f t="shared" si="6"/>
        <v/>
      </c>
      <c r="E17" s="294" t="str">
        <f t="shared" si="7"/>
        <v/>
      </c>
      <c r="F17" s="293" t="str">
        <f>IF(A17="","",VLOOKUP(Monatsverwendungsnachweis!B28,Positionen,7,FALSE))</f>
        <v/>
      </c>
      <c r="G17" s="292" t="str">
        <f>IF(A17="","",CONCATENATE(UHG_csv!G17," x ",VLOOKUP(Monatsverwendungsnachweis!$B28,Positionen,8,FALSE)*100,"%"))</f>
        <v/>
      </c>
      <c r="H17" s="406" t="str">
        <f>IF(A17="","",ROUND(UHG_csv!H17*VLOOKUP(Monatsverwendungsnachweis!$B28,Positionen,8,FALSE),2))</f>
        <v/>
      </c>
      <c r="I17" s="406" t="str">
        <f t="shared" si="8"/>
        <v/>
      </c>
      <c r="J17" s="293" t="str">
        <f>IF(A17="","",IF(Monatsverwendungsnachweis!S28="","",Monatsverwendungsnachweis!S28))</f>
        <v/>
      </c>
      <c r="K17" s="490" t="str">
        <f t="shared" si="9"/>
        <v/>
      </c>
      <c r="L17" s="492">
        <f>Monatsverwendungsnachweis!B28</f>
        <v>0</v>
      </c>
    </row>
    <row r="18" spans="1:12" x14ac:dyDescent="0.25">
      <c r="A18" s="292" t="str">
        <f>IF(Ermittlung_Kofi!L19=0,"",IFERROR(VLOOKUP(Monatsverwendungsnachweis!B29,Positionen,6,FALSE),""))</f>
        <v/>
      </c>
      <c r="B18" s="293" t="str">
        <f t="shared" si="5"/>
        <v/>
      </c>
      <c r="C18" s="292" t="str">
        <f>IF(A18="","",CONCATENATE("Refi_UHG_1"," / ",Monatsverwendungsnachweis!$D$7," / ",RIGHT(Monatsverwendungsnachweis!$F$7,2)," / ",ROW()-1))</f>
        <v/>
      </c>
      <c r="D18" s="294" t="str">
        <f t="shared" si="6"/>
        <v/>
      </c>
      <c r="E18" s="294" t="str">
        <f t="shared" si="7"/>
        <v/>
      </c>
      <c r="F18" s="293" t="str">
        <f>IF(A18="","",VLOOKUP(Monatsverwendungsnachweis!B29,Positionen,7,FALSE))</f>
        <v/>
      </c>
      <c r="G18" s="292" t="str">
        <f>IF(A18="","",CONCATENATE(UHG_csv!G18," x ",VLOOKUP(Monatsverwendungsnachweis!$B29,Positionen,8,FALSE)*100,"%"))</f>
        <v/>
      </c>
      <c r="H18" s="406" t="str">
        <f>IF(A18="","",ROUND(UHG_csv!H18*VLOOKUP(Monatsverwendungsnachweis!$B29,Positionen,8,FALSE),2))</f>
        <v/>
      </c>
      <c r="I18" s="406" t="str">
        <f t="shared" si="8"/>
        <v/>
      </c>
      <c r="J18" s="293" t="str">
        <f>IF(A18="","",IF(Monatsverwendungsnachweis!S29="","",Monatsverwendungsnachweis!S29))</f>
        <v/>
      </c>
      <c r="K18" s="490" t="str">
        <f t="shared" si="9"/>
        <v/>
      </c>
      <c r="L18" s="492">
        <f>Monatsverwendungsnachweis!B29</f>
        <v>0</v>
      </c>
    </row>
    <row r="19" spans="1:12" x14ac:dyDescent="0.25">
      <c r="A19" s="292" t="str">
        <f>IF(Ermittlung_Kofi!L20=0,"",IFERROR(VLOOKUP(Monatsverwendungsnachweis!B30,Positionen,6,FALSE),""))</f>
        <v/>
      </c>
      <c r="B19" s="293" t="str">
        <f t="shared" si="5"/>
        <v/>
      </c>
      <c r="C19" s="292" t="str">
        <f>IF(A19="","",CONCATENATE("Refi_UHG_1"," / ",Monatsverwendungsnachweis!$D$7," / ",RIGHT(Monatsverwendungsnachweis!$F$7,2)," / ",ROW()-1))</f>
        <v/>
      </c>
      <c r="D19" s="294" t="str">
        <f t="shared" si="6"/>
        <v/>
      </c>
      <c r="E19" s="294" t="str">
        <f t="shared" si="7"/>
        <v/>
      </c>
      <c r="F19" s="293" t="str">
        <f>IF(A19="","",VLOOKUP(Monatsverwendungsnachweis!B30,Positionen,7,FALSE))</f>
        <v/>
      </c>
      <c r="G19" s="292" t="str">
        <f>IF(A19="","",CONCATENATE(UHG_csv!G19," x ",VLOOKUP(Monatsverwendungsnachweis!$B30,Positionen,8,FALSE)*100,"%"))</f>
        <v/>
      </c>
      <c r="H19" s="406" t="str">
        <f>IF(A19="","",ROUND(UHG_csv!H19*VLOOKUP(Monatsverwendungsnachweis!$B30,Positionen,8,FALSE),2))</f>
        <v/>
      </c>
      <c r="I19" s="406" t="str">
        <f t="shared" si="8"/>
        <v/>
      </c>
      <c r="J19" s="293" t="str">
        <f>IF(A19="","",IF(Monatsverwendungsnachweis!S30="","",Monatsverwendungsnachweis!S30))</f>
        <v/>
      </c>
      <c r="K19" s="490" t="str">
        <f t="shared" si="9"/>
        <v/>
      </c>
      <c r="L19" s="492">
        <f>Monatsverwendungsnachweis!B30</f>
        <v>0</v>
      </c>
    </row>
    <row r="20" spans="1:12" x14ac:dyDescent="0.25">
      <c r="A20" s="292" t="str">
        <f>IF(Ermittlung_Kofi!L21=0,"",IFERROR(VLOOKUP(Monatsverwendungsnachweis!B31,Positionen,6,FALSE),""))</f>
        <v/>
      </c>
      <c r="B20" s="293" t="str">
        <f t="shared" si="5"/>
        <v/>
      </c>
      <c r="C20" s="292" t="str">
        <f>IF(A20="","",CONCATENATE("Refi_UHG_1"," / ",Monatsverwendungsnachweis!$D$7," / ",RIGHT(Monatsverwendungsnachweis!$F$7,2)," / ",ROW()-1))</f>
        <v/>
      </c>
      <c r="D20" s="294" t="str">
        <f t="shared" si="6"/>
        <v/>
      </c>
      <c r="E20" s="294" t="str">
        <f t="shared" si="7"/>
        <v/>
      </c>
      <c r="F20" s="293" t="str">
        <f>IF(A20="","",VLOOKUP(Monatsverwendungsnachweis!B31,Positionen,7,FALSE))</f>
        <v/>
      </c>
      <c r="G20" s="292" t="str">
        <f>IF(A20="","",CONCATENATE(UHG_csv!G20," x ",VLOOKUP(Monatsverwendungsnachweis!$B31,Positionen,8,FALSE)*100,"%"))</f>
        <v/>
      </c>
      <c r="H20" s="406" t="str">
        <f>IF(A20="","",ROUND(UHG_csv!H20*VLOOKUP(Monatsverwendungsnachweis!$B31,Positionen,8,FALSE),2))</f>
        <v/>
      </c>
      <c r="I20" s="406" t="str">
        <f t="shared" si="8"/>
        <v/>
      </c>
      <c r="J20" s="293" t="str">
        <f>IF(A20="","",IF(Monatsverwendungsnachweis!S31="","",Monatsverwendungsnachweis!S31))</f>
        <v/>
      </c>
      <c r="K20" s="490" t="str">
        <f t="shared" si="9"/>
        <v/>
      </c>
      <c r="L20" s="492">
        <f>Monatsverwendungsnachweis!B31</f>
        <v>0</v>
      </c>
    </row>
    <row r="21" spans="1:12" x14ac:dyDescent="0.25">
      <c r="A21" s="292" t="str">
        <f>IF(Ermittlung_Kofi!L22=0,"",IFERROR(VLOOKUP(Monatsverwendungsnachweis!B32,Positionen,6,FALSE),""))</f>
        <v/>
      </c>
      <c r="B21" s="293" t="str">
        <f t="shared" si="5"/>
        <v/>
      </c>
      <c r="C21" s="292" t="str">
        <f>IF(A21="","",CONCATENATE("Refi_UHG_1"," / ",Monatsverwendungsnachweis!$D$7," / ",RIGHT(Monatsverwendungsnachweis!$F$7,2)," / ",ROW()-1))</f>
        <v/>
      </c>
      <c r="D21" s="294" t="str">
        <f t="shared" si="6"/>
        <v/>
      </c>
      <c r="E21" s="294" t="str">
        <f t="shared" si="7"/>
        <v/>
      </c>
      <c r="F21" s="293" t="str">
        <f>IF(A21="","",VLOOKUP(Monatsverwendungsnachweis!B32,Positionen,7,FALSE))</f>
        <v/>
      </c>
      <c r="G21" s="292" t="str">
        <f>IF(A21="","",CONCATENATE(UHG_csv!G21," x ",VLOOKUP(Monatsverwendungsnachweis!$B32,Positionen,8,FALSE)*100,"%"))</f>
        <v/>
      </c>
      <c r="H21" s="406" t="str">
        <f>IF(A21="","",ROUND(UHG_csv!H21*VLOOKUP(Monatsverwendungsnachweis!$B32,Positionen,8,FALSE),2))</f>
        <v/>
      </c>
      <c r="I21" s="406" t="str">
        <f t="shared" si="8"/>
        <v/>
      </c>
      <c r="J21" s="293" t="str">
        <f>IF(A21="","",IF(Monatsverwendungsnachweis!S32="","",Monatsverwendungsnachweis!S32))</f>
        <v/>
      </c>
      <c r="K21" s="490" t="str">
        <f t="shared" si="9"/>
        <v/>
      </c>
      <c r="L21" s="492">
        <f>Monatsverwendungsnachweis!B32</f>
        <v>0</v>
      </c>
    </row>
    <row r="22" spans="1:12" x14ac:dyDescent="0.25">
      <c r="A22" s="292" t="str">
        <f>IF(Ermittlung_Kofi!L23=0,"",IFERROR(VLOOKUP(Monatsverwendungsnachweis!B33,Positionen,6,FALSE),""))</f>
        <v/>
      </c>
      <c r="B22" s="293" t="str">
        <f t="shared" si="5"/>
        <v/>
      </c>
      <c r="C22" s="292" t="str">
        <f>IF(A22="","",CONCATENATE("Refi_UHG_1"," / ",Monatsverwendungsnachweis!$D$7," / ",RIGHT(Monatsverwendungsnachweis!$F$7,2)," / ",ROW()-1))</f>
        <v/>
      </c>
      <c r="D22" s="294" t="str">
        <f t="shared" si="6"/>
        <v/>
      </c>
      <c r="E22" s="294" t="str">
        <f t="shared" si="7"/>
        <v/>
      </c>
      <c r="F22" s="293" t="str">
        <f>IF(A22="","",VLOOKUP(Monatsverwendungsnachweis!B33,Positionen,7,FALSE))</f>
        <v/>
      </c>
      <c r="G22" s="292" t="str">
        <f>IF(A22="","",CONCATENATE(UHG_csv!G22," x ",VLOOKUP(Monatsverwendungsnachweis!$B33,Positionen,8,FALSE)*100,"%"))</f>
        <v/>
      </c>
      <c r="H22" s="406" t="str">
        <f>IF(A22="","",ROUND(UHG_csv!H22*VLOOKUP(Monatsverwendungsnachweis!$B33,Positionen,8,FALSE),2))</f>
        <v/>
      </c>
      <c r="I22" s="406" t="str">
        <f t="shared" si="8"/>
        <v/>
      </c>
      <c r="J22" s="293" t="str">
        <f>IF(A22="","",IF(Monatsverwendungsnachweis!S33="","",Monatsverwendungsnachweis!S33))</f>
        <v/>
      </c>
      <c r="K22" s="490" t="str">
        <f t="shared" si="9"/>
        <v/>
      </c>
      <c r="L22" s="492">
        <f>Monatsverwendungsnachweis!B33</f>
        <v>0</v>
      </c>
    </row>
    <row r="23" spans="1:12" x14ac:dyDescent="0.25">
      <c r="A23" s="292" t="str">
        <f>IF(Ermittlung_Kofi!L24=0,"",IFERROR(VLOOKUP(Monatsverwendungsnachweis!B34,Positionen,6,FALSE),""))</f>
        <v/>
      </c>
      <c r="B23" s="293" t="str">
        <f t="shared" si="5"/>
        <v/>
      </c>
      <c r="C23" s="292" t="str">
        <f>IF(A23="","",CONCATENATE("Refi_UHG_1"," / ",Monatsverwendungsnachweis!$D$7," / ",RIGHT(Monatsverwendungsnachweis!$F$7,2)," / ",ROW()-1))</f>
        <v/>
      </c>
      <c r="D23" s="294" t="str">
        <f t="shared" si="6"/>
        <v/>
      </c>
      <c r="E23" s="294" t="str">
        <f t="shared" si="7"/>
        <v/>
      </c>
      <c r="F23" s="293" t="str">
        <f>IF(A23="","",VLOOKUP(Monatsverwendungsnachweis!B34,Positionen,7,FALSE))</f>
        <v/>
      </c>
      <c r="G23" s="292" t="str">
        <f>IF(A23="","",CONCATENATE(UHG_csv!G23," x ",VLOOKUP(Monatsverwendungsnachweis!$B34,Positionen,8,FALSE)*100,"%"))</f>
        <v/>
      </c>
      <c r="H23" s="406" t="str">
        <f>IF(A23="","",ROUND(UHG_csv!H23*VLOOKUP(Monatsverwendungsnachweis!$B34,Positionen,8,FALSE),2))</f>
        <v/>
      </c>
      <c r="I23" s="406" t="str">
        <f t="shared" si="8"/>
        <v/>
      </c>
      <c r="J23" s="293" t="str">
        <f>IF(A23="","",IF(Monatsverwendungsnachweis!S34="","",Monatsverwendungsnachweis!S34))</f>
        <v/>
      </c>
      <c r="K23" s="490" t="str">
        <f t="shared" si="9"/>
        <v/>
      </c>
      <c r="L23" s="492">
        <f>Monatsverwendungsnachweis!B34</f>
        <v>0</v>
      </c>
    </row>
    <row r="24" spans="1:12" x14ac:dyDescent="0.25">
      <c r="A24" s="292" t="str">
        <f>IF(Ermittlung_Kofi!L25=0,"",IFERROR(VLOOKUP(Monatsverwendungsnachweis!B35,Positionen,6,FALSE),""))</f>
        <v/>
      </c>
      <c r="B24" s="293" t="str">
        <f t="shared" si="5"/>
        <v/>
      </c>
      <c r="C24" s="292" t="str">
        <f>IF(A24="","",CONCATENATE("Refi_UHG_1"," / ",Monatsverwendungsnachweis!$D$7," / ",RIGHT(Monatsverwendungsnachweis!$F$7,2)," / ",ROW()-1))</f>
        <v/>
      </c>
      <c r="D24" s="294" t="str">
        <f t="shared" si="6"/>
        <v/>
      </c>
      <c r="E24" s="294" t="str">
        <f t="shared" si="7"/>
        <v/>
      </c>
      <c r="F24" s="293" t="str">
        <f>IF(A24="","",VLOOKUP(Monatsverwendungsnachweis!B35,Positionen,7,FALSE))</f>
        <v/>
      </c>
      <c r="G24" s="292" t="str">
        <f>IF(A24="","",CONCATENATE(UHG_csv!G24," x ",VLOOKUP(Monatsverwendungsnachweis!$B35,Positionen,8,FALSE)*100,"%"))</f>
        <v/>
      </c>
      <c r="H24" s="406" t="str">
        <f>IF(A24="","",ROUND(UHG_csv!H24*VLOOKUP(Monatsverwendungsnachweis!$B35,Positionen,8,FALSE),2))</f>
        <v/>
      </c>
      <c r="I24" s="406" t="str">
        <f t="shared" si="8"/>
        <v/>
      </c>
      <c r="J24" s="293" t="str">
        <f>IF(A24="","",IF(Monatsverwendungsnachweis!S35="","",Monatsverwendungsnachweis!S35))</f>
        <v/>
      </c>
      <c r="K24" s="490" t="str">
        <f t="shared" si="9"/>
        <v/>
      </c>
      <c r="L24" s="492">
        <f>Monatsverwendungsnachweis!B35</f>
        <v>0</v>
      </c>
    </row>
    <row r="25" spans="1:12" x14ac:dyDescent="0.25">
      <c r="A25" s="292" t="str">
        <f>IF(Ermittlung_Kofi!L26=0,"",IFERROR(VLOOKUP(Monatsverwendungsnachweis!B36,Positionen,6,FALSE),""))</f>
        <v/>
      </c>
      <c r="B25" s="293" t="str">
        <f t="shared" si="5"/>
        <v/>
      </c>
      <c r="C25" s="292" t="str">
        <f>IF(A25="","",CONCATENATE("Refi_UHG_1"," / ",Monatsverwendungsnachweis!$D$7," / ",RIGHT(Monatsverwendungsnachweis!$F$7,2)," / ",ROW()-1))</f>
        <v/>
      </c>
      <c r="D25" s="294" t="str">
        <f t="shared" si="6"/>
        <v/>
      </c>
      <c r="E25" s="294" t="str">
        <f t="shared" si="7"/>
        <v/>
      </c>
      <c r="F25" s="293" t="str">
        <f>IF(A25="","",VLOOKUP(Monatsverwendungsnachweis!B36,Positionen,7,FALSE))</f>
        <v/>
      </c>
      <c r="G25" s="292" t="str">
        <f>IF(A25="","",CONCATENATE(UHG_csv!G25," x ",VLOOKUP(Monatsverwendungsnachweis!$B36,Positionen,8,FALSE)*100,"%"))</f>
        <v/>
      </c>
      <c r="H25" s="406" t="str">
        <f>IF(A25="","",ROUND(UHG_csv!H25*VLOOKUP(Monatsverwendungsnachweis!$B36,Positionen,8,FALSE),2))</f>
        <v/>
      </c>
      <c r="I25" s="406" t="str">
        <f t="shared" si="8"/>
        <v/>
      </c>
      <c r="J25" s="293" t="str">
        <f>IF(A25="","",IF(Monatsverwendungsnachweis!S36="","",Monatsverwendungsnachweis!S36))</f>
        <v/>
      </c>
      <c r="K25" s="490" t="str">
        <f t="shared" si="9"/>
        <v/>
      </c>
      <c r="L25" s="492">
        <f>Monatsverwendungsnachweis!B36</f>
        <v>0</v>
      </c>
    </row>
    <row r="26" spans="1:12" x14ac:dyDescent="0.25">
      <c r="A26" s="292" t="str">
        <f>IF(Ermittlung_Kofi!L27=0,"",IFERROR(VLOOKUP(Monatsverwendungsnachweis!B37,Positionen,6,FALSE),""))</f>
        <v/>
      </c>
      <c r="B26" s="293" t="str">
        <f t="shared" si="5"/>
        <v/>
      </c>
      <c r="C26" s="292" t="str">
        <f>IF(A26="","",CONCATENATE("Refi_UHG_1"," / ",Monatsverwendungsnachweis!$D$7," / ",RIGHT(Monatsverwendungsnachweis!$F$7,2)," / ",ROW()-1))</f>
        <v/>
      </c>
      <c r="D26" s="294" t="str">
        <f t="shared" si="6"/>
        <v/>
      </c>
      <c r="E26" s="294" t="str">
        <f t="shared" si="7"/>
        <v/>
      </c>
      <c r="F26" s="293" t="str">
        <f>IF(A26="","",VLOOKUP(Monatsverwendungsnachweis!B37,Positionen,7,FALSE))</f>
        <v/>
      </c>
      <c r="G26" s="292" t="str">
        <f>IF(A26="","",CONCATENATE(UHG_csv!G26," x ",VLOOKUP(Monatsverwendungsnachweis!$B37,Positionen,8,FALSE)*100,"%"))</f>
        <v/>
      </c>
      <c r="H26" s="406" t="str">
        <f>IF(A26="","",ROUND(UHG_csv!H26*VLOOKUP(Monatsverwendungsnachweis!$B37,Positionen,8,FALSE),2))</f>
        <v/>
      </c>
      <c r="I26" s="406" t="str">
        <f t="shared" si="8"/>
        <v/>
      </c>
      <c r="J26" s="293" t="str">
        <f>IF(A26="","",IF(Monatsverwendungsnachweis!S37="","",Monatsverwendungsnachweis!S37))</f>
        <v/>
      </c>
      <c r="K26" s="490" t="str">
        <f t="shared" si="9"/>
        <v/>
      </c>
      <c r="L26" s="492">
        <f>Monatsverwendungsnachweis!B37</f>
        <v>0</v>
      </c>
    </row>
    <row r="27" spans="1:12" x14ac:dyDescent="0.25">
      <c r="A27" s="292" t="str">
        <f>IF(Ermittlung_Kofi!L28=0,"",IFERROR(VLOOKUP(Monatsverwendungsnachweis!B38,Positionen,6,FALSE),""))</f>
        <v/>
      </c>
      <c r="B27" s="293" t="str">
        <f t="shared" si="5"/>
        <v/>
      </c>
      <c r="C27" s="292" t="str">
        <f>IF(A27="","",CONCATENATE("Refi_UHG_1"," / ",Monatsverwendungsnachweis!$D$7," / ",RIGHT(Monatsverwendungsnachweis!$F$7,2)," / ",ROW()-1))</f>
        <v/>
      </c>
      <c r="D27" s="294" t="str">
        <f t="shared" si="6"/>
        <v/>
      </c>
      <c r="E27" s="294" t="str">
        <f t="shared" si="7"/>
        <v/>
      </c>
      <c r="F27" s="293" t="str">
        <f>IF(A27="","",VLOOKUP(Monatsverwendungsnachweis!B38,Positionen,7,FALSE))</f>
        <v/>
      </c>
      <c r="G27" s="292" t="str">
        <f>IF(A27="","",CONCATENATE(UHG_csv!G27," x ",VLOOKUP(Monatsverwendungsnachweis!$B38,Positionen,8,FALSE)*100,"%"))</f>
        <v/>
      </c>
      <c r="H27" s="406" t="str">
        <f>IF(A27="","",ROUND(UHG_csv!H27*VLOOKUP(Monatsverwendungsnachweis!$B38,Positionen,8,FALSE),2))</f>
        <v/>
      </c>
      <c r="I27" s="406" t="str">
        <f t="shared" si="8"/>
        <v/>
      </c>
      <c r="J27" s="293" t="str">
        <f>IF(A27="","",IF(Monatsverwendungsnachweis!S38="","",Monatsverwendungsnachweis!S38))</f>
        <v/>
      </c>
      <c r="K27" s="490" t="str">
        <f t="shared" si="9"/>
        <v/>
      </c>
      <c r="L27" s="492">
        <f>Monatsverwendungsnachweis!B38</f>
        <v>0</v>
      </c>
    </row>
    <row r="28" spans="1:12" x14ac:dyDescent="0.25">
      <c r="A28" s="292" t="str">
        <f>IF(Ermittlung_Kofi!L29=0,"",IFERROR(VLOOKUP(Monatsverwendungsnachweis!B39,Positionen,6,FALSE),""))</f>
        <v/>
      </c>
      <c r="B28" s="293" t="str">
        <f t="shared" si="5"/>
        <v/>
      </c>
      <c r="C28" s="292" t="str">
        <f>IF(A28="","",CONCATENATE("Refi_UHG_1"," / ",Monatsverwendungsnachweis!$D$7," / ",RIGHT(Monatsverwendungsnachweis!$F$7,2)," / ",ROW()-1))</f>
        <v/>
      </c>
      <c r="D28" s="294" t="str">
        <f t="shared" si="6"/>
        <v/>
      </c>
      <c r="E28" s="294" t="str">
        <f t="shared" si="7"/>
        <v/>
      </c>
      <c r="F28" s="293" t="str">
        <f>IF(A28="","",VLOOKUP(Monatsverwendungsnachweis!B39,Positionen,7,FALSE))</f>
        <v/>
      </c>
      <c r="G28" s="292" t="str">
        <f>IF(A28="","",CONCATENATE(UHG_csv!G28," x ",VLOOKUP(Monatsverwendungsnachweis!$B39,Positionen,8,FALSE)*100,"%"))</f>
        <v/>
      </c>
      <c r="H28" s="406" t="str">
        <f>IF(A28="","",ROUND(UHG_csv!H28*VLOOKUP(Monatsverwendungsnachweis!$B39,Positionen,8,FALSE),2))</f>
        <v/>
      </c>
      <c r="I28" s="406" t="str">
        <f t="shared" si="8"/>
        <v/>
      </c>
      <c r="J28" s="293" t="str">
        <f>IF(A28="","",IF(Monatsverwendungsnachweis!S39="","",Monatsverwendungsnachweis!S39))</f>
        <v/>
      </c>
      <c r="K28" s="490" t="str">
        <f t="shared" si="9"/>
        <v/>
      </c>
      <c r="L28" s="492">
        <f>Monatsverwendungsnachweis!B39</f>
        <v>0</v>
      </c>
    </row>
    <row r="29" spans="1:12" x14ac:dyDescent="0.25">
      <c r="A29" s="292" t="str">
        <f>IF(Ermittlung_Kofi!L30=0,"",IFERROR(VLOOKUP(Monatsverwendungsnachweis!B40,Positionen,6,FALSE),""))</f>
        <v/>
      </c>
      <c r="B29" s="293" t="str">
        <f t="shared" si="5"/>
        <v/>
      </c>
      <c r="C29" s="292" t="str">
        <f>IF(A29="","",CONCATENATE("Refi_UHG_1"," / ",Monatsverwendungsnachweis!$D$7," / ",RIGHT(Monatsverwendungsnachweis!$F$7,2)," / ",ROW()-1))</f>
        <v/>
      </c>
      <c r="D29" s="294" t="str">
        <f t="shared" si="6"/>
        <v/>
      </c>
      <c r="E29" s="294" t="str">
        <f t="shared" si="7"/>
        <v/>
      </c>
      <c r="F29" s="293" t="str">
        <f>IF(A29="","",VLOOKUP(Monatsverwendungsnachweis!B40,Positionen,7,FALSE))</f>
        <v/>
      </c>
      <c r="G29" s="292" t="str">
        <f>IF(A29="","",CONCATENATE(UHG_csv!G29," x ",VLOOKUP(Monatsverwendungsnachweis!$B40,Positionen,8,FALSE)*100,"%"))</f>
        <v/>
      </c>
      <c r="H29" s="406" t="str">
        <f>IF(A29="","",ROUND(UHG_csv!H29*VLOOKUP(Monatsverwendungsnachweis!$B40,Positionen,8,FALSE),2))</f>
        <v/>
      </c>
      <c r="I29" s="406" t="str">
        <f t="shared" si="8"/>
        <v/>
      </c>
      <c r="J29" s="293" t="str">
        <f>IF(A29="","",IF(Monatsverwendungsnachweis!S40="","",Monatsverwendungsnachweis!S40))</f>
        <v/>
      </c>
      <c r="K29" s="490" t="str">
        <f t="shared" si="9"/>
        <v/>
      </c>
      <c r="L29" s="492">
        <f>Monatsverwendungsnachweis!B40</f>
        <v>0</v>
      </c>
    </row>
    <row r="30" spans="1:12" x14ac:dyDescent="0.25">
      <c r="A30" s="292" t="str">
        <f>IF(Ermittlung_Kofi!L31=0,"",IFERROR(VLOOKUP(Monatsverwendungsnachweis!B41,Positionen,6,FALSE),""))</f>
        <v/>
      </c>
      <c r="B30" s="293" t="str">
        <f t="shared" si="5"/>
        <v/>
      </c>
      <c r="C30" s="292" t="str">
        <f>IF(A30="","",CONCATENATE("Refi_UHG_1"," / ",Monatsverwendungsnachweis!$D$7," / ",RIGHT(Monatsverwendungsnachweis!$F$7,2)," / ",ROW()-1))</f>
        <v/>
      </c>
      <c r="D30" s="294" t="str">
        <f t="shared" si="6"/>
        <v/>
      </c>
      <c r="E30" s="294" t="str">
        <f t="shared" si="7"/>
        <v/>
      </c>
      <c r="F30" s="293" t="str">
        <f>IF(A30="","",VLOOKUP(Monatsverwendungsnachweis!B41,Positionen,7,FALSE))</f>
        <v/>
      </c>
      <c r="G30" s="292" t="str">
        <f>IF(A30="","",CONCATENATE(UHG_csv!G30," x ",VLOOKUP(Monatsverwendungsnachweis!$B41,Positionen,8,FALSE)*100,"%"))</f>
        <v/>
      </c>
      <c r="H30" s="406" t="str">
        <f>IF(A30="","",ROUND(UHG_csv!H30*VLOOKUP(Monatsverwendungsnachweis!$B41,Positionen,8,FALSE),2))</f>
        <v/>
      </c>
      <c r="I30" s="406" t="str">
        <f t="shared" si="8"/>
        <v/>
      </c>
      <c r="J30" s="293" t="str">
        <f>IF(A30="","",IF(Monatsverwendungsnachweis!S41="","",Monatsverwendungsnachweis!S41))</f>
        <v/>
      </c>
      <c r="K30" s="490" t="str">
        <f t="shared" si="9"/>
        <v/>
      </c>
      <c r="L30" s="492">
        <f>Monatsverwendungsnachweis!B41</f>
        <v>0</v>
      </c>
    </row>
    <row r="31" spans="1:12" x14ac:dyDescent="0.25">
      <c r="A31" s="292" t="str">
        <f>IF(Ermittlung_Kofi!L32=0,"",IFERROR(VLOOKUP(Monatsverwendungsnachweis!B42,Positionen,6,FALSE),""))</f>
        <v/>
      </c>
      <c r="B31" s="293" t="str">
        <f t="shared" si="5"/>
        <v/>
      </c>
      <c r="C31" s="292" t="str">
        <f>IF(A31="","",CONCATENATE("Refi_UHG_1"," / ",Monatsverwendungsnachweis!$D$7," / ",RIGHT(Monatsverwendungsnachweis!$F$7,2)," / ",ROW()-1))</f>
        <v/>
      </c>
      <c r="D31" s="294" t="str">
        <f t="shared" si="6"/>
        <v/>
      </c>
      <c r="E31" s="294" t="str">
        <f t="shared" si="7"/>
        <v/>
      </c>
      <c r="F31" s="293" t="str">
        <f>IF(A31="","",VLOOKUP(Monatsverwendungsnachweis!B42,Positionen,7,FALSE))</f>
        <v/>
      </c>
      <c r="G31" s="292" t="str">
        <f>IF(A31="","",CONCATENATE(UHG_csv!G31," x ",VLOOKUP(Monatsverwendungsnachweis!$B42,Positionen,8,FALSE)*100,"%"))</f>
        <v/>
      </c>
      <c r="H31" s="406" t="str">
        <f>IF(A31="","",ROUND(UHG_csv!H31*VLOOKUP(Monatsverwendungsnachweis!$B42,Positionen,8,FALSE),2))</f>
        <v/>
      </c>
      <c r="I31" s="406" t="str">
        <f t="shared" si="8"/>
        <v/>
      </c>
      <c r="J31" s="293" t="str">
        <f>IF(A31="","",IF(Monatsverwendungsnachweis!S42="","",Monatsverwendungsnachweis!S42))</f>
        <v/>
      </c>
      <c r="K31" s="490" t="str">
        <f t="shared" si="9"/>
        <v/>
      </c>
      <c r="L31" s="492">
        <f>Monatsverwendungsnachweis!B42</f>
        <v>0</v>
      </c>
    </row>
    <row r="32" spans="1:12" x14ac:dyDescent="0.25">
      <c r="A32" s="292" t="str">
        <f>IF(Ermittlung_Kofi!L33=0,"",IFERROR(VLOOKUP(Monatsverwendungsnachweis!B43,Positionen,6,FALSE),""))</f>
        <v/>
      </c>
      <c r="B32" s="293" t="str">
        <f t="shared" si="5"/>
        <v/>
      </c>
      <c r="C32" s="292" t="str">
        <f>IF(A32="","",CONCATENATE("Refi_UHG_1"," / ",Monatsverwendungsnachweis!$D$7," / ",RIGHT(Monatsverwendungsnachweis!$F$7,2)," / ",ROW()-1))</f>
        <v/>
      </c>
      <c r="D32" s="294" t="str">
        <f t="shared" si="6"/>
        <v/>
      </c>
      <c r="E32" s="294" t="str">
        <f t="shared" si="7"/>
        <v/>
      </c>
      <c r="F32" s="293" t="str">
        <f>IF(A32="","",VLOOKUP(Monatsverwendungsnachweis!B43,Positionen,7,FALSE))</f>
        <v/>
      </c>
      <c r="G32" s="292" t="str">
        <f>IF(A32="","",CONCATENATE(UHG_csv!G32," x ",VLOOKUP(Monatsverwendungsnachweis!$B43,Positionen,8,FALSE)*100,"%"))</f>
        <v/>
      </c>
      <c r="H32" s="406" t="str">
        <f>IF(A32="","",ROUND(UHG_csv!H32*VLOOKUP(Monatsverwendungsnachweis!$B43,Positionen,8,FALSE),2))</f>
        <v/>
      </c>
      <c r="I32" s="406" t="str">
        <f t="shared" si="8"/>
        <v/>
      </c>
      <c r="J32" s="293" t="str">
        <f>IF(A32="","",IF(Monatsverwendungsnachweis!S43="","",Monatsverwendungsnachweis!S43))</f>
        <v/>
      </c>
      <c r="K32" s="490" t="str">
        <f t="shared" si="9"/>
        <v/>
      </c>
      <c r="L32" s="492">
        <f>Monatsverwendungsnachweis!B43</f>
        <v>0</v>
      </c>
    </row>
    <row r="33" spans="1:12" x14ac:dyDescent="0.25">
      <c r="A33" s="292" t="str">
        <f>IF(Ermittlung_Kofi!L34=0,"",IFERROR(VLOOKUP(Monatsverwendungsnachweis!B44,Positionen,6,FALSE),""))</f>
        <v/>
      </c>
      <c r="B33" s="293" t="str">
        <f t="shared" si="5"/>
        <v/>
      </c>
      <c r="C33" s="292" t="str">
        <f>IF(A33="","",CONCATENATE("Refi_UHG_1"," / ",Monatsverwendungsnachweis!$D$7," / ",RIGHT(Monatsverwendungsnachweis!$F$7,2)," / ",ROW()-1))</f>
        <v/>
      </c>
      <c r="D33" s="294" t="str">
        <f t="shared" si="6"/>
        <v/>
      </c>
      <c r="E33" s="294" t="str">
        <f t="shared" si="7"/>
        <v/>
      </c>
      <c r="F33" s="293" t="str">
        <f>IF(A33="","",VLOOKUP(Monatsverwendungsnachweis!B44,Positionen,7,FALSE))</f>
        <v/>
      </c>
      <c r="G33" s="292" t="str">
        <f>IF(A33="","",CONCATENATE(UHG_csv!G33," x ",VLOOKUP(Monatsverwendungsnachweis!$B44,Positionen,8,FALSE)*100,"%"))</f>
        <v/>
      </c>
      <c r="H33" s="406" t="str">
        <f>IF(A33="","",ROUND(UHG_csv!H33*VLOOKUP(Monatsverwendungsnachweis!$B44,Positionen,8,FALSE),2))</f>
        <v/>
      </c>
      <c r="I33" s="406" t="str">
        <f t="shared" si="8"/>
        <v/>
      </c>
      <c r="J33" s="293" t="str">
        <f>IF(A33="","",IF(Monatsverwendungsnachweis!S44="","",Monatsverwendungsnachweis!S44))</f>
        <v/>
      </c>
      <c r="K33" s="490" t="str">
        <f t="shared" si="9"/>
        <v/>
      </c>
      <c r="L33" s="492">
        <f>Monatsverwendungsnachweis!B44</f>
        <v>0</v>
      </c>
    </row>
    <row r="34" spans="1:12" x14ac:dyDescent="0.25">
      <c r="A34" s="292" t="str">
        <f>IF(Ermittlung_Kofi!L35=0,"",IFERROR(VLOOKUP(Monatsverwendungsnachweis!B45,Positionen,6,FALSE),""))</f>
        <v/>
      </c>
      <c r="B34" s="293" t="str">
        <f t="shared" si="5"/>
        <v/>
      </c>
      <c r="C34" s="292" t="str">
        <f>IF(A34="","",CONCATENATE("Refi_UHG_1"," / ",Monatsverwendungsnachweis!$D$7," / ",RIGHT(Monatsverwendungsnachweis!$F$7,2)," / ",ROW()-1))</f>
        <v/>
      </c>
      <c r="D34" s="294" t="str">
        <f t="shared" si="6"/>
        <v/>
      </c>
      <c r="E34" s="294" t="str">
        <f t="shared" si="7"/>
        <v/>
      </c>
      <c r="F34" s="293" t="str">
        <f>IF(A34="","",VLOOKUP(Monatsverwendungsnachweis!B45,Positionen,7,FALSE))</f>
        <v/>
      </c>
      <c r="G34" s="292" t="str">
        <f>IF(A34="","",CONCATENATE(UHG_csv!G34," x ",VLOOKUP(Monatsverwendungsnachweis!$B45,Positionen,8,FALSE)*100,"%"))</f>
        <v/>
      </c>
      <c r="H34" s="406" t="str">
        <f>IF(A34="","",ROUND(UHG_csv!H34*VLOOKUP(Monatsverwendungsnachweis!$B45,Positionen,8,FALSE),2))</f>
        <v/>
      </c>
      <c r="I34" s="406" t="str">
        <f t="shared" si="8"/>
        <v/>
      </c>
      <c r="J34" s="293" t="str">
        <f>IF(A34="","",IF(Monatsverwendungsnachweis!S45="","",Monatsverwendungsnachweis!S45))</f>
        <v/>
      </c>
      <c r="K34" s="490" t="str">
        <f t="shared" si="9"/>
        <v/>
      </c>
      <c r="L34" s="492">
        <f>Monatsverwendungsnachweis!B45</f>
        <v>0</v>
      </c>
    </row>
    <row r="35" spans="1:12" x14ac:dyDescent="0.25">
      <c r="A35" s="292" t="str">
        <f>IF(Ermittlung_Kofi!L36=0,"",IFERROR(VLOOKUP(Monatsverwendungsnachweis!B46,Positionen,6,FALSE),""))</f>
        <v/>
      </c>
      <c r="B35" s="293" t="str">
        <f t="shared" si="5"/>
        <v/>
      </c>
      <c r="C35" s="292" t="str">
        <f>IF(A35="","",CONCATENATE("Refi_UHG_1"," / ",Monatsverwendungsnachweis!$D$7," / ",RIGHT(Monatsverwendungsnachweis!$F$7,2)," / ",ROW()-1))</f>
        <v/>
      </c>
      <c r="D35" s="294" t="str">
        <f t="shared" si="6"/>
        <v/>
      </c>
      <c r="E35" s="294" t="str">
        <f t="shared" si="7"/>
        <v/>
      </c>
      <c r="F35" s="293" t="str">
        <f>IF(A35="","",VLOOKUP(Monatsverwendungsnachweis!B46,Positionen,7,FALSE))</f>
        <v/>
      </c>
      <c r="G35" s="292" t="str">
        <f>IF(A35="","",CONCATENATE(UHG_csv!G35," x ",VLOOKUP(Monatsverwendungsnachweis!$B46,Positionen,8,FALSE)*100,"%"))</f>
        <v/>
      </c>
      <c r="H35" s="406" t="str">
        <f>IF(A35="","",ROUND(UHG_csv!H35*VLOOKUP(Monatsverwendungsnachweis!$B46,Positionen,8,FALSE),2))</f>
        <v/>
      </c>
      <c r="I35" s="406" t="str">
        <f t="shared" si="8"/>
        <v/>
      </c>
      <c r="J35" s="293" t="str">
        <f>IF(A35="","",IF(Monatsverwendungsnachweis!S46="","",Monatsverwendungsnachweis!S46))</f>
        <v/>
      </c>
      <c r="K35" s="490" t="str">
        <f t="shared" si="9"/>
        <v/>
      </c>
      <c r="L35" s="492">
        <f>Monatsverwendungsnachweis!B46</f>
        <v>0</v>
      </c>
    </row>
    <row r="36" spans="1:12" x14ac:dyDescent="0.25">
      <c r="A36" s="292" t="str">
        <f>IF(Ermittlung_Kofi!L37=0,"",IFERROR(VLOOKUP(Monatsverwendungsnachweis!B47,Positionen,6,FALSE),""))</f>
        <v/>
      </c>
      <c r="B36" s="293" t="str">
        <f t="shared" si="5"/>
        <v/>
      </c>
      <c r="C36" s="292" t="str">
        <f>IF(A36="","",CONCATENATE("Refi_UHG_1"," / ",Monatsverwendungsnachweis!$D$7," / ",RIGHT(Monatsverwendungsnachweis!$F$7,2)," / ",ROW()-1))</f>
        <v/>
      </c>
      <c r="D36" s="294" t="str">
        <f t="shared" si="6"/>
        <v/>
      </c>
      <c r="E36" s="294" t="str">
        <f t="shared" si="7"/>
        <v/>
      </c>
      <c r="F36" s="293" t="str">
        <f>IF(A36="","",VLOOKUP(Monatsverwendungsnachweis!B47,Positionen,7,FALSE))</f>
        <v/>
      </c>
      <c r="G36" s="292" t="str">
        <f>IF(A36="","",CONCATENATE(UHG_csv!G36," x ",VLOOKUP(Monatsverwendungsnachweis!$B47,Positionen,8,FALSE)*100,"%"))</f>
        <v/>
      </c>
      <c r="H36" s="406" t="str">
        <f>IF(A36="","",ROUND(UHG_csv!H36*VLOOKUP(Monatsverwendungsnachweis!$B47,Positionen,8,FALSE),2))</f>
        <v/>
      </c>
      <c r="I36" s="406" t="str">
        <f t="shared" si="8"/>
        <v/>
      </c>
      <c r="J36" s="293" t="str">
        <f>IF(A36="","",IF(Monatsverwendungsnachweis!S47="","",Monatsverwendungsnachweis!S47))</f>
        <v/>
      </c>
      <c r="K36" s="490" t="str">
        <f t="shared" si="9"/>
        <v/>
      </c>
      <c r="L36" s="492">
        <f>Monatsverwendungsnachweis!B47</f>
        <v>0</v>
      </c>
    </row>
    <row r="37" spans="1:12" x14ac:dyDescent="0.25">
      <c r="A37" s="292" t="str">
        <f>IF(Ermittlung_Kofi!L38=0,"",IFERROR(VLOOKUP(Monatsverwendungsnachweis!B48,Positionen,6,FALSE),""))</f>
        <v/>
      </c>
      <c r="B37" s="293" t="str">
        <f t="shared" si="5"/>
        <v/>
      </c>
      <c r="C37" s="292" t="str">
        <f>IF(A37="","",CONCATENATE("Refi_UHG_1"," / ",Monatsverwendungsnachweis!$D$7," / ",RIGHT(Monatsverwendungsnachweis!$F$7,2)," / ",ROW()-1))</f>
        <v/>
      </c>
      <c r="D37" s="294" t="str">
        <f t="shared" si="6"/>
        <v/>
      </c>
      <c r="E37" s="294" t="str">
        <f t="shared" si="7"/>
        <v/>
      </c>
      <c r="F37" s="293" t="str">
        <f>IF(A37="","",VLOOKUP(Monatsverwendungsnachweis!B48,Positionen,7,FALSE))</f>
        <v/>
      </c>
      <c r="G37" s="292" t="str">
        <f>IF(A37="","",CONCATENATE(UHG_csv!G37," x ",VLOOKUP(Monatsverwendungsnachweis!$B48,Positionen,8,FALSE)*100,"%"))</f>
        <v/>
      </c>
      <c r="H37" s="406" t="str">
        <f>IF(A37="","",ROUND(UHG_csv!H37*VLOOKUP(Monatsverwendungsnachweis!$B48,Positionen,8,FALSE),2))</f>
        <v/>
      </c>
      <c r="I37" s="406" t="str">
        <f t="shared" si="8"/>
        <v/>
      </c>
      <c r="J37" s="293" t="str">
        <f>IF(A37="","",IF(Monatsverwendungsnachweis!S48="","",Monatsverwendungsnachweis!S48))</f>
        <v/>
      </c>
      <c r="K37" s="490" t="str">
        <f t="shared" si="9"/>
        <v/>
      </c>
      <c r="L37" s="492">
        <f>Monatsverwendungsnachweis!B48</f>
        <v>0</v>
      </c>
    </row>
    <row r="38" spans="1:12" x14ac:dyDescent="0.25">
      <c r="A38" s="292" t="str">
        <f>IF(Ermittlung_Kofi!L39=0,"",IFERROR(VLOOKUP(Monatsverwendungsnachweis!B49,Positionen,6,FALSE),""))</f>
        <v/>
      </c>
      <c r="B38" s="293" t="str">
        <f t="shared" si="5"/>
        <v/>
      </c>
      <c r="C38" s="292" t="str">
        <f>IF(A38="","",CONCATENATE("Refi_UHG_1"," / ",Monatsverwendungsnachweis!$D$7," / ",RIGHT(Monatsverwendungsnachweis!$F$7,2)," / ",ROW()-1))</f>
        <v/>
      </c>
      <c r="D38" s="294" t="str">
        <f t="shared" si="6"/>
        <v/>
      </c>
      <c r="E38" s="294" t="str">
        <f t="shared" si="7"/>
        <v/>
      </c>
      <c r="F38" s="293" t="str">
        <f>IF(A38="","",VLOOKUP(Monatsverwendungsnachweis!B49,Positionen,7,FALSE))</f>
        <v/>
      </c>
      <c r="G38" s="292" t="str">
        <f>IF(A38="","",CONCATENATE(UHG_csv!G38," x ",VLOOKUP(Monatsverwendungsnachweis!$B49,Positionen,8,FALSE)*100,"%"))</f>
        <v/>
      </c>
      <c r="H38" s="406" t="str">
        <f>IF(A38="","",ROUND(UHG_csv!H38*VLOOKUP(Monatsverwendungsnachweis!$B49,Positionen,8,FALSE),2))</f>
        <v/>
      </c>
      <c r="I38" s="406" t="str">
        <f t="shared" si="8"/>
        <v/>
      </c>
      <c r="J38" s="293" t="str">
        <f>IF(A38="","",IF(Monatsverwendungsnachweis!S49="","",Monatsverwendungsnachweis!S49))</f>
        <v/>
      </c>
      <c r="K38" s="490" t="str">
        <f t="shared" si="9"/>
        <v/>
      </c>
      <c r="L38" s="492">
        <f>Monatsverwendungsnachweis!B49</f>
        <v>0</v>
      </c>
    </row>
    <row r="39" spans="1:12" x14ac:dyDescent="0.25">
      <c r="A39" s="292" t="str">
        <f>IF(Ermittlung_Kofi!L40=0,"",IFERROR(VLOOKUP(Monatsverwendungsnachweis!B50,Positionen,6,FALSE),""))</f>
        <v/>
      </c>
      <c r="B39" s="293" t="str">
        <f t="shared" si="5"/>
        <v/>
      </c>
      <c r="C39" s="292" t="str">
        <f>IF(A39="","",CONCATENATE("Refi_UHG_1"," / ",Monatsverwendungsnachweis!$D$7," / ",RIGHT(Monatsverwendungsnachweis!$F$7,2)," / ",ROW()-1))</f>
        <v/>
      </c>
      <c r="D39" s="294" t="str">
        <f t="shared" si="6"/>
        <v/>
      </c>
      <c r="E39" s="294" t="str">
        <f t="shared" si="7"/>
        <v/>
      </c>
      <c r="F39" s="293" t="str">
        <f>IF(A39="","",VLOOKUP(Monatsverwendungsnachweis!B50,Positionen,7,FALSE))</f>
        <v/>
      </c>
      <c r="G39" s="292" t="str">
        <f>IF(A39="","",CONCATENATE(UHG_csv!G39," x ",VLOOKUP(Monatsverwendungsnachweis!$B50,Positionen,8,FALSE)*100,"%"))</f>
        <v/>
      </c>
      <c r="H39" s="406" t="str">
        <f>IF(A39="","",ROUND(UHG_csv!H39*VLOOKUP(Monatsverwendungsnachweis!$B50,Positionen,8,FALSE),2))</f>
        <v/>
      </c>
      <c r="I39" s="406" t="str">
        <f t="shared" si="8"/>
        <v/>
      </c>
      <c r="J39" s="293" t="str">
        <f>IF(A39="","",IF(Monatsverwendungsnachweis!S50="","",Monatsverwendungsnachweis!S50))</f>
        <v/>
      </c>
      <c r="K39" s="490" t="str">
        <f t="shared" si="9"/>
        <v/>
      </c>
      <c r="L39" s="492">
        <f>Monatsverwendungsnachweis!B50</f>
        <v>0</v>
      </c>
    </row>
    <row r="40" spans="1:12" x14ac:dyDescent="0.25">
      <c r="A40" s="292" t="str">
        <f>IF(Ermittlung_Kofi!L41=0,"",IFERROR(VLOOKUP(Monatsverwendungsnachweis!B51,Positionen,6,FALSE),""))</f>
        <v/>
      </c>
      <c r="B40" s="293" t="str">
        <f t="shared" si="5"/>
        <v/>
      </c>
      <c r="C40" s="292" t="str">
        <f>IF(A40="","",CONCATENATE("Refi_UHG_1"," / ",Monatsverwendungsnachweis!$D$7," / ",RIGHT(Monatsverwendungsnachweis!$F$7,2)," / ",ROW()-1))</f>
        <v/>
      </c>
      <c r="D40" s="294" t="str">
        <f t="shared" si="6"/>
        <v/>
      </c>
      <c r="E40" s="294" t="str">
        <f t="shared" si="7"/>
        <v/>
      </c>
      <c r="F40" s="293" t="str">
        <f>IF(A40="","",VLOOKUP(Monatsverwendungsnachweis!B51,Positionen,7,FALSE))</f>
        <v/>
      </c>
      <c r="G40" s="292" t="str">
        <f>IF(A40="","",CONCATENATE(UHG_csv!G40," x ",VLOOKUP(Monatsverwendungsnachweis!$B51,Positionen,8,FALSE)*100,"%"))</f>
        <v/>
      </c>
      <c r="H40" s="406" t="str">
        <f>IF(A40="","",ROUND(UHG_csv!H40*VLOOKUP(Monatsverwendungsnachweis!$B51,Positionen,8,FALSE),2))</f>
        <v/>
      </c>
      <c r="I40" s="406" t="str">
        <f t="shared" si="8"/>
        <v/>
      </c>
      <c r="J40" s="293" t="str">
        <f>IF(A40="","",IF(Monatsverwendungsnachweis!S51="","",Monatsverwendungsnachweis!S51))</f>
        <v/>
      </c>
      <c r="K40" s="490" t="str">
        <f t="shared" si="9"/>
        <v/>
      </c>
      <c r="L40" s="492">
        <f>Monatsverwendungsnachweis!B51</f>
        <v>0</v>
      </c>
    </row>
    <row r="41" spans="1:12" x14ac:dyDescent="0.25">
      <c r="A41" s="292" t="str">
        <f>IF(Ermittlung_Kofi!L42=0,"",IFERROR(VLOOKUP(Monatsverwendungsnachweis!B52,Positionen,6,FALSE),""))</f>
        <v/>
      </c>
      <c r="B41" s="293" t="str">
        <f t="shared" si="5"/>
        <v/>
      </c>
      <c r="C41" s="292" t="str">
        <f>IF(A41="","",CONCATENATE("Refi_UHG_1"," / ",Monatsverwendungsnachweis!$D$7," / ",RIGHT(Monatsverwendungsnachweis!$F$7,2)," / ",ROW()-1))</f>
        <v/>
      </c>
      <c r="D41" s="294" t="str">
        <f t="shared" si="6"/>
        <v/>
      </c>
      <c r="E41" s="294" t="str">
        <f t="shared" si="7"/>
        <v/>
      </c>
      <c r="F41" s="293" t="str">
        <f>IF(A41="","",VLOOKUP(Monatsverwendungsnachweis!B52,Positionen,7,FALSE))</f>
        <v/>
      </c>
      <c r="G41" s="292" t="str">
        <f>IF(A41="","",CONCATENATE(UHG_csv!G41," x ",VLOOKUP(Monatsverwendungsnachweis!$B52,Positionen,8,FALSE)*100,"%"))</f>
        <v/>
      </c>
      <c r="H41" s="406" t="str">
        <f>IF(A41="","",ROUND(UHG_csv!H41*VLOOKUP(Monatsverwendungsnachweis!$B52,Positionen,8,FALSE),2))</f>
        <v/>
      </c>
      <c r="I41" s="406" t="str">
        <f t="shared" si="8"/>
        <v/>
      </c>
      <c r="J41" s="293" t="str">
        <f>IF(A41="","",IF(Monatsverwendungsnachweis!S52="","",Monatsverwendungsnachweis!S52))</f>
        <v/>
      </c>
      <c r="K41" s="490" t="str">
        <f t="shared" si="9"/>
        <v/>
      </c>
      <c r="L41" s="492">
        <f>Monatsverwendungsnachweis!B52</f>
        <v>0</v>
      </c>
    </row>
    <row r="42" spans="1:12" x14ac:dyDescent="0.25">
      <c r="A42" s="292" t="str">
        <f>IF(Ermittlung_Kofi!L43=0,"",IFERROR(VLOOKUP(Monatsverwendungsnachweis!B53,Positionen,6,FALSE),""))</f>
        <v/>
      </c>
      <c r="B42" s="293" t="str">
        <f t="shared" si="5"/>
        <v/>
      </c>
      <c r="C42" s="292" t="str">
        <f>IF(A42="","",CONCATENATE("Refi_UHG_1"," / ",Monatsverwendungsnachweis!$D$7," / ",RIGHT(Monatsverwendungsnachweis!$F$7,2)," / ",ROW()-1))</f>
        <v/>
      </c>
      <c r="D42" s="294" t="str">
        <f t="shared" si="6"/>
        <v/>
      </c>
      <c r="E42" s="294" t="str">
        <f t="shared" si="7"/>
        <v/>
      </c>
      <c r="F42" s="293" t="str">
        <f>IF(A42="","",VLOOKUP(Monatsverwendungsnachweis!B53,Positionen,7,FALSE))</f>
        <v/>
      </c>
      <c r="G42" s="292" t="str">
        <f>IF(A42="","",CONCATENATE(UHG_csv!G42," x ",VLOOKUP(Monatsverwendungsnachweis!$B53,Positionen,8,FALSE)*100,"%"))</f>
        <v/>
      </c>
      <c r="H42" s="406" t="str">
        <f>IF(A42="","",ROUND(UHG_csv!H42*VLOOKUP(Monatsverwendungsnachweis!$B53,Positionen,8,FALSE),2))</f>
        <v/>
      </c>
      <c r="I42" s="406" t="str">
        <f t="shared" si="8"/>
        <v/>
      </c>
      <c r="J42" s="293" t="str">
        <f>IF(A42="","",IF(Monatsverwendungsnachweis!S53="","",Monatsverwendungsnachweis!S53))</f>
        <v/>
      </c>
      <c r="K42" s="490" t="str">
        <f t="shared" si="9"/>
        <v/>
      </c>
      <c r="L42" s="492">
        <f>Monatsverwendungsnachweis!B53</f>
        <v>0</v>
      </c>
    </row>
    <row r="43" spans="1:12" x14ac:dyDescent="0.25">
      <c r="A43" s="292" t="str">
        <f>IF(Ermittlung_Kofi!L44=0,"",IFERROR(VLOOKUP(Monatsverwendungsnachweis!B54,Positionen,6,FALSE),""))</f>
        <v/>
      </c>
      <c r="B43" s="293" t="str">
        <f t="shared" si="5"/>
        <v/>
      </c>
      <c r="C43" s="292" t="str">
        <f>IF(A43="","",CONCATENATE("Refi_UHG_1"," / ",Monatsverwendungsnachweis!$D$7," / ",RIGHT(Monatsverwendungsnachweis!$F$7,2)," / ",ROW()-1))</f>
        <v/>
      </c>
      <c r="D43" s="294" t="str">
        <f t="shared" si="6"/>
        <v/>
      </c>
      <c r="E43" s="294" t="str">
        <f t="shared" si="7"/>
        <v/>
      </c>
      <c r="F43" s="293" t="str">
        <f>IF(A43="","",VLOOKUP(Monatsverwendungsnachweis!B54,Positionen,7,FALSE))</f>
        <v/>
      </c>
      <c r="G43" s="292" t="str">
        <f>IF(A43="","",CONCATENATE(UHG_csv!G43," x ",VLOOKUP(Monatsverwendungsnachweis!$B54,Positionen,8,FALSE)*100,"%"))</f>
        <v/>
      </c>
      <c r="H43" s="406" t="str">
        <f>IF(A43="","",ROUND(UHG_csv!H43*VLOOKUP(Monatsverwendungsnachweis!$B54,Positionen,8,FALSE),2))</f>
        <v/>
      </c>
      <c r="I43" s="406" t="str">
        <f t="shared" si="8"/>
        <v/>
      </c>
      <c r="J43" s="293" t="str">
        <f>IF(A43="","",IF(Monatsverwendungsnachweis!S54="","",Monatsverwendungsnachweis!S54))</f>
        <v/>
      </c>
      <c r="K43" s="490" t="str">
        <f t="shared" si="9"/>
        <v/>
      </c>
      <c r="L43" s="492">
        <f>Monatsverwendungsnachweis!B54</f>
        <v>0</v>
      </c>
    </row>
    <row r="44" spans="1:12" x14ac:dyDescent="0.25">
      <c r="A44" s="292" t="str">
        <f>IF(Ermittlung_Kofi!L45=0,"",IFERROR(VLOOKUP(Monatsverwendungsnachweis!B55,Positionen,6,FALSE),""))</f>
        <v/>
      </c>
      <c r="B44" s="293" t="str">
        <f t="shared" si="5"/>
        <v/>
      </c>
      <c r="C44" s="292" t="str">
        <f>IF(A44="","",CONCATENATE("Refi_UHG_1"," / ",Monatsverwendungsnachweis!$D$7," / ",RIGHT(Monatsverwendungsnachweis!$F$7,2)," / ",ROW()-1))</f>
        <v/>
      </c>
      <c r="D44" s="294" t="str">
        <f t="shared" si="6"/>
        <v/>
      </c>
      <c r="E44" s="294" t="str">
        <f t="shared" si="7"/>
        <v/>
      </c>
      <c r="F44" s="293" t="str">
        <f>IF(A44="","",VLOOKUP(Monatsverwendungsnachweis!B55,Positionen,7,FALSE))</f>
        <v/>
      </c>
      <c r="G44" s="292" t="str">
        <f>IF(A44="","",CONCATENATE(UHG_csv!G44," x ",VLOOKUP(Monatsverwendungsnachweis!$B55,Positionen,8,FALSE)*100,"%"))</f>
        <v/>
      </c>
      <c r="H44" s="406" t="str">
        <f>IF(A44="","",ROUND(UHG_csv!H44*VLOOKUP(Monatsverwendungsnachweis!$B55,Positionen,8,FALSE),2))</f>
        <v/>
      </c>
      <c r="I44" s="406" t="str">
        <f t="shared" si="8"/>
        <v/>
      </c>
      <c r="J44" s="293" t="str">
        <f>IF(A44="","",IF(Monatsverwendungsnachweis!S55="","",Monatsverwendungsnachweis!S55))</f>
        <v/>
      </c>
      <c r="K44" s="490" t="str">
        <f t="shared" si="9"/>
        <v/>
      </c>
      <c r="L44" s="492">
        <f>Monatsverwendungsnachweis!B55</f>
        <v>0</v>
      </c>
    </row>
    <row r="45" spans="1:12" x14ac:dyDescent="0.25">
      <c r="A45" s="292" t="str">
        <f>IF(Ermittlung_Kofi!L46=0,"",IFERROR(VLOOKUP(Monatsverwendungsnachweis!B56,Positionen,6,FALSE),""))</f>
        <v/>
      </c>
      <c r="B45" s="293" t="str">
        <f t="shared" si="5"/>
        <v/>
      </c>
      <c r="C45" s="292" t="str">
        <f>IF(A45="","",CONCATENATE("Refi_UHG_1"," / ",Monatsverwendungsnachweis!$D$7," / ",RIGHT(Monatsverwendungsnachweis!$F$7,2)," / ",ROW()-1))</f>
        <v/>
      </c>
      <c r="D45" s="294" t="str">
        <f t="shared" si="6"/>
        <v/>
      </c>
      <c r="E45" s="294" t="str">
        <f t="shared" si="7"/>
        <v/>
      </c>
      <c r="F45" s="293" t="str">
        <f>IF(A45="","",VLOOKUP(Monatsverwendungsnachweis!B56,Positionen,7,FALSE))</f>
        <v/>
      </c>
      <c r="G45" s="292" t="str">
        <f>IF(A45="","",CONCATENATE(UHG_csv!G45," x ",VLOOKUP(Monatsverwendungsnachweis!$B56,Positionen,8,FALSE)*100,"%"))</f>
        <v/>
      </c>
      <c r="H45" s="406" t="str">
        <f>IF(A45="","",ROUND(UHG_csv!H45*VLOOKUP(Monatsverwendungsnachweis!$B56,Positionen,8,FALSE),2))</f>
        <v/>
      </c>
      <c r="I45" s="406" t="str">
        <f t="shared" si="8"/>
        <v/>
      </c>
      <c r="J45" s="293" t="str">
        <f>IF(A45="","",IF(Monatsverwendungsnachweis!S56="","",Monatsverwendungsnachweis!S56))</f>
        <v/>
      </c>
      <c r="K45" s="490" t="str">
        <f t="shared" si="9"/>
        <v/>
      </c>
      <c r="L45" s="492">
        <f>Monatsverwendungsnachweis!B56</f>
        <v>0</v>
      </c>
    </row>
    <row r="46" spans="1:12" x14ac:dyDescent="0.25">
      <c r="A46" s="292" t="str">
        <f>IF(Ermittlung_Kofi!L47=0,"",IFERROR(VLOOKUP(Monatsverwendungsnachweis!B57,Positionen,6,FALSE),""))</f>
        <v/>
      </c>
      <c r="B46" s="293" t="str">
        <f t="shared" si="5"/>
        <v/>
      </c>
      <c r="C46" s="292" t="str">
        <f>IF(A46="","",CONCATENATE("Refi_UHG_1"," / ",Monatsverwendungsnachweis!$D$7," / ",RIGHT(Monatsverwendungsnachweis!$F$7,2)," / ",ROW()-1))</f>
        <v/>
      </c>
      <c r="D46" s="294" t="str">
        <f t="shared" si="6"/>
        <v/>
      </c>
      <c r="E46" s="294" t="str">
        <f t="shared" si="7"/>
        <v/>
      </c>
      <c r="F46" s="293" t="str">
        <f>IF(A46="","",VLOOKUP(Monatsverwendungsnachweis!B57,Positionen,7,FALSE))</f>
        <v/>
      </c>
      <c r="G46" s="292" t="str">
        <f>IF(A46="","",CONCATENATE(UHG_csv!G46," x ",VLOOKUP(Monatsverwendungsnachweis!$B57,Positionen,8,FALSE)*100,"%"))</f>
        <v/>
      </c>
      <c r="H46" s="406" t="str">
        <f>IF(A46="","",ROUND(UHG_csv!H46*VLOOKUP(Monatsverwendungsnachweis!$B57,Positionen,8,FALSE),2))</f>
        <v/>
      </c>
      <c r="I46" s="406" t="str">
        <f t="shared" si="8"/>
        <v/>
      </c>
      <c r="J46" s="293" t="str">
        <f>IF(A46="","",IF(Monatsverwendungsnachweis!S57="","",Monatsverwendungsnachweis!S57))</f>
        <v/>
      </c>
      <c r="K46" s="490" t="str">
        <f t="shared" si="9"/>
        <v/>
      </c>
      <c r="L46" s="492">
        <f>Monatsverwendungsnachweis!B57</f>
        <v>0</v>
      </c>
    </row>
    <row r="47" spans="1:12" x14ac:dyDescent="0.25">
      <c r="A47" s="292" t="str">
        <f>IF(Ermittlung_Kofi!L48=0,"",IFERROR(VLOOKUP(Monatsverwendungsnachweis!B58,Positionen,6,FALSE),""))</f>
        <v/>
      </c>
      <c r="B47" s="293" t="str">
        <f t="shared" si="5"/>
        <v/>
      </c>
      <c r="C47" s="292" t="str">
        <f>IF(A47="","",CONCATENATE("Refi_UHG_1"," / ",Monatsverwendungsnachweis!$D$7," / ",RIGHT(Monatsverwendungsnachweis!$F$7,2)," / ",ROW()-1))</f>
        <v/>
      </c>
      <c r="D47" s="294" t="str">
        <f t="shared" si="6"/>
        <v/>
      </c>
      <c r="E47" s="294" t="str">
        <f t="shared" si="7"/>
        <v/>
      </c>
      <c r="F47" s="293" t="str">
        <f>IF(A47="","",VLOOKUP(Monatsverwendungsnachweis!B58,Positionen,7,FALSE))</f>
        <v/>
      </c>
      <c r="G47" s="292" t="str">
        <f>IF(A47="","",CONCATENATE(UHG_csv!G47," x ",VLOOKUP(Monatsverwendungsnachweis!$B58,Positionen,8,FALSE)*100,"%"))</f>
        <v/>
      </c>
      <c r="H47" s="406" t="str">
        <f>IF(A47="","",ROUND(UHG_csv!H47*VLOOKUP(Monatsverwendungsnachweis!$B58,Positionen,8,FALSE),2))</f>
        <v/>
      </c>
      <c r="I47" s="406" t="str">
        <f t="shared" si="8"/>
        <v/>
      </c>
      <c r="J47" s="293" t="str">
        <f>IF(A47="","",IF(Monatsverwendungsnachweis!S58="","",Monatsverwendungsnachweis!S58))</f>
        <v/>
      </c>
      <c r="K47" s="490" t="str">
        <f t="shared" si="9"/>
        <v/>
      </c>
      <c r="L47" s="492">
        <f>Monatsverwendungsnachweis!B58</f>
        <v>0</v>
      </c>
    </row>
    <row r="48" spans="1:12" x14ac:dyDescent="0.25">
      <c r="A48" s="292" t="str">
        <f>IF(Ermittlung_Kofi!L49=0,"",IFERROR(VLOOKUP(Monatsverwendungsnachweis!B59,Positionen,6,FALSE),""))</f>
        <v/>
      </c>
      <c r="B48" s="293" t="str">
        <f t="shared" si="5"/>
        <v/>
      </c>
      <c r="C48" s="292" t="str">
        <f>IF(A48="","",CONCATENATE("Refi_UHG_1"," / ",Monatsverwendungsnachweis!$D$7," / ",RIGHT(Monatsverwendungsnachweis!$F$7,2)," / ",ROW()-1))</f>
        <v/>
      </c>
      <c r="D48" s="294" t="str">
        <f t="shared" si="6"/>
        <v/>
      </c>
      <c r="E48" s="294" t="str">
        <f t="shared" si="7"/>
        <v/>
      </c>
      <c r="F48" s="293" t="str">
        <f>IF(A48="","",VLOOKUP(Monatsverwendungsnachweis!B59,Positionen,7,FALSE))</f>
        <v/>
      </c>
      <c r="G48" s="292" t="str">
        <f>IF(A48="","",CONCATENATE(UHG_csv!G48," x ",VLOOKUP(Monatsverwendungsnachweis!$B59,Positionen,8,FALSE)*100,"%"))</f>
        <v/>
      </c>
      <c r="H48" s="406" t="str">
        <f>IF(A48="","",ROUND(UHG_csv!H48*VLOOKUP(Monatsverwendungsnachweis!$B59,Positionen,8,FALSE),2))</f>
        <v/>
      </c>
      <c r="I48" s="406" t="str">
        <f t="shared" si="8"/>
        <v/>
      </c>
      <c r="J48" s="293" t="str">
        <f>IF(A48="","",IF(Monatsverwendungsnachweis!S59="","",Monatsverwendungsnachweis!S59))</f>
        <v/>
      </c>
      <c r="K48" s="490" t="str">
        <f t="shared" si="9"/>
        <v/>
      </c>
      <c r="L48" s="492">
        <f>Monatsverwendungsnachweis!B59</f>
        <v>0</v>
      </c>
    </row>
    <row r="49" spans="1:12" x14ac:dyDescent="0.25">
      <c r="A49" s="292" t="str">
        <f>IF(Ermittlung_Kofi!L50=0,"",IFERROR(VLOOKUP(Monatsverwendungsnachweis!B60,Positionen,6,FALSE),""))</f>
        <v/>
      </c>
      <c r="B49" s="293" t="str">
        <f t="shared" si="5"/>
        <v/>
      </c>
      <c r="C49" s="292" t="str">
        <f>IF(A49="","",CONCATENATE("Refi_UHG_1"," / ",Monatsverwendungsnachweis!$D$7," / ",RIGHT(Monatsverwendungsnachweis!$F$7,2)," / ",ROW()-1))</f>
        <v/>
      </c>
      <c r="D49" s="294" t="str">
        <f t="shared" si="6"/>
        <v/>
      </c>
      <c r="E49" s="294" t="str">
        <f t="shared" si="7"/>
        <v/>
      </c>
      <c r="F49" s="293" t="str">
        <f>IF(A49="","",VLOOKUP(Monatsverwendungsnachweis!B60,Positionen,7,FALSE))</f>
        <v/>
      </c>
      <c r="G49" s="292" t="str">
        <f>IF(A49="","",CONCATENATE(UHG_csv!G49," x ",VLOOKUP(Monatsverwendungsnachweis!$B60,Positionen,8,FALSE)*100,"%"))</f>
        <v/>
      </c>
      <c r="H49" s="406" t="str">
        <f>IF(A49="","",ROUND(UHG_csv!H49*VLOOKUP(Monatsverwendungsnachweis!$B60,Positionen,8,FALSE),2))</f>
        <v/>
      </c>
      <c r="I49" s="406" t="str">
        <f t="shared" si="8"/>
        <v/>
      </c>
      <c r="J49" s="293" t="str">
        <f>IF(A49="","",IF(Monatsverwendungsnachweis!S60="","",Monatsverwendungsnachweis!S60))</f>
        <v/>
      </c>
      <c r="K49" s="490" t="str">
        <f t="shared" si="9"/>
        <v/>
      </c>
      <c r="L49" s="492">
        <f>Monatsverwendungsnachweis!B60</f>
        <v>0</v>
      </c>
    </row>
    <row r="50" spans="1:12" x14ac:dyDescent="0.25">
      <c r="A50" s="292" t="str">
        <f>IF(Ermittlung_Kofi!L51=0,"",IFERROR(VLOOKUP(Monatsverwendungsnachweis!B61,Positionen,6,FALSE),""))</f>
        <v/>
      </c>
      <c r="B50" s="293" t="str">
        <f t="shared" si="5"/>
        <v/>
      </c>
      <c r="C50" s="292" t="str">
        <f>IF(A50="","",CONCATENATE("Refi_UHG_1"," / ",Monatsverwendungsnachweis!$D$7," / ",RIGHT(Monatsverwendungsnachweis!$F$7,2)," / ",ROW()-1))</f>
        <v/>
      </c>
      <c r="D50" s="294" t="str">
        <f t="shared" si="6"/>
        <v/>
      </c>
      <c r="E50" s="294" t="str">
        <f t="shared" si="7"/>
        <v/>
      </c>
      <c r="F50" s="293" t="str">
        <f>IF(A50="","",VLOOKUP(Monatsverwendungsnachweis!B61,Positionen,7,FALSE))</f>
        <v/>
      </c>
      <c r="G50" s="292" t="str">
        <f>IF(A50="","",CONCATENATE(UHG_csv!G50," x ",VLOOKUP(Monatsverwendungsnachweis!$B61,Positionen,8,FALSE)*100,"%"))</f>
        <v/>
      </c>
      <c r="H50" s="406" t="str">
        <f>IF(A50="","",ROUND(UHG_csv!H50*VLOOKUP(Monatsverwendungsnachweis!$B61,Positionen,8,FALSE),2))</f>
        <v/>
      </c>
      <c r="I50" s="406" t="str">
        <f t="shared" si="8"/>
        <v/>
      </c>
      <c r="J50" s="293" t="str">
        <f>IF(A50="","",IF(Monatsverwendungsnachweis!S61="","",Monatsverwendungsnachweis!S61))</f>
        <v/>
      </c>
      <c r="K50" s="490" t="str">
        <f t="shared" si="9"/>
        <v/>
      </c>
      <c r="L50" s="492">
        <f>Monatsverwendungsnachweis!B61</f>
        <v>0</v>
      </c>
    </row>
    <row r="51" spans="1:12" x14ac:dyDescent="0.25">
      <c r="A51" s="292" t="str">
        <f>IF(Ermittlung_Kofi!L52=0,"",IFERROR(VLOOKUP(Monatsverwendungsnachweis!B62,Positionen,6,FALSE),""))</f>
        <v/>
      </c>
      <c r="B51" s="293" t="str">
        <f t="shared" si="5"/>
        <v/>
      </c>
      <c r="C51" s="292" t="str">
        <f>IF(A51="","",CONCATENATE("Refi_UHG_1"," / ",Monatsverwendungsnachweis!$D$7," / ",RIGHT(Monatsverwendungsnachweis!$F$7,2)," / ",ROW()-1))</f>
        <v/>
      </c>
      <c r="D51" s="294" t="str">
        <f t="shared" si="6"/>
        <v/>
      </c>
      <c r="E51" s="294" t="str">
        <f t="shared" si="7"/>
        <v/>
      </c>
      <c r="F51" s="293" t="str">
        <f>IF(A51="","",VLOOKUP(Monatsverwendungsnachweis!B62,Positionen,7,FALSE))</f>
        <v/>
      </c>
      <c r="G51" s="292" t="str">
        <f>IF(A51="","",CONCATENATE(UHG_csv!G51," x ",VLOOKUP(Monatsverwendungsnachweis!$B62,Positionen,8,FALSE)*100,"%"))</f>
        <v/>
      </c>
      <c r="H51" s="406" t="str">
        <f>IF(A51="","",ROUND(UHG_csv!H51*VLOOKUP(Monatsverwendungsnachweis!$B62,Positionen,8,FALSE),2))</f>
        <v/>
      </c>
      <c r="I51" s="406" t="str">
        <f t="shared" si="8"/>
        <v/>
      </c>
      <c r="J51" s="293" t="str">
        <f>IF(A51="","",IF(Monatsverwendungsnachweis!S62="","",Monatsverwendungsnachweis!S62))</f>
        <v/>
      </c>
      <c r="K51" s="490" t="str">
        <f t="shared" si="9"/>
        <v/>
      </c>
      <c r="L51" s="492">
        <f>Monatsverwendungsnachweis!B62</f>
        <v>0</v>
      </c>
    </row>
    <row r="52" spans="1:12" x14ac:dyDescent="0.25">
      <c r="A52" s="292" t="str">
        <f>IF(Ermittlung_Kofi!L53=0,"",IFERROR(VLOOKUP(Monatsverwendungsnachweis!B63,Positionen,6,FALSE),""))</f>
        <v/>
      </c>
      <c r="B52" s="293" t="str">
        <f t="shared" si="5"/>
        <v/>
      </c>
      <c r="C52" s="292" t="str">
        <f>IF(A52="","",CONCATENATE("Refi_UHG_1"," / ",Monatsverwendungsnachweis!$D$7," / ",RIGHT(Monatsverwendungsnachweis!$F$7,2)," / ",ROW()-1))</f>
        <v/>
      </c>
      <c r="D52" s="294" t="str">
        <f t="shared" si="6"/>
        <v/>
      </c>
      <c r="E52" s="294" t="str">
        <f t="shared" si="7"/>
        <v/>
      </c>
      <c r="F52" s="293" t="str">
        <f>IF(A52="","",VLOOKUP(Monatsverwendungsnachweis!B63,Positionen,7,FALSE))</f>
        <v/>
      </c>
      <c r="G52" s="292" t="str">
        <f>IF(A52="","",CONCATENATE(UHG_csv!G52," x ",VLOOKUP(Monatsverwendungsnachweis!$B63,Positionen,8,FALSE)*100,"%"))</f>
        <v/>
      </c>
      <c r="H52" s="406" t="str">
        <f>IF(A52="","",ROUND(UHG_csv!H52*VLOOKUP(Monatsverwendungsnachweis!$B63,Positionen,8,FALSE),2))</f>
        <v/>
      </c>
      <c r="I52" s="406" t="str">
        <f t="shared" si="8"/>
        <v/>
      </c>
      <c r="J52" s="293" t="str">
        <f>IF(A52="","",IF(Monatsverwendungsnachweis!S63="","",Monatsverwendungsnachweis!S63))</f>
        <v/>
      </c>
      <c r="K52" s="490" t="str">
        <f t="shared" si="9"/>
        <v/>
      </c>
      <c r="L52" s="492">
        <f>Monatsverwendungsnachweis!B63</f>
        <v>0</v>
      </c>
    </row>
    <row r="53" spans="1:12" x14ac:dyDescent="0.25">
      <c r="A53" s="292" t="str">
        <f>IF(Ermittlung_Kofi!L54=0,"",IFERROR(VLOOKUP(Monatsverwendungsnachweis!B64,Positionen,6,FALSE),""))</f>
        <v/>
      </c>
      <c r="B53" s="293" t="str">
        <f t="shared" si="5"/>
        <v/>
      </c>
      <c r="C53" s="292" t="str">
        <f>IF(A53="","",CONCATENATE("Refi_UHG_1"," / ",Monatsverwendungsnachweis!$D$7," / ",RIGHT(Monatsverwendungsnachweis!$F$7,2)," / ",ROW()-1))</f>
        <v/>
      </c>
      <c r="D53" s="294" t="str">
        <f t="shared" si="6"/>
        <v/>
      </c>
      <c r="E53" s="294" t="str">
        <f t="shared" si="7"/>
        <v/>
      </c>
      <c r="F53" s="293" t="str">
        <f>IF(A53="","",VLOOKUP(Monatsverwendungsnachweis!B64,Positionen,7,FALSE))</f>
        <v/>
      </c>
      <c r="G53" s="292" t="str">
        <f>IF(A53="","",CONCATENATE(UHG_csv!G53," x ",VLOOKUP(Monatsverwendungsnachweis!$B64,Positionen,8,FALSE)*100,"%"))</f>
        <v/>
      </c>
      <c r="H53" s="406" t="str">
        <f>IF(A53="","",ROUND(UHG_csv!H53*VLOOKUP(Monatsverwendungsnachweis!$B64,Positionen,8,FALSE),2))</f>
        <v/>
      </c>
      <c r="I53" s="406" t="str">
        <f t="shared" si="8"/>
        <v/>
      </c>
      <c r="J53" s="293" t="str">
        <f>IF(A53="","",IF(Monatsverwendungsnachweis!S64="","",Monatsverwendungsnachweis!S64))</f>
        <v/>
      </c>
      <c r="K53" s="490" t="str">
        <f t="shared" si="9"/>
        <v/>
      </c>
      <c r="L53" s="492">
        <f>Monatsverwendungsnachweis!B64</f>
        <v>0</v>
      </c>
    </row>
    <row r="54" spans="1:12" x14ac:dyDescent="0.25">
      <c r="A54" s="292" t="str">
        <f>IF(Ermittlung_Kofi!L55=0,"",IFERROR(VLOOKUP(Monatsverwendungsnachweis!B65,Positionen,6,FALSE),""))</f>
        <v/>
      </c>
      <c r="B54" s="293" t="str">
        <f t="shared" si="5"/>
        <v/>
      </c>
      <c r="C54" s="292" t="str">
        <f>IF(A54="","",CONCATENATE("Refi_UHG_1"," / ",Monatsverwendungsnachweis!$D$7," / ",RIGHT(Monatsverwendungsnachweis!$F$7,2)," / ",ROW()-1))</f>
        <v/>
      </c>
      <c r="D54" s="294" t="str">
        <f t="shared" si="6"/>
        <v/>
      </c>
      <c r="E54" s="294" t="str">
        <f t="shared" si="7"/>
        <v/>
      </c>
      <c r="F54" s="293" t="str">
        <f>IF(A54="","",VLOOKUP(Monatsverwendungsnachweis!B65,Positionen,7,FALSE))</f>
        <v/>
      </c>
      <c r="G54" s="292" t="str">
        <f>IF(A54="","",CONCATENATE(UHG_csv!G54," x ",VLOOKUP(Monatsverwendungsnachweis!$B65,Positionen,8,FALSE)*100,"%"))</f>
        <v/>
      </c>
      <c r="H54" s="406" t="str">
        <f>IF(A54="","",ROUND(UHG_csv!H54*VLOOKUP(Monatsverwendungsnachweis!$B65,Positionen,8,FALSE),2))</f>
        <v/>
      </c>
      <c r="I54" s="406" t="str">
        <f t="shared" si="8"/>
        <v/>
      </c>
      <c r="J54" s="293" t="str">
        <f>IF(A54="","",IF(Monatsverwendungsnachweis!S65="","",Monatsverwendungsnachweis!S65))</f>
        <v/>
      </c>
      <c r="K54" s="490" t="str">
        <f t="shared" si="9"/>
        <v/>
      </c>
      <c r="L54" s="492">
        <f>Monatsverwendungsnachweis!B65</f>
        <v>0</v>
      </c>
    </row>
    <row r="55" spans="1:12" x14ac:dyDescent="0.25">
      <c r="A55" s="292" t="str">
        <f>IF(Ermittlung_Kofi!L56=0,"",IFERROR(VLOOKUP(Monatsverwendungsnachweis!B66,Positionen,6,FALSE),""))</f>
        <v/>
      </c>
      <c r="B55" s="293" t="str">
        <f t="shared" si="5"/>
        <v/>
      </c>
      <c r="C55" s="292" t="str">
        <f>IF(A55="","",CONCATENATE("Refi_UHG_1"," / ",Monatsverwendungsnachweis!$D$7," / ",RIGHT(Monatsverwendungsnachweis!$F$7,2)," / ",ROW()-1))</f>
        <v/>
      </c>
      <c r="D55" s="294" t="str">
        <f t="shared" si="6"/>
        <v/>
      </c>
      <c r="E55" s="294" t="str">
        <f t="shared" si="7"/>
        <v/>
      </c>
      <c r="F55" s="293" t="str">
        <f>IF(A55="","",VLOOKUP(Monatsverwendungsnachweis!B66,Positionen,7,FALSE))</f>
        <v/>
      </c>
      <c r="G55" s="292" t="str">
        <f>IF(A55="","",CONCATENATE(UHG_csv!G55," x ",VLOOKUP(Monatsverwendungsnachweis!$B66,Positionen,8,FALSE)*100,"%"))</f>
        <v/>
      </c>
      <c r="H55" s="406" t="str">
        <f>IF(A55="","",ROUND(UHG_csv!H55*VLOOKUP(Monatsverwendungsnachweis!$B66,Positionen,8,FALSE),2))</f>
        <v/>
      </c>
      <c r="I55" s="406" t="str">
        <f t="shared" si="8"/>
        <v/>
      </c>
      <c r="J55" s="293" t="str">
        <f>IF(A55="","",IF(Monatsverwendungsnachweis!S66="","",Monatsverwendungsnachweis!S66))</f>
        <v/>
      </c>
      <c r="K55" s="490" t="str">
        <f t="shared" si="9"/>
        <v/>
      </c>
      <c r="L55" s="492">
        <f>Monatsverwendungsnachweis!B66</f>
        <v>0</v>
      </c>
    </row>
    <row r="56" spans="1:12" x14ac:dyDescent="0.25">
      <c r="A56" s="292" t="str">
        <f>IF(Ermittlung_Kofi!L57=0,"",IFERROR(VLOOKUP(Monatsverwendungsnachweis!B67,Positionen,6,FALSE),""))</f>
        <v/>
      </c>
      <c r="B56" s="293" t="str">
        <f t="shared" si="5"/>
        <v/>
      </c>
      <c r="C56" s="292" t="str">
        <f>IF(A56="","",CONCATENATE("Refi_UHG_1"," / ",Monatsverwendungsnachweis!$D$7," / ",RIGHT(Monatsverwendungsnachweis!$F$7,2)," / ",ROW()-1))</f>
        <v/>
      </c>
      <c r="D56" s="294" t="str">
        <f t="shared" si="6"/>
        <v/>
      </c>
      <c r="E56" s="294" t="str">
        <f t="shared" si="7"/>
        <v/>
      </c>
      <c r="F56" s="293" t="str">
        <f>IF(A56="","",VLOOKUP(Monatsverwendungsnachweis!B67,Positionen,7,FALSE))</f>
        <v/>
      </c>
      <c r="G56" s="292" t="str">
        <f>IF(A56="","",CONCATENATE(UHG_csv!G56," x ",VLOOKUP(Monatsverwendungsnachweis!$B67,Positionen,8,FALSE)*100,"%"))</f>
        <v/>
      </c>
      <c r="H56" s="406" t="str">
        <f>IF(A56="","",ROUND(UHG_csv!H56*VLOOKUP(Monatsverwendungsnachweis!$B67,Positionen,8,FALSE),2))</f>
        <v/>
      </c>
      <c r="I56" s="406" t="str">
        <f t="shared" si="8"/>
        <v/>
      </c>
      <c r="J56" s="293" t="str">
        <f>IF(A56="","",IF(Monatsverwendungsnachweis!S67="","",Monatsverwendungsnachweis!S67))</f>
        <v/>
      </c>
      <c r="K56" s="490" t="str">
        <f t="shared" si="9"/>
        <v/>
      </c>
      <c r="L56" s="492">
        <f>Monatsverwendungsnachweis!B67</f>
        <v>0</v>
      </c>
    </row>
    <row r="57" spans="1:12" x14ac:dyDescent="0.25">
      <c r="A57" s="292" t="str">
        <f>IF(Ermittlung_Kofi!L58=0,"",IFERROR(VLOOKUP(Monatsverwendungsnachweis!B68,Positionen,6,FALSE),""))</f>
        <v/>
      </c>
      <c r="B57" s="293" t="str">
        <f t="shared" si="5"/>
        <v/>
      </c>
      <c r="C57" s="292" t="str">
        <f>IF(A57="","",CONCATENATE("Refi_UHG_1"," / ",Monatsverwendungsnachweis!$D$7," / ",RIGHT(Monatsverwendungsnachweis!$F$7,2)," / ",ROW()-1))</f>
        <v/>
      </c>
      <c r="D57" s="294" t="str">
        <f t="shared" si="6"/>
        <v/>
      </c>
      <c r="E57" s="294" t="str">
        <f t="shared" si="7"/>
        <v/>
      </c>
      <c r="F57" s="293" t="str">
        <f>IF(A57="","",VLOOKUP(Monatsverwendungsnachweis!B68,Positionen,7,FALSE))</f>
        <v/>
      </c>
      <c r="G57" s="292" t="str">
        <f>IF(A57="","",CONCATENATE(UHG_csv!G57," x ",VLOOKUP(Monatsverwendungsnachweis!$B68,Positionen,8,FALSE)*100,"%"))</f>
        <v/>
      </c>
      <c r="H57" s="406" t="str">
        <f>IF(A57="","",ROUND(UHG_csv!H57*VLOOKUP(Monatsverwendungsnachweis!$B68,Positionen,8,FALSE),2))</f>
        <v/>
      </c>
      <c r="I57" s="406" t="str">
        <f t="shared" si="8"/>
        <v/>
      </c>
      <c r="J57" s="293" t="str">
        <f>IF(A57="","",IF(Monatsverwendungsnachweis!S68="","",Monatsverwendungsnachweis!S68))</f>
        <v/>
      </c>
      <c r="K57" s="490" t="str">
        <f t="shared" si="9"/>
        <v/>
      </c>
      <c r="L57" s="492">
        <f>Monatsverwendungsnachweis!B68</f>
        <v>0</v>
      </c>
    </row>
    <row r="58" spans="1:12" x14ac:dyDescent="0.25">
      <c r="A58" s="292" t="str">
        <f>IF(Ermittlung_Kofi!L59=0,"",IFERROR(VLOOKUP(Monatsverwendungsnachweis!B69,Positionen,6,FALSE),""))</f>
        <v/>
      </c>
      <c r="B58" s="293" t="str">
        <f t="shared" si="5"/>
        <v/>
      </c>
      <c r="C58" s="292" t="str">
        <f>IF(A58="","",CONCATENATE("Refi_UHG_1"," / ",Monatsverwendungsnachweis!$D$7," / ",RIGHT(Monatsverwendungsnachweis!$F$7,2)," / ",ROW()-1))</f>
        <v/>
      </c>
      <c r="D58" s="294" t="str">
        <f t="shared" si="6"/>
        <v/>
      </c>
      <c r="E58" s="294" t="str">
        <f t="shared" si="7"/>
        <v/>
      </c>
      <c r="F58" s="293" t="str">
        <f>IF(A58="","",VLOOKUP(Monatsverwendungsnachweis!B69,Positionen,7,FALSE))</f>
        <v/>
      </c>
      <c r="G58" s="292" t="str">
        <f>IF(A58="","",CONCATENATE(UHG_csv!G58," x ",VLOOKUP(Monatsverwendungsnachweis!$B69,Positionen,8,FALSE)*100,"%"))</f>
        <v/>
      </c>
      <c r="H58" s="406" t="str">
        <f>IF(A58="","",ROUND(UHG_csv!H58*VLOOKUP(Monatsverwendungsnachweis!$B69,Positionen,8,FALSE),2))</f>
        <v/>
      </c>
      <c r="I58" s="406" t="str">
        <f t="shared" si="8"/>
        <v/>
      </c>
      <c r="J58" s="293" t="str">
        <f>IF(A58="","",IF(Monatsverwendungsnachweis!S69="","",Monatsverwendungsnachweis!S69))</f>
        <v/>
      </c>
      <c r="K58" s="490" t="str">
        <f t="shared" si="9"/>
        <v/>
      </c>
      <c r="L58" s="492">
        <f>Monatsverwendungsnachweis!B69</f>
        <v>0</v>
      </c>
    </row>
    <row r="59" spans="1:12" x14ac:dyDescent="0.25">
      <c r="A59" s="292" t="str">
        <f>IF(Ermittlung_Kofi!L60=0,"",IFERROR(VLOOKUP(Monatsverwendungsnachweis!B70,Positionen,6,FALSE),""))</f>
        <v/>
      </c>
      <c r="B59" s="293" t="str">
        <f t="shared" si="5"/>
        <v/>
      </c>
      <c r="C59" s="292" t="str">
        <f>IF(A59="","",CONCATENATE("Refi_UHG_1"," / ",Monatsverwendungsnachweis!$D$7," / ",RIGHT(Monatsverwendungsnachweis!$F$7,2)," / ",ROW()-1))</f>
        <v/>
      </c>
      <c r="D59" s="294" t="str">
        <f t="shared" si="6"/>
        <v/>
      </c>
      <c r="E59" s="294" t="str">
        <f t="shared" si="7"/>
        <v/>
      </c>
      <c r="F59" s="293" t="str">
        <f>IF(A59="","",VLOOKUP(Monatsverwendungsnachweis!B70,Positionen,7,FALSE))</f>
        <v/>
      </c>
      <c r="G59" s="292" t="str">
        <f>IF(A59="","",CONCATENATE(UHG_csv!G59," x ",VLOOKUP(Monatsverwendungsnachweis!$B70,Positionen,8,FALSE)*100,"%"))</f>
        <v/>
      </c>
      <c r="H59" s="406" t="str">
        <f>IF(A59="","",ROUND(UHG_csv!H59*VLOOKUP(Monatsverwendungsnachweis!$B70,Positionen,8,FALSE),2))</f>
        <v/>
      </c>
      <c r="I59" s="406" t="str">
        <f t="shared" si="8"/>
        <v/>
      </c>
      <c r="J59" s="293" t="str">
        <f>IF(A59="","",IF(Monatsverwendungsnachweis!S70="","",Monatsverwendungsnachweis!S70))</f>
        <v/>
      </c>
      <c r="K59" s="490" t="str">
        <f t="shared" si="9"/>
        <v/>
      </c>
      <c r="L59" s="492">
        <f>Monatsverwendungsnachweis!B70</f>
        <v>0</v>
      </c>
    </row>
    <row r="60" spans="1:12" x14ac:dyDescent="0.25">
      <c r="A60" s="292" t="str">
        <f>IF(Ermittlung_Kofi!L61=0,"",IFERROR(VLOOKUP(Monatsverwendungsnachweis!B71,Positionen,6,FALSE),""))</f>
        <v/>
      </c>
      <c r="B60" s="293" t="str">
        <f t="shared" si="5"/>
        <v/>
      </c>
      <c r="C60" s="292" t="str">
        <f>IF(A60="","",CONCATENATE("Refi_UHG_1"," / ",Monatsverwendungsnachweis!$D$7," / ",RIGHT(Monatsverwendungsnachweis!$F$7,2)," / ",ROW()-1))</f>
        <v/>
      </c>
      <c r="D60" s="294" t="str">
        <f t="shared" si="6"/>
        <v/>
      </c>
      <c r="E60" s="294" t="str">
        <f t="shared" si="7"/>
        <v/>
      </c>
      <c r="F60" s="293" t="str">
        <f>IF(A60="","",VLOOKUP(Monatsverwendungsnachweis!B71,Positionen,7,FALSE))</f>
        <v/>
      </c>
      <c r="G60" s="292" t="str">
        <f>IF(A60="","",CONCATENATE(UHG_csv!G60," x ",VLOOKUP(Monatsverwendungsnachweis!$B71,Positionen,8,FALSE)*100,"%"))</f>
        <v/>
      </c>
      <c r="H60" s="406" t="str">
        <f>IF(A60="","",ROUND(UHG_csv!H60*VLOOKUP(Monatsverwendungsnachweis!$B71,Positionen,8,FALSE),2))</f>
        <v/>
      </c>
      <c r="I60" s="406" t="str">
        <f t="shared" si="8"/>
        <v/>
      </c>
      <c r="J60" s="293" t="str">
        <f>IF(A60="","",IF(Monatsverwendungsnachweis!S71="","",Monatsverwendungsnachweis!S71))</f>
        <v/>
      </c>
      <c r="K60" s="490" t="str">
        <f t="shared" si="9"/>
        <v/>
      </c>
      <c r="L60" s="492">
        <f>Monatsverwendungsnachweis!B71</f>
        <v>0</v>
      </c>
    </row>
    <row r="61" spans="1:12" x14ac:dyDescent="0.25">
      <c r="A61" s="292" t="str">
        <f>IF(Ermittlung_Kofi!L62=0,"",IFERROR(VLOOKUP(Monatsverwendungsnachweis!B72,Positionen,6,FALSE),""))</f>
        <v/>
      </c>
      <c r="B61" s="293" t="str">
        <f t="shared" si="5"/>
        <v/>
      </c>
      <c r="C61" s="292" t="str">
        <f>IF(A61="","",CONCATENATE("Refi_UHG_1"," / ",Monatsverwendungsnachweis!$D$7," / ",RIGHT(Monatsverwendungsnachweis!$F$7,2)," / ",ROW()-1))</f>
        <v/>
      </c>
      <c r="D61" s="294" t="str">
        <f t="shared" si="6"/>
        <v/>
      </c>
      <c r="E61" s="294" t="str">
        <f t="shared" si="7"/>
        <v/>
      </c>
      <c r="F61" s="293" t="str">
        <f>IF(A61="","",VLOOKUP(Monatsverwendungsnachweis!B72,Positionen,7,FALSE))</f>
        <v/>
      </c>
      <c r="G61" s="292" t="str">
        <f>IF(A61="","",CONCATENATE(UHG_csv!G61," x ",VLOOKUP(Monatsverwendungsnachweis!$B72,Positionen,8,FALSE)*100,"%"))</f>
        <v/>
      </c>
      <c r="H61" s="406" t="str">
        <f>IF(A61="","",ROUND(UHG_csv!H61*VLOOKUP(Monatsverwendungsnachweis!$B72,Positionen,8,FALSE),2))</f>
        <v/>
      </c>
      <c r="I61" s="406" t="str">
        <f t="shared" si="8"/>
        <v/>
      </c>
      <c r="J61" s="293" t="str">
        <f>IF(A61="","",IF(Monatsverwendungsnachweis!S72="","",Monatsverwendungsnachweis!S72))</f>
        <v/>
      </c>
      <c r="K61" s="490" t="str">
        <f t="shared" si="9"/>
        <v/>
      </c>
      <c r="L61" s="492">
        <f>Monatsverwendungsnachweis!B72</f>
        <v>0</v>
      </c>
    </row>
    <row r="62" spans="1:12" x14ac:dyDescent="0.25">
      <c r="A62" s="292" t="str">
        <f>IF(Ermittlung_Kofi!L63=0,"",IFERROR(VLOOKUP(Monatsverwendungsnachweis!B73,Positionen,6,FALSE),""))</f>
        <v/>
      </c>
      <c r="B62" s="293" t="str">
        <f t="shared" si="5"/>
        <v/>
      </c>
      <c r="C62" s="292" t="str">
        <f>IF(A62="","",CONCATENATE("Refi_UHG_1"," / ",Monatsverwendungsnachweis!$D$7," / ",RIGHT(Monatsverwendungsnachweis!$F$7,2)," / ",ROW()-1))</f>
        <v/>
      </c>
      <c r="D62" s="294" t="str">
        <f t="shared" si="6"/>
        <v/>
      </c>
      <c r="E62" s="294" t="str">
        <f t="shared" si="7"/>
        <v/>
      </c>
      <c r="F62" s="293" t="str">
        <f>IF(A62="","",VLOOKUP(Monatsverwendungsnachweis!B73,Positionen,7,FALSE))</f>
        <v/>
      </c>
      <c r="G62" s="292" t="str">
        <f>IF(A62="","",CONCATENATE(UHG_csv!G62," x ",VLOOKUP(Monatsverwendungsnachweis!$B73,Positionen,8,FALSE)*100,"%"))</f>
        <v/>
      </c>
      <c r="H62" s="406" t="str">
        <f>IF(A62="","",ROUND(UHG_csv!H62*VLOOKUP(Monatsverwendungsnachweis!$B73,Positionen,8,FALSE),2))</f>
        <v/>
      </c>
      <c r="I62" s="406" t="str">
        <f t="shared" si="8"/>
        <v/>
      </c>
      <c r="J62" s="293" t="str">
        <f>IF(A62="","",IF(Monatsverwendungsnachweis!S73="","",Monatsverwendungsnachweis!S73))</f>
        <v/>
      </c>
      <c r="K62" s="490" t="str">
        <f t="shared" si="9"/>
        <v/>
      </c>
      <c r="L62" s="492">
        <f>Monatsverwendungsnachweis!B73</f>
        <v>0</v>
      </c>
    </row>
    <row r="63" spans="1:12" x14ac:dyDescent="0.25">
      <c r="A63" s="292" t="str">
        <f>IF(Ermittlung_Kofi!L64=0,"",IFERROR(VLOOKUP(Monatsverwendungsnachweis!B74,Positionen,6,FALSE),""))</f>
        <v/>
      </c>
      <c r="B63" s="293" t="str">
        <f t="shared" si="5"/>
        <v/>
      </c>
      <c r="C63" s="292" t="str">
        <f>IF(A63="","",CONCATENATE("Refi_UHG_1"," / ",Monatsverwendungsnachweis!$D$7," / ",RIGHT(Monatsverwendungsnachweis!$F$7,2)," / ",ROW()-1))</f>
        <v/>
      </c>
      <c r="D63" s="294" t="str">
        <f t="shared" si="6"/>
        <v/>
      </c>
      <c r="E63" s="294" t="str">
        <f t="shared" si="7"/>
        <v/>
      </c>
      <c r="F63" s="293" t="str">
        <f>IF(A63="","",VLOOKUP(Monatsverwendungsnachweis!B74,Positionen,7,FALSE))</f>
        <v/>
      </c>
      <c r="G63" s="292" t="str">
        <f>IF(A63="","",CONCATENATE(UHG_csv!G63," x ",VLOOKUP(Monatsverwendungsnachweis!$B74,Positionen,8,FALSE)*100,"%"))</f>
        <v/>
      </c>
      <c r="H63" s="406" t="str">
        <f>IF(A63="","",ROUND(UHG_csv!H63*VLOOKUP(Monatsverwendungsnachweis!$B74,Positionen,8,FALSE),2))</f>
        <v/>
      </c>
      <c r="I63" s="406" t="str">
        <f t="shared" si="8"/>
        <v/>
      </c>
      <c r="J63" s="293" t="str">
        <f>IF(A63="","",IF(Monatsverwendungsnachweis!S74="","",Monatsverwendungsnachweis!S74))</f>
        <v/>
      </c>
      <c r="K63" s="490" t="str">
        <f t="shared" si="9"/>
        <v/>
      </c>
      <c r="L63" s="492">
        <f>Monatsverwendungsnachweis!B74</f>
        <v>0</v>
      </c>
    </row>
    <row r="64" spans="1:12" x14ac:dyDescent="0.25">
      <c r="A64" s="292" t="str">
        <f>IF(Ermittlung_Kofi!L65=0,"",IFERROR(VLOOKUP(Monatsverwendungsnachweis!B75,Positionen,6,FALSE),""))</f>
        <v/>
      </c>
      <c r="B64" s="293" t="str">
        <f t="shared" si="5"/>
        <v/>
      </c>
      <c r="C64" s="292" t="str">
        <f>IF(A64="","",CONCATENATE("Refi_UHG_1"," / ",Monatsverwendungsnachweis!$D$7," / ",RIGHT(Monatsverwendungsnachweis!$F$7,2)," / ",ROW()-1))</f>
        <v/>
      </c>
      <c r="D64" s="294" t="str">
        <f t="shared" si="6"/>
        <v/>
      </c>
      <c r="E64" s="294" t="str">
        <f t="shared" si="7"/>
        <v/>
      </c>
      <c r="F64" s="293" t="str">
        <f>IF(A64="","",VLOOKUP(Monatsverwendungsnachweis!B75,Positionen,7,FALSE))</f>
        <v/>
      </c>
      <c r="G64" s="292" t="str">
        <f>IF(A64="","",CONCATENATE(UHG_csv!G64," x ",VLOOKUP(Monatsverwendungsnachweis!$B75,Positionen,8,FALSE)*100,"%"))</f>
        <v/>
      </c>
      <c r="H64" s="406" t="str">
        <f>IF(A64="","",ROUND(UHG_csv!H64*VLOOKUP(Monatsverwendungsnachweis!$B75,Positionen,8,FALSE),2))</f>
        <v/>
      </c>
      <c r="I64" s="406" t="str">
        <f t="shared" si="8"/>
        <v/>
      </c>
      <c r="J64" s="293" t="str">
        <f>IF(A64="","",IF(Monatsverwendungsnachweis!S75="","",Monatsverwendungsnachweis!S75))</f>
        <v/>
      </c>
      <c r="K64" s="490" t="str">
        <f t="shared" si="9"/>
        <v/>
      </c>
      <c r="L64" s="492">
        <f>Monatsverwendungsnachweis!B75</f>
        <v>0</v>
      </c>
    </row>
    <row r="65" spans="1:12" x14ac:dyDescent="0.25">
      <c r="A65" s="292" t="str">
        <f>IF(Ermittlung_Kofi!L66=0,"",IFERROR(VLOOKUP(Monatsverwendungsnachweis!B76,Positionen,6,FALSE),""))</f>
        <v/>
      </c>
      <c r="B65" s="293" t="str">
        <f t="shared" si="5"/>
        <v/>
      </c>
      <c r="C65" s="292" t="str">
        <f>IF(A65="","",CONCATENATE("Refi_UHG_1"," / ",Monatsverwendungsnachweis!$D$7," / ",RIGHT(Monatsverwendungsnachweis!$F$7,2)," / ",ROW()-1))</f>
        <v/>
      </c>
      <c r="D65" s="294" t="str">
        <f t="shared" si="6"/>
        <v/>
      </c>
      <c r="E65" s="294" t="str">
        <f t="shared" si="7"/>
        <v/>
      </c>
      <c r="F65" s="293" t="str">
        <f>IF(A65="","",VLOOKUP(Monatsverwendungsnachweis!B76,Positionen,7,FALSE))</f>
        <v/>
      </c>
      <c r="G65" s="292" t="str">
        <f>IF(A65="","",CONCATENATE(UHG_csv!G65," x ",VLOOKUP(Monatsverwendungsnachweis!$B76,Positionen,8,FALSE)*100,"%"))</f>
        <v/>
      </c>
      <c r="H65" s="406" t="str">
        <f>IF(A65="","",ROUND(UHG_csv!H65*VLOOKUP(Monatsverwendungsnachweis!$B76,Positionen,8,FALSE),2))</f>
        <v/>
      </c>
      <c r="I65" s="406" t="str">
        <f t="shared" si="8"/>
        <v/>
      </c>
      <c r="J65" s="293" t="str">
        <f>IF(A65="","",IF(Monatsverwendungsnachweis!S76="","",Monatsverwendungsnachweis!S76))</f>
        <v/>
      </c>
      <c r="K65" s="490" t="str">
        <f t="shared" si="9"/>
        <v/>
      </c>
      <c r="L65" s="492">
        <f>Monatsverwendungsnachweis!B76</f>
        <v>0</v>
      </c>
    </row>
    <row r="66" spans="1:12" x14ac:dyDescent="0.25">
      <c r="A66" s="292" t="str">
        <f>IF(Ermittlung_Kofi!L67=0,"",IFERROR(VLOOKUP(Monatsverwendungsnachweis!B77,Positionen,6,FALSE),""))</f>
        <v/>
      </c>
      <c r="B66" s="293" t="str">
        <f t="shared" si="5"/>
        <v/>
      </c>
      <c r="C66" s="292" t="str">
        <f>IF(A66="","",CONCATENATE("Refi_UHG_1"," / ",Monatsverwendungsnachweis!$D$7," / ",RIGHT(Monatsverwendungsnachweis!$F$7,2)," / ",ROW()-1))</f>
        <v/>
      </c>
      <c r="D66" s="294" t="str">
        <f t="shared" si="6"/>
        <v/>
      </c>
      <c r="E66" s="294" t="str">
        <f t="shared" si="7"/>
        <v/>
      </c>
      <c r="F66" s="293" t="str">
        <f>IF(A66="","",VLOOKUP(Monatsverwendungsnachweis!B77,Positionen,7,FALSE))</f>
        <v/>
      </c>
      <c r="G66" s="292" t="str">
        <f>IF(A66="","",CONCATENATE(UHG_csv!G66," x ",VLOOKUP(Monatsverwendungsnachweis!$B77,Positionen,8,FALSE)*100,"%"))</f>
        <v/>
      </c>
      <c r="H66" s="406" t="str">
        <f>IF(A66="","",ROUND(UHG_csv!H66*VLOOKUP(Monatsverwendungsnachweis!$B77,Positionen,8,FALSE),2))</f>
        <v/>
      </c>
      <c r="I66" s="406" t="str">
        <f t="shared" si="8"/>
        <v/>
      </c>
      <c r="J66" s="293" t="str">
        <f>IF(A66="","",IF(Monatsverwendungsnachweis!S77="","",Monatsverwendungsnachweis!S77))</f>
        <v/>
      </c>
      <c r="K66" s="490" t="str">
        <f t="shared" si="9"/>
        <v/>
      </c>
      <c r="L66" s="492">
        <f>Monatsverwendungsnachweis!B77</f>
        <v>0</v>
      </c>
    </row>
    <row r="67" spans="1:12" x14ac:dyDescent="0.25">
      <c r="A67" s="292" t="str">
        <f>IF(Ermittlung_Kofi!L68=0,"",IFERROR(VLOOKUP(Monatsverwendungsnachweis!B78,Positionen,6,FALSE),""))</f>
        <v/>
      </c>
      <c r="B67" s="293" t="str">
        <f t="shared" si="5"/>
        <v/>
      </c>
      <c r="C67" s="292" t="str">
        <f>IF(A67="","",CONCATENATE("Refi_UHG_1"," / ",Monatsverwendungsnachweis!$D$7," / ",RIGHT(Monatsverwendungsnachweis!$F$7,2)," / ",ROW()-1))</f>
        <v/>
      </c>
      <c r="D67" s="294" t="str">
        <f t="shared" si="6"/>
        <v/>
      </c>
      <c r="E67" s="294" t="str">
        <f t="shared" si="7"/>
        <v/>
      </c>
      <c r="F67" s="293" t="str">
        <f>IF(A67="","",VLOOKUP(Monatsverwendungsnachweis!B78,Positionen,7,FALSE))</f>
        <v/>
      </c>
      <c r="G67" s="292" t="str">
        <f>IF(A67="","",CONCATENATE(UHG_csv!G67," x ",VLOOKUP(Monatsverwendungsnachweis!$B78,Positionen,8,FALSE)*100,"%"))</f>
        <v/>
      </c>
      <c r="H67" s="406" t="str">
        <f>IF(A67="","",ROUND(UHG_csv!H67*VLOOKUP(Monatsverwendungsnachweis!$B78,Positionen,8,FALSE),2))</f>
        <v/>
      </c>
      <c r="I67" s="406" t="str">
        <f t="shared" si="8"/>
        <v/>
      </c>
      <c r="J67" s="293" t="str">
        <f>IF(A67="","",IF(Monatsverwendungsnachweis!S78="","",Monatsverwendungsnachweis!S78))</f>
        <v/>
      </c>
      <c r="K67" s="490" t="str">
        <f t="shared" si="9"/>
        <v/>
      </c>
      <c r="L67" s="492">
        <f>Monatsverwendungsnachweis!B78</f>
        <v>0</v>
      </c>
    </row>
    <row r="68" spans="1:12" x14ac:dyDescent="0.25">
      <c r="A68" s="292" t="str">
        <f>IF(Ermittlung_Kofi!L69=0,"",IFERROR(VLOOKUP(Monatsverwendungsnachweis!B79,Positionen,6,FALSE),""))</f>
        <v/>
      </c>
      <c r="B68" s="293" t="str">
        <f t="shared" si="5"/>
        <v/>
      </c>
      <c r="C68" s="292" t="str">
        <f>IF(A68="","",CONCATENATE("Refi_UHG_1"," / ",Monatsverwendungsnachweis!$D$7," / ",RIGHT(Monatsverwendungsnachweis!$F$7,2)," / ",ROW()-1))</f>
        <v/>
      </c>
      <c r="D68" s="294" t="str">
        <f t="shared" si="6"/>
        <v/>
      </c>
      <c r="E68" s="294" t="str">
        <f t="shared" si="7"/>
        <v/>
      </c>
      <c r="F68" s="293" t="str">
        <f>IF(A68="","",VLOOKUP(Monatsverwendungsnachweis!B79,Positionen,7,FALSE))</f>
        <v/>
      </c>
      <c r="G68" s="292" t="str">
        <f>IF(A68="","",CONCATENATE(UHG_csv!G68," x ",VLOOKUP(Monatsverwendungsnachweis!$B79,Positionen,8,FALSE)*100,"%"))</f>
        <v/>
      </c>
      <c r="H68" s="406" t="str">
        <f>IF(A68="","",ROUND(UHG_csv!H68*VLOOKUP(Monatsverwendungsnachweis!$B79,Positionen,8,FALSE),2))</f>
        <v/>
      </c>
      <c r="I68" s="406" t="str">
        <f t="shared" si="8"/>
        <v/>
      </c>
      <c r="J68" s="293" t="str">
        <f>IF(A68="","",IF(Monatsverwendungsnachweis!S79="","",Monatsverwendungsnachweis!S79))</f>
        <v/>
      </c>
      <c r="K68" s="490" t="str">
        <f t="shared" si="9"/>
        <v/>
      </c>
      <c r="L68" s="492">
        <f>Monatsverwendungsnachweis!B79</f>
        <v>0</v>
      </c>
    </row>
    <row r="69" spans="1:12" x14ac:dyDescent="0.25">
      <c r="A69" s="292" t="str">
        <f>IF(Ermittlung_Kofi!L70=0,"",IFERROR(VLOOKUP(Monatsverwendungsnachweis!B80,Positionen,6,FALSE),""))</f>
        <v/>
      </c>
      <c r="B69" s="293" t="str">
        <f t="shared" si="5"/>
        <v/>
      </c>
      <c r="C69" s="292" t="str">
        <f>IF(A69="","",CONCATENATE("Refi_UHG_1"," / ",Monatsverwendungsnachweis!$D$7," / ",RIGHT(Monatsverwendungsnachweis!$F$7,2)," / ",ROW()-1))</f>
        <v/>
      </c>
      <c r="D69" s="294" t="str">
        <f t="shared" si="6"/>
        <v/>
      </c>
      <c r="E69" s="294" t="str">
        <f t="shared" si="7"/>
        <v/>
      </c>
      <c r="F69" s="293" t="str">
        <f>IF(A69="","",VLOOKUP(Monatsverwendungsnachweis!B80,Positionen,7,FALSE))</f>
        <v/>
      </c>
      <c r="G69" s="292" t="str">
        <f>IF(A69="","",CONCATENATE(UHG_csv!G69," x ",VLOOKUP(Monatsverwendungsnachweis!$B80,Positionen,8,FALSE)*100,"%"))</f>
        <v/>
      </c>
      <c r="H69" s="406" t="str">
        <f>IF(A69="","",ROUND(UHG_csv!H69*VLOOKUP(Monatsverwendungsnachweis!$B80,Positionen,8,FALSE),2))</f>
        <v/>
      </c>
      <c r="I69" s="406" t="str">
        <f t="shared" si="8"/>
        <v/>
      </c>
      <c r="J69" s="293" t="str">
        <f>IF(A69="","",IF(Monatsverwendungsnachweis!S80="","",Monatsverwendungsnachweis!S80))</f>
        <v/>
      </c>
      <c r="K69" s="490" t="str">
        <f t="shared" si="9"/>
        <v/>
      </c>
      <c r="L69" s="492">
        <f>Monatsverwendungsnachweis!B80</f>
        <v>0</v>
      </c>
    </row>
    <row r="70" spans="1:12" x14ac:dyDescent="0.25">
      <c r="A70" s="292" t="str">
        <f>IF(Ermittlung_Kofi!L71=0,"",IFERROR(VLOOKUP(Monatsverwendungsnachweis!B81,Positionen,6,FALSE),""))</f>
        <v/>
      </c>
      <c r="B70" s="293" t="str">
        <f t="shared" si="5"/>
        <v/>
      </c>
      <c r="C70" s="292" t="str">
        <f>IF(A70="","",CONCATENATE("Refi_UHG_1"," / ",Monatsverwendungsnachweis!$D$7," / ",RIGHT(Monatsverwendungsnachweis!$F$7,2)," / ",ROW()-1))</f>
        <v/>
      </c>
      <c r="D70" s="294" t="str">
        <f t="shared" si="6"/>
        <v/>
      </c>
      <c r="E70" s="294" t="str">
        <f t="shared" si="7"/>
        <v/>
      </c>
      <c r="F70" s="293" t="str">
        <f>IF(A70="","",VLOOKUP(Monatsverwendungsnachweis!B81,Positionen,7,FALSE))</f>
        <v/>
      </c>
      <c r="G70" s="292" t="str">
        <f>IF(A70="","",CONCATENATE(UHG_csv!G70," x ",VLOOKUP(Monatsverwendungsnachweis!$B81,Positionen,8,FALSE)*100,"%"))</f>
        <v/>
      </c>
      <c r="H70" s="406" t="str">
        <f>IF(A70="","",ROUND(UHG_csv!H70*VLOOKUP(Monatsverwendungsnachweis!$B81,Positionen,8,FALSE),2))</f>
        <v/>
      </c>
      <c r="I70" s="406" t="str">
        <f t="shared" si="8"/>
        <v/>
      </c>
      <c r="J70" s="293" t="str">
        <f>IF(A70="","",IF(Monatsverwendungsnachweis!S81="","",Monatsverwendungsnachweis!S81))</f>
        <v/>
      </c>
      <c r="K70" s="490" t="str">
        <f t="shared" si="9"/>
        <v/>
      </c>
      <c r="L70" s="492">
        <f>Monatsverwendungsnachweis!B81</f>
        <v>0</v>
      </c>
    </row>
    <row r="71" spans="1:12" x14ac:dyDescent="0.25">
      <c r="A71" s="292" t="str">
        <f>IF(Ermittlung_Kofi!L72=0,"",IFERROR(VLOOKUP(Monatsverwendungsnachweis!B82,Positionen,6,FALSE),""))</f>
        <v/>
      </c>
      <c r="B71" s="293" t="str">
        <f t="shared" si="5"/>
        <v/>
      </c>
      <c r="C71" s="292" t="str">
        <f>IF(A71="","",CONCATENATE("Refi_UHG_1"," / ",Monatsverwendungsnachweis!$D$7," / ",RIGHT(Monatsverwendungsnachweis!$F$7,2)," / ",ROW()-1))</f>
        <v/>
      </c>
      <c r="D71" s="294" t="str">
        <f t="shared" si="6"/>
        <v/>
      </c>
      <c r="E71" s="294" t="str">
        <f t="shared" si="7"/>
        <v/>
      </c>
      <c r="F71" s="293" t="str">
        <f>IF(A71="","",VLOOKUP(Monatsverwendungsnachweis!B82,Positionen,7,FALSE))</f>
        <v/>
      </c>
      <c r="G71" s="292" t="str">
        <f>IF(A71="","",CONCATENATE(UHG_csv!G71," x ",VLOOKUP(Monatsverwendungsnachweis!$B82,Positionen,8,FALSE)*100,"%"))</f>
        <v/>
      </c>
      <c r="H71" s="406" t="str">
        <f>IF(A71="","",ROUND(UHG_csv!H71*VLOOKUP(Monatsverwendungsnachweis!$B82,Positionen,8,FALSE),2))</f>
        <v/>
      </c>
      <c r="I71" s="406" t="str">
        <f t="shared" si="8"/>
        <v/>
      </c>
      <c r="J71" s="293" t="str">
        <f>IF(A71="","",IF(Monatsverwendungsnachweis!S82="","",Monatsverwendungsnachweis!S82))</f>
        <v/>
      </c>
      <c r="K71" s="490" t="str">
        <f t="shared" si="9"/>
        <v/>
      </c>
      <c r="L71" s="492">
        <f>Monatsverwendungsnachweis!B82</f>
        <v>0</v>
      </c>
    </row>
    <row r="72" spans="1:12" x14ac:dyDescent="0.25">
      <c r="A72" s="292" t="str">
        <f>IF(Ermittlung_Kofi!L73=0,"",IFERROR(VLOOKUP(Monatsverwendungsnachweis!B83,Positionen,6,FALSE),""))</f>
        <v/>
      </c>
      <c r="B72" s="293" t="str">
        <f t="shared" si="5"/>
        <v/>
      </c>
      <c r="C72" s="292" t="str">
        <f>IF(A72="","",CONCATENATE("Refi_UHG_1"," / ",Monatsverwendungsnachweis!$D$7," / ",RIGHT(Monatsverwendungsnachweis!$F$7,2)," / ",ROW()-1))</f>
        <v/>
      </c>
      <c r="D72" s="294" t="str">
        <f t="shared" si="6"/>
        <v/>
      </c>
      <c r="E72" s="294" t="str">
        <f t="shared" si="7"/>
        <v/>
      </c>
      <c r="F72" s="293" t="str">
        <f>IF(A72="","",VLOOKUP(Monatsverwendungsnachweis!B83,Positionen,7,FALSE))</f>
        <v/>
      </c>
      <c r="G72" s="292" t="str">
        <f>IF(A72="","",CONCATENATE(UHG_csv!G72," x ",VLOOKUP(Monatsverwendungsnachweis!$B83,Positionen,8,FALSE)*100,"%"))</f>
        <v/>
      </c>
      <c r="H72" s="406" t="str">
        <f>IF(A72="","",ROUND(UHG_csv!H72*VLOOKUP(Monatsverwendungsnachweis!$B83,Positionen,8,FALSE),2))</f>
        <v/>
      </c>
      <c r="I72" s="406" t="str">
        <f t="shared" si="8"/>
        <v/>
      </c>
      <c r="J72" s="293" t="str">
        <f>IF(A72="","",IF(Monatsverwendungsnachweis!S83="","",Monatsverwendungsnachweis!S83))</f>
        <v/>
      </c>
      <c r="K72" s="490" t="str">
        <f t="shared" si="9"/>
        <v/>
      </c>
      <c r="L72" s="492">
        <f>Monatsverwendungsnachweis!B83</f>
        <v>0</v>
      </c>
    </row>
    <row r="73" spans="1:12" x14ac:dyDescent="0.25">
      <c r="A73" s="292" t="str">
        <f>IF(Ermittlung_Kofi!L74=0,"",IFERROR(VLOOKUP(Monatsverwendungsnachweis!B84,Positionen,6,FALSE),""))</f>
        <v/>
      </c>
      <c r="B73" s="293" t="str">
        <f t="shared" si="5"/>
        <v/>
      </c>
      <c r="C73" s="292" t="str">
        <f>IF(A73="","",CONCATENATE("Refi_UHG_1"," / ",Monatsverwendungsnachweis!$D$7," / ",RIGHT(Monatsverwendungsnachweis!$F$7,2)," / ",ROW()-1))</f>
        <v/>
      </c>
      <c r="D73" s="294" t="str">
        <f t="shared" si="6"/>
        <v/>
      </c>
      <c r="E73" s="294" t="str">
        <f t="shared" si="7"/>
        <v/>
      </c>
      <c r="F73" s="293" t="str">
        <f>IF(A73="","",VLOOKUP(Monatsverwendungsnachweis!B84,Positionen,7,FALSE))</f>
        <v/>
      </c>
      <c r="G73" s="292" t="str">
        <f>IF(A73="","",CONCATENATE(UHG_csv!G73," x ",VLOOKUP(Monatsverwendungsnachweis!$B84,Positionen,8,FALSE)*100,"%"))</f>
        <v/>
      </c>
      <c r="H73" s="406" t="str">
        <f>IF(A73="","",ROUND(UHG_csv!H73*VLOOKUP(Monatsverwendungsnachweis!$B84,Positionen,8,FALSE),2))</f>
        <v/>
      </c>
      <c r="I73" s="406" t="str">
        <f t="shared" si="8"/>
        <v/>
      </c>
      <c r="J73" s="293" t="str">
        <f>IF(A73="","",IF(Monatsverwendungsnachweis!S84="","",Monatsverwendungsnachweis!S84))</f>
        <v/>
      </c>
      <c r="K73" s="490" t="str">
        <f t="shared" si="9"/>
        <v/>
      </c>
      <c r="L73" s="492">
        <f>Monatsverwendungsnachweis!B84</f>
        <v>0</v>
      </c>
    </row>
    <row r="74" spans="1:12" x14ac:dyDescent="0.25">
      <c r="A74" s="292" t="str">
        <f>IF(Ermittlung_Kofi!L75=0,"",IFERROR(VLOOKUP(Monatsverwendungsnachweis!B85,Positionen,6,FALSE),""))</f>
        <v/>
      </c>
      <c r="B74" s="293" t="str">
        <f t="shared" si="5"/>
        <v/>
      </c>
      <c r="C74" s="292" t="str">
        <f>IF(A74="","",CONCATENATE("Refi_UHG_1"," / ",Monatsverwendungsnachweis!$D$7," / ",RIGHT(Monatsverwendungsnachweis!$F$7,2)," / ",ROW()-1))</f>
        <v/>
      </c>
      <c r="D74" s="294" t="str">
        <f t="shared" si="6"/>
        <v/>
      </c>
      <c r="E74" s="294" t="str">
        <f t="shared" si="7"/>
        <v/>
      </c>
      <c r="F74" s="293" t="str">
        <f>IF(A74="","",VLOOKUP(Monatsverwendungsnachweis!B85,Positionen,7,FALSE))</f>
        <v/>
      </c>
      <c r="G74" s="292" t="str">
        <f>IF(A74="","",CONCATENATE(UHG_csv!G74," x ",VLOOKUP(Monatsverwendungsnachweis!$B85,Positionen,8,FALSE)*100,"%"))</f>
        <v/>
      </c>
      <c r="H74" s="406" t="str">
        <f>IF(A74="","",ROUND(UHG_csv!H74*VLOOKUP(Monatsverwendungsnachweis!$B85,Positionen,8,FALSE),2))</f>
        <v/>
      </c>
      <c r="I74" s="406" t="str">
        <f t="shared" si="8"/>
        <v/>
      </c>
      <c r="J74" s="293" t="str">
        <f>IF(A74="","",IF(Monatsverwendungsnachweis!S85="","",Monatsverwendungsnachweis!S85))</f>
        <v/>
      </c>
      <c r="K74" s="490" t="str">
        <f t="shared" si="9"/>
        <v/>
      </c>
      <c r="L74" s="492">
        <f>Monatsverwendungsnachweis!B85</f>
        <v>0</v>
      </c>
    </row>
    <row r="75" spans="1:12" x14ac:dyDescent="0.25">
      <c r="A75" s="292" t="str">
        <f>IF(Ermittlung_Kofi!L76=0,"",IFERROR(VLOOKUP(Monatsverwendungsnachweis!B86,Positionen,6,FALSE),""))</f>
        <v/>
      </c>
      <c r="B75" s="293" t="str">
        <f t="shared" si="5"/>
        <v/>
      </c>
      <c r="C75" s="292" t="str">
        <f>IF(A75="","",CONCATENATE("Refi_UHG_1"," / ",Monatsverwendungsnachweis!$D$7," / ",RIGHT(Monatsverwendungsnachweis!$F$7,2)," / ",ROW()-1))</f>
        <v/>
      </c>
      <c r="D75" s="294" t="str">
        <f t="shared" si="6"/>
        <v/>
      </c>
      <c r="E75" s="294" t="str">
        <f t="shared" si="7"/>
        <v/>
      </c>
      <c r="F75" s="293" t="str">
        <f>IF(A75="","",VLOOKUP(Monatsverwendungsnachweis!B86,Positionen,7,FALSE))</f>
        <v/>
      </c>
      <c r="G75" s="292" t="str">
        <f>IF(A75="","",CONCATENATE(UHG_csv!G75," x ",VLOOKUP(Monatsverwendungsnachweis!$B86,Positionen,8,FALSE)*100,"%"))</f>
        <v/>
      </c>
      <c r="H75" s="406" t="str">
        <f>IF(A75="","",ROUND(UHG_csv!H75*VLOOKUP(Monatsverwendungsnachweis!$B86,Positionen,8,FALSE),2))</f>
        <v/>
      </c>
      <c r="I75" s="406" t="str">
        <f t="shared" si="8"/>
        <v/>
      </c>
      <c r="J75" s="293" t="str">
        <f>IF(A75="","",IF(Monatsverwendungsnachweis!S86="","",Monatsverwendungsnachweis!S86))</f>
        <v/>
      </c>
      <c r="K75" s="490" t="str">
        <f t="shared" si="9"/>
        <v/>
      </c>
      <c r="L75" s="492">
        <f>Monatsverwendungsnachweis!B86</f>
        <v>0</v>
      </c>
    </row>
    <row r="76" spans="1:12" x14ac:dyDescent="0.25">
      <c r="A76" s="292" t="str">
        <f>IF(Ermittlung_Kofi!L77=0,"",IFERROR(VLOOKUP(Monatsverwendungsnachweis!B87,Positionen,6,FALSE),""))</f>
        <v/>
      </c>
      <c r="B76" s="293" t="str">
        <f t="shared" si="5"/>
        <v/>
      </c>
      <c r="C76" s="292" t="str">
        <f>IF(A76="","",CONCATENATE("Refi_UHG_1"," / ",Monatsverwendungsnachweis!$D$7," / ",RIGHT(Monatsverwendungsnachweis!$F$7,2)," / ",ROW()-1))</f>
        <v/>
      </c>
      <c r="D76" s="294" t="str">
        <f t="shared" si="6"/>
        <v/>
      </c>
      <c r="E76" s="294" t="str">
        <f t="shared" si="7"/>
        <v/>
      </c>
      <c r="F76" s="293" t="str">
        <f>IF(A76="","",VLOOKUP(Monatsverwendungsnachweis!B87,Positionen,7,FALSE))</f>
        <v/>
      </c>
      <c r="G76" s="292" t="str">
        <f>IF(A76="","",CONCATENATE(UHG_csv!G76," x ",VLOOKUP(Monatsverwendungsnachweis!$B87,Positionen,8,FALSE)*100,"%"))</f>
        <v/>
      </c>
      <c r="H76" s="406" t="str">
        <f>IF(A76="","",ROUND(UHG_csv!H76*VLOOKUP(Monatsverwendungsnachweis!$B87,Positionen,8,FALSE),2))</f>
        <v/>
      </c>
      <c r="I76" s="406" t="str">
        <f t="shared" si="8"/>
        <v/>
      </c>
      <c r="J76" s="293" t="str">
        <f>IF(A76="","",IF(Monatsverwendungsnachweis!S87="","",Monatsverwendungsnachweis!S87))</f>
        <v/>
      </c>
      <c r="K76" s="490" t="str">
        <f t="shared" si="9"/>
        <v/>
      </c>
      <c r="L76" s="492">
        <f>Monatsverwendungsnachweis!B87</f>
        <v>0</v>
      </c>
    </row>
    <row r="77" spans="1:12" x14ac:dyDescent="0.25">
      <c r="A77" s="292" t="str">
        <f>IF(Ermittlung_Kofi!L78=0,"",IFERROR(VLOOKUP(Monatsverwendungsnachweis!B88,Positionen,6,FALSE),""))</f>
        <v/>
      </c>
      <c r="B77" s="293" t="str">
        <f t="shared" si="5"/>
        <v/>
      </c>
      <c r="C77" s="292" t="str">
        <f>IF(A77="","",CONCATENATE("Refi_UHG_1"," / ",Monatsverwendungsnachweis!$D$7," / ",RIGHT(Monatsverwendungsnachweis!$F$7,2)," / ",ROW()-1))</f>
        <v/>
      </c>
      <c r="D77" s="294" t="str">
        <f t="shared" si="6"/>
        <v/>
      </c>
      <c r="E77" s="294" t="str">
        <f t="shared" si="7"/>
        <v/>
      </c>
      <c r="F77" s="293" t="str">
        <f>IF(A77="","",VLOOKUP(Monatsverwendungsnachweis!B88,Positionen,7,FALSE))</f>
        <v/>
      </c>
      <c r="G77" s="292" t="str">
        <f>IF(A77="","",CONCATENATE(UHG_csv!G77," x ",VLOOKUP(Monatsverwendungsnachweis!$B88,Positionen,8,FALSE)*100,"%"))</f>
        <v/>
      </c>
      <c r="H77" s="406" t="str">
        <f>IF(A77="","",ROUND(UHG_csv!H77*VLOOKUP(Monatsverwendungsnachweis!$B88,Positionen,8,FALSE),2))</f>
        <v/>
      </c>
      <c r="I77" s="406" t="str">
        <f t="shared" si="8"/>
        <v/>
      </c>
      <c r="J77" s="293" t="str">
        <f>IF(A77="","",IF(Monatsverwendungsnachweis!S88="","",Monatsverwendungsnachweis!S88))</f>
        <v/>
      </c>
      <c r="K77" s="490" t="str">
        <f t="shared" si="9"/>
        <v/>
      </c>
      <c r="L77" s="492">
        <f>Monatsverwendungsnachweis!B88</f>
        <v>0</v>
      </c>
    </row>
    <row r="78" spans="1:12" x14ac:dyDescent="0.25">
      <c r="A78" s="292" t="str">
        <f>IF(Ermittlung_Kofi!L79=0,"",IFERROR(VLOOKUP(Monatsverwendungsnachweis!B89,Positionen,6,FALSE),""))</f>
        <v/>
      </c>
      <c r="B78" s="293" t="str">
        <f t="shared" si="5"/>
        <v/>
      </c>
      <c r="C78" s="292" t="str">
        <f>IF(A78="","",CONCATENATE("Refi_UHG_1"," / ",Monatsverwendungsnachweis!$D$7," / ",RIGHT(Monatsverwendungsnachweis!$F$7,2)," / ",ROW()-1))</f>
        <v/>
      </c>
      <c r="D78" s="294" t="str">
        <f t="shared" si="6"/>
        <v/>
      </c>
      <c r="E78" s="294" t="str">
        <f t="shared" si="7"/>
        <v/>
      </c>
      <c r="F78" s="293" t="str">
        <f>IF(A78="","",VLOOKUP(Monatsverwendungsnachweis!B89,Positionen,7,FALSE))</f>
        <v/>
      </c>
      <c r="G78" s="292" t="str">
        <f>IF(A78="","",CONCATENATE(UHG_csv!G78," x ",VLOOKUP(Monatsverwendungsnachweis!$B89,Positionen,8,FALSE)*100,"%"))</f>
        <v/>
      </c>
      <c r="H78" s="406" t="str">
        <f>IF(A78="","",ROUND(UHG_csv!H78*VLOOKUP(Monatsverwendungsnachweis!$B89,Positionen,8,FALSE),2))</f>
        <v/>
      </c>
      <c r="I78" s="406" t="str">
        <f t="shared" si="8"/>
        <v/>
      </c>
      <c r="J78" s="293" t="str">
        <f>IF(A78="","",IF(Monatsverwendungsnachweis!S89="","",Monatsverwendungsnachweis!S89))</f>
        <v/>
      </c>
      <c r="K78" s="490" t="str">
        <f t="shared" si="9"/>
        <v/>
      </c>
      <c r="L78" s="492">
        <f>Monatsverwendungsnachweis!B89</f>
        <v>0</v>
      </c>
    </row>
    <row r="79" spans="1:12" x14ac:dyDescent="0.25">
      <c r="A79" s="292" t="str">
        <f>IF(Ermittlung_Kofi!L80=0,"",IFERROR(VLOOKUP(Monatsverwendungsnachweis!B90,Positionen,6,FALSE),""))</f>
        <v/>
      </c>
      <c r="B79" s="293" t="str">
        <f t="shared" ref="B79:B101" si="10">IF(A79="","","ZE")</f>
        <v/>
      </c>
      <c r="C79" s="292" t="str">
        <f>IF(A79="","",CONCATENATE("Refi_UHG_1"," / ",Monatsverwendungsnachweis!$D$7," / ",RIGHT(Monatsverwendungsnachweis!$F$7,2)," / ",ROW()-1))</f>
        <v/>
      </c>
      <c r="D79" s="294" t="str">
        <f t="shared" ref="D79:D101" si="11">IF(A79="","",Monatsende)</f>
        <v/>
      </c>
      <c r="E79" s="294" t="str">
        <f t="shared" ref="E79:E101" si="12">IF(A79="","",Monatsende)</f>
        <v/>
      </c>
      <c r="F79" s="293" t="str">
        <f>IF(A79="","",VLOOKUP(Monatsverwendungsnachweis!B90,Positionen,7,FALSE))</f>
        <v/>
      </c>
      <c r="G79" s="292" t="str">
        <f>IF(A79="","",CONCATENATE(UHG_csv!G79," x ",VLOOKUP(Monatsverwendungsnachweis!$B90,Positionen,8,FALSE)*100,"%"))</f>
        <v/>
      </c>
      <c r="H79" s="406" t="str">
        <f>IF(A79="","",ROUND(UHG_csv!H79*VLOOKUP(Monatsverwendungsnachweis!$B90,Positionen,8,FALSE),2))</f>
        <v/>
      </c>
      <c r="I79" s="406" t="str">
        <f t="shared" ref="I79:I101" si="13">IF(A79="","",H79)</f>
        <v/>
      </c>
      <c r="J79" s="293" t="str">
        <f>IF(A79="","",IF(Monatsverwendungsnachweis!S90="","",Monatsverwendungsnachweis!S90))</f>
        <v/>
      </c>
      <c r="K79" s="490" t="str">
        <f t="shared" ref="K79:K101" si="14">IF(A79="","","0")</f>
        <v/>
      </c>
      <c r="L79" s="492">
        <f>Monatsverwendungsnachweis!B90</f>
        <v>0</v>
      </c>
    </row>
    <row r="80" spans="1:12" x14ac:dyDescent="0.25">
      <c r="A80" s="292" t="str">
        <f>IF(Ermittlung_Kofi!L81=0,"",IFERROR(VLOOKUP(Monatsverwendungsnachweis!B91,Positionen,6,FALSE),""))</f>
        <v/>
      </c>
      <c r="B80" s="293" t="str">
        <f t="shared" si="10"/>
        <v/>
      </c>
      <c r="C80" s="292" t="str">
        <f>IF(A80="","",CONCATENATE("Refi_UHG_1"," / ",Monatsverwendungsnachweis!$D$7," / ",RIGHT(Monatsverwendungsnachweis!$F$7,2)," / ",ROW()-1))</f>
        <v/>
      </c>
      <c r="D80" s="294" t="str">
        <f t="shared" si="11"/>
        <v/>
      </c>
      <c r="E80" s="294" t="str">
        <f t="shared" si="12"/>
        <v/>
      </c>
      <c r="F80" s="293" t="str">
        <f>IF(A80="","",VLOOKUP(Monatsverwendungsnachweis!B91,Positionen,7,FALSE))</f>
        <v/>
      </c>
      <c r="G80" s="292" t="str">
        <f>IF(A80="","",CONCATENATE(UHG_csv!G80," x ",VLOOKUP(Monatsverwendungsnachweis!$B91,Positionen,8,FALSE)*100,"%"))</f>
        <v/>
      </c>
      <c r="H80" s="406" t="str">
        <f>IF(A80="","",ROUND(UHG_csv!H80*VLOOKUP(Monatsverwendungsnachweis!$B91,Positionen,8,FALSE),2))</f>
        <v/>
      </c>
      <c r="I80" s="406" t="str">
        <f t="shared" si="13"/>
        <v/>
      </c>
      <c r="J80" s="293" t="str">
        <f>IF(A80="","",IF(Monatsverwendungsnachweis!S91="","",Monatsverwendungsnachweis!S91))</f>
        <v/>
      </c>
      <c r="K80" s="490" t="str">
        <f t="shared" si="14"/>
        <v/>
      </c>
      <c r="L80" s="492">
        <f>Monatsverwendungsnachweis!B91</f>
        <v>0</v>
      </c>
    </row>
    <row r="81" spans="1:12" x14ac:dyDescent="0.25">
      <c r="A81" s="292" t="str">
        <f>IF(Ermittlung_Kofi!L82=0,"",IFERROR(VLOOKUP(Monatsverwendungsnachweis!B92,Positionen,6,FALSE),""))</f>
        <v/>
      </c>
      <c r="B81" s="293" t="str">
        <f t="shared" si="10"/>
        <v/>
      </c>
      <c r="C81" s="292" t="str">
        <f>IF(A81="","",CONCATENATE("Refi_UHG_1"," / ",Monatsverwendungsnachweis!$D$7," / ",RIGHT(Monatsverwendungsnachweis!$F$7,2)," / ",ROW()-1))</f>
        <v/>
      </c>
      <c r="D81" s="294" t="str">
        <f t="shared" si="11"/>
        <v/>
      </c>
      <c r="E81" s="294" t="str">
        <f t="shared" si="12"/>
        <v/>
      </c>
      <c r="F81" s="293" t="str">
        <f>IF(A81="","",VLOOKUP(Monatsverwendungsnachweis!B92,Positionen,7,FALSE))</f>
        <v/>
      </c>
      <c r="G81" s="292" t="str">
        <f>IF(A81="","",CONCATENATE(UHG_csv!G81," x ",VLOOKUP(Monatsverwendungsnachweis!$B92,Positionen,8,FALSE)*100,"%"))</f>
        <v/>
      </c>
      <c r="H81" s="406" t="str">
        <f>IF(A81="","",ROUND(UHG_csv!H81*VLOOKUP(Monatsverwendungsnachweis!$B92,Positionen,8,FALSE),2))</f>
        <v/>
      </c>
      <c r="I81" s="406" t="str">
        <f t="shared" si="13"/>
        <v/>
      </c>
      <c r="J81" s="293" t="str">
        <f>IF(A81="","",IF(Monatsverwendungsnachweis!S92="","",Monatsverwendungsnachweis!S92))</f>
        <v/>
      </c>
      <c r="K81" s="490" t="str">
        <f t="shared" si="14"/>
        <v/>
      </c>
      <c r="L81" s="492">
        <f>Monatsverwendungsnachweis!B92</f>
        <v>0</v>
      </c>
    </row>
    <row r="82" spans="1:12" x14ac:dyDescent="0.25">
      <c r="A82" s="292" t="str">
        <f>IF(Ermittlung_Kofi!L83=0,"",IFERROR(VLOOKUP(Monatsverwendungsnachweis!B93,Positionen,6,FALSE),""))</f>
        <v/>
      </c>
      <c r="B82" s="293" t="str">
        <f t="shared" si="10"/>
        <v/>
      </c>
      <c r="C82" s="292" t="str">
        <f>IF(A82="","",CONCATENATE("Refi_UHG_1"," / ",Monatsverwendungsnachweis!$D$7," / ",RIGHT(Monatsverwendungsnachweis!$F$7,2)," / ",ROW()-1))</f>
        <v/>
      </c>
      <c r="D82" s="294" t="str">
        <f t="shared" si="11"/>
        <v/>
      </c>
      <c r="E82" s="294" t="str">
        <f t="shared" si="12"/>
        <v/>
      </c>
      <c r="F82" s="293" t="str">
        <f>IF(A82="","",VLOOKUP(Monatsverwendungsnachweis!B93,Positionen,7,FALSE))</f>
        <v/>
      </c>
      <c r="G82" s="292" t="str">
        <f>IF(A82="","",CONCATENATE(UHG_csv!G82," x ",VLOOKUP(Monatsverwendungsnachweis!$B93,Positionen,8,FALSE)*100,"%"))</f>
        <v/>
      </c>
      <c r="H82" s="406" t="str">
        <f>IF(A82="","",ROUND(UHG_csv!H82*VLOOKUP(Monatsverwendungsnachweis!$B93,Positionen,8,FALSE),2))</f>
        <v/>
      </c>
      <c r="I82" s="406" t="str">
        <f t="shared" si="13"/>
        <v/>
      </c>
      <c r="J82" s="293" t="str">
        <f>IF(A82="","",IF(Monatsverwendungsnachweis!S93="","",Monatsverwendungsnachweis!S93))</f>
        <v/>
      </c>
      <c r="K82" s="490" t="str">
        <f t="shared" si="14"/>
        <v/>
      </c>
      <c r="L82" s="492">
        <f>Monatsverwendungsnachweis!B93</f>
        <v>0</v>
      </c>
    </row>
    <row r="83" spans="1:12" x14ac:dyDescent="0.25">
      <c r="A83" s="292" t="str">
        <f>IF(Ermittlung_Kofi!L84=0,"",IFERROR(VLOOKUP(Monatsverwendungsnachweis!B94,Positionen,6,FALSE),""))</f>
        <v/>
      </c>
      <c r="B83" s="293" t="str">
        <f t="shared" si="10"/>
        <v/>
      </c>
      <c r="C83" s="292" t="str">
        <f>IF(A83="","",CONCATENATE("Refi_UHG_1"," / ",Monatsverwendungsnachweis!$D$7," / ",RIGHT(Monatsverwendungsnachweis!$F$7,2)," / ",ROW()-1))</f>
        <v/>
      </c>
      <c r="D83" s="294" t="str">
        <f t="shared" si="11"/>
        <v/>
      </c>
      <c r="E83" s="294" t="str">
        <f t="shared" si="12"/>
        <v/>
      </c>
      <c r="F83" s="293" t="str">
        <f>IF(A83="","",VLOOKUP(Monatsverwendungsnachweis!B94,Positionen,7,FALSE))</f>
        <v/>
      </c>
      <c r="G83" s="292" t="str">
        <f>IF(A83="","",CONCATENATE(UHG_csv!G83," x ",VLOOKUP(Monatsverwendungsnachweis!$B94,Positionen,8,FALSE)*100,"%"))</f>
        <v/>
      </c>
      <c r="H83" s="406" t="str">
        <f>IF(A83="","",ROUND(UHG_csv!H83*VLOOKUP(Monatsverwendungsnachweis!$B94,Positionen,8,FALSE),2))</f>
        <v/>
      </c>
      <c r="I83" s="406" t="str">
        <f t="shared" si="13"/>
        <v/>
      </c>
      <c r="J83" s="293" t="str">
        <f>IF(A83="","",IF(Monatsverwendungsnachweis!S94="","",Monatsverwendungsnachweis!S94))</f>
        <v/>
      </c>
      <c r="K83" s="490" t="str">
        <f t="shared" si="14"/>
        <v/>
      </c>
      <c r="L83" s="492">
        <f>Monatsverwendungsnachweis!B94</f>
        <v>0</v>
      </c>
    </row>
    <row r="84" spans="1:12" x14ac:dyDescent="0.25">
      <c r="A84" s="292" t="str">
        <f>IF(Ermittlung_Kofi!L85=0,"",IFERROR(VLOOKUP(Monatsverwendungsnachweis!B95,Positionen,6,FALSE),""))</f>
        <v/>
      </c>
      <c r="B84" s="293" t="str">
        <f t="shared" si="10"/>
        <v/>
      </c>
      <c r="C84" s="292" t="str">
        <f>IF(A84="","",CONCATENATE("Refi_UHG_1"," / ",Monatsverwendungsnachweis!$D$7," / ",RIGHT(Monatsverwendungsnachweis!$F$7,2)," / ",ROW()-1))</f>
        <v/>
      </c>
      <c r="D84" s="294" t="str">
        <f t="shared" si="11"/>
        <v/>
      </c>
      <c r="E84" s="294" t="str">
        <f t="shared" si="12"/>
        <v/>
      </c>
      <c r="F84" s="293" t="str">
        <f>IF(A84="","",VLOOKUP(Monatsverwendungsnachweis!B95,Positionen,7,FALSE))</f>
        <v/>
      </c>
      <c r="G84" s="292" t="str">
        <f>IF(A84="","",CONCATENATE(UHG_csv!G84," x ",VLOOKUP(Monatsverwendungsnachweis!$B95,Positionen,8,FALSE)*100,"%"))</f>
        <v/>
      </c>
      <c r="H84" s="406" t="str">
        <f>IF(A84="","",ROUND(UHG_csv!H84*VLOOKUP(Monatsverwendungsnachweis!$B95,Positionen,8,FALSE),2))</f>
        <v/>
      </c>
      <c r="I84" s="406" t="str">
        <f t="shared" si="13"/>
        <v/>
      </c>
      <c r="J84" s="293" t="str">
        <f>IF(A84="","",IF(Monatsverwendungsnachweis!S95="","",Monatsverwendungsnachweis!S95))</f>
        <v/>
      </c>
      <c r="K84" s="490" t="str">
        <f t="shared" si="14"/>
        <v/>
      </c>
      <c r="L84" s="492">
        <f>Monatsverwendungsnachweis!B95</f>
        <v>0</v>
      </c>
    </row>
    <row r="85" spans="1:12" x14ac:dyDescent="0.25">
      <c r="A85" s="292" t="str">
        <f>IF(Ermittlung_Kofi!L86=0,"",IFERROR(VLOOKUP(Monatsverwendungsnachweis!B96,Positionen,6,FALSE),""))</f>
        <v/>
      </c>
      <c r="B85" s="293" t="str">
        <f t="shared" si="10"/>
        <v/>
      </c>
      <c r="C85" s="292" t="str">
        <f>IF(A85="","",CONCATENATE("Refi_UHG_1"," / ",Monatsverwendungsnachweis!$D$7," / ",RIGHT(Monatsverwendungsnachweis!$F$7,2)," / ",ROW()-1))</f>
        <v/>
      </c>
      <c r="D85" s="294" t="str">
        <f t="shared" si="11"/>
        <v/>
      </c>
      <c r="E85" s="294" t="str">
        <f t="shared" si="12"/>
        <v/>
      </c>
      <c r="F85" s="293" t="str">
        <f>IF(A85="","",VLOOKUP(Monatsverwendungsnachweis!B96,Positionen,7,FALSE))</f>
        <v/>
      </c>
      <c r="G85" s="292" t="str">
        <f>IF(A85="","",CONCATENATE(UHG_csv!G85," x ",VLOOKUP(Monatsverwendungsnachweis!$B96,Positionen,8,FALSE)*100,"%"))</f>
        <v/>
      </c>
      <c r="H85" s="406" t="str">
        <f>IF(A85="","",ROUND(UHG_csv!H85*VLOOKUP(Monatsverwendungsnachweis!$B96,Positionen,8,FALSE),2))</f>
        <v/>
      </c>
      <c r="I85" s="406" t="str">
        <f t="shared" si="13"/>
        <v/>
      </c>
      <c r="J85" s="293" t="str">
        <f>IF(A85="","",IF(Monatsverwendungsnachweis!S96="","",Monatsverwendungsnachweis!S96))</f>
        <v/>
      </c>
      <c r="K85" s="490" t="str">
        <f t="shared" si="14"/>
        <v/>
      </c>
      <c r="L85" s="492">
        <f>Monatsverwendungsnachweis!B96</f>
        <v>0</v>
      </c>
    </row>
    <row r="86" spans="1:12" x14ac:dyDescent="0.25">
      <c r="A86" s="292" t="str">
        <f>IF(Ermittlung_Kofi!L87=0,"",IFERROR(VLOOKUP(Monatsverwendungsnachweis!B97,Positionen,6,FALSE),""))</f>
        <v/>
      </c>
      <c r="B86" s="293" t="str">
        <f t="shared" si="10"/>
        <v/>
      </c>
      <c r="C86" s="292" t="str">
        <f>IF(A86="","",CONCATENATE("Refi_UHG_1"," / ",Monatsverwendungsnachweis!$D$7," / ",RIGHT(Monatsverwendungsnachweis!$F$7,2)," / ",ROW()-1))</f>
        <v/>
      </c>
      <c r="D86" s="294" t="str">
        <f t="shared" si="11"/>
        <v/>
      </c>
      <c r="E86" s="294" t="str">
        <f t="shared" si="12"/>
        <v/>
      </c>
      <c r="F86" s="293" t="str">
        <f>IF(A86="","",VLOOKUP(Monatsverwendungsnachweis!B97,Positionen,7,FALSE))</f>
        <v/>
      </c>
      <c r="G86" s="292" t="str">
        <f>IF(A86="","",CONCATENATE(UHG_csv!G86," x ",VLOOKUP(Monatsverwendungsnachweis!$B97,Positionen,8,FALSE)*100,"%"))</f>
        <v/>
      </c>
      <c r="H86" s="406" t="str">
        <f>IF(A86="","",ROUND(UHG_csv!H86*VLOOKUP(Monatsverwendungsnachweis!$B97,Positionen,8,FALSE),2))</f>
        <v/>
      </c>
      <c r="I86" s="406" t="str">
        <f t="shared" si="13"/>
        <v/>
      </c>
      <c r="J86" s="293" t="str">
        <f>IF(A86="","",IF(Monatsverwendungsnachweis!S97="","",Monatsverwendungsnachweis!S97))</f>
        <v/>
      </c>
      <c r="K86" s="490" t="str">
        <f t="shared" si="14"/>
        <v/>
      </c>
      <c r="L86" s="492">
        <f>Monatsverwendungsnachweis!B97</f>
        <v>0</v>
      </c>
    </row>
    <row r="87" spans="1:12" x14ac:dyDescent="0.25">
      <c r="A87" s="292" t="str">
        <f>IF(Ermittlung_Kofi!L88=0,"",IFERROR(VLOOKUP(Monatsverwendungsnachweis!B98,Positionen,6,FALSE),""))</f>
        <v/>
      </c>
      <c r="B87" s="293" t="str">
        <f t="shared" si="10"/>
        <v/>
      </c>
      <c r="C87" s="292" t="str">
        <f>IF(A87="","",CONCATENATE("Refi_UHG_1"," / ",Monatsverwendungsnachweis!$D$7," / ",RIGHT(Monatsverwendungsnachweis!$F$7,2)," / ",ROW()-1))</f>
        <v/>
      </c>
      <c r="D87" s="294" t="str">
        <f t="shared" si="11"/>
        <v/>
      </c>
      <c r="E87" s="294" t="str">
        <f t="shared" si="12"/>
        <v/>
      </c>
      <c r="F87" s="293" t="str">
        <f>IF(A87="","",VLOOKUP(Monatsverwendungsnachweis!B98,Positionen,7,FALSE))</f>
        <v/>
      </c>
      <c r="G87" s="292" t="str">
        <f>IF(A87="","",CONCATENATE(UHG_csv!G87," x ",VLOOKUP(Monatsverwendungsnachweis!$B98,Positionen,8,FALSE)*100,"%"))</f>
        <v/>
      </c>
      <c r="H87" s="406" t="str">
        <f>IF(A87="","",ROUND(UHG_csv!H87*VLOOKUP(Monatsverwendungsnachweis!$B98,Positionen,8,FALSE),2))</f>
        <v/>
      </c>
      <c r="I87" s="406" t="str">
        <f t="shared" si="13"/>
        <v/>
      </c>
      <c r="J87" s="293" t="str">
        <f>IF(A87="","",IF(Monatsverwendungsnachweis!S98="","",Monatsverwendungsnachweis!S98))</f>
        <v/>
      </c>
      <c r="K87" s="490" t="str">
        <f t="shared" si="14"/>
        <v/>
      </c>
      <c r="L87" s="492">
        <f>Monatsverwendungsnachweis!B98</f>
        <v>0</v>
      </c>
    </row>
    <row r="88" spans="1:12" x14ac:dyDescent="0.25">
      <c r="A88" s="292" t="str">
        <f>IF(Ermittlung_Kofi!L89=0,"",IFERROR(VLOOKUP(Monatsverwendungsnachweis!B99,Positionen,6,FALSE),""))</f>
        <v/>
      </c>
      <c r="B88" s="293" t="str">
        <f t="shared" si="10"/>
        <v/>
      </c>
      <c r="C88" s="292" t="str">
        <f>IF(A88="","",CONCATENATE("Refi_UHG_1"," / ",Monatsverwendungsnachweis!$D$7," / ",RIGHT(Monatsverwendungsnachweis!$F$7,2)," / ",ROW()-1))</f>
        <v/>
      </c>
      <c r="D88" s="294" t="str">
        <f t="shared" si="11"/>
        <v/>
      </c>
      <c r="E88" s="294" t="str">
        <f t="shared" si="12"/>
        <v/>
      </c>
      <c r="F88" s="293" t="str">
        <f>IF(A88="","",VLOOKUP(Monatsverwendungsnachweis!B99,Positionen,7,FALSE))</f>
        <v/>
      </c>
      <c r="G88" s="292" t="str">
        <f>IF(A88="","",CONCATENATE(UHG_csv!G88," x ",VLOOKUP(Monatsverwendungsnachweis!$B99,Positionen,8,FALSE)*100,"%"))</f>
        <v/>
      </c>
      <c r="H88" s="406" t="str">
        <f>IF(A88="","",ROUND(UHG_csv!H88*VLOOKUP(Monatsverwendungsnachweis!$B99,Positionen,8,FALSE),2))</f>
        <v/>
      </c>
      <c r="I88" s="406" t="str">
        <f t="shared" si="13"/>
        <v/>
      </c>
      <c r="J88" s="293" t="str">
        <f>IF(A88="","",IF(Monatsverwendungsnachweis!S99="","",Monatsverwendungsnachweis!S99))</f>
        <v/>
      </c>
      <c r="K88" s="490" t="str">
        <f t="shared" si="14"/>
        <v/>
      </c>
      <c r="L88" s="492">
        <f>Monatsverwendungsnachweis!B99</f>
        <v>0</v>
      </c>
    </row>
    <row r="89" spans="1:12" x14ac:dyDescent="0.25">
      <c r="A89" s="292" t="str">
        <f>IF(Ermittlung_Kofi!L90=0,"",IFERROR(VLOOKUP(Monatsverwendungsnachweis!B100,Positionen,6,FALSE),""))</f>
        <v/>
      </c>
      <c r="B89" s="293" t="str">
        <f t="shared" si="10"/>
        <v/>
      </c>
      <c r="C89" s="292" t="str">
        <f>IF(A89="","",CONCATENATE("Refi_UHG_1"," / ",Monatsverwendungsnachweis!$D$7," / ",RIGHT(Monatsverwendungsnachweis!$F$7,2)," / ",ROW()-1))</f>
        <v/>
      </c>
      <c r="D89" s="294" t="str">
        <f t="shared" si="11"/>
        <v/>
      </c>
      <c r="E89" s="294" t="str">
        <f t="shared" si="12"/>
        <v/>
      </c>
      <c r="F89" s="293" t="str">
        <f>IF(A89="","",VLOOKUP(Monatsverwendungsnachweis!B100,Positionen,7,FALSE))</f>
        <v/>
      </c>
      <c r="G89" s="292" t="str">
        <f>IF(A89="","",CONCATENATE(UHG_csv!G89," x ",VLOOKUP(Monatsverwendungsnachweis!$B100,Positionen,8,FALSE)*100,"%"))</f>
        <v/>
      </c>
      <c r="H89" s="406" t="str">
        <f>IF(A89="","",ROUND(UHG_csv!H89*VLOOKUP(Monatsverwendungsnachweis!$B100,Positionen,8,FALSE),2))</f>
        <v/>
      </c>
      <c r="I89" s="406" t="str">
        <f t="shared" si="13"/>
        <v/>
      </c>
      <c r="J89" s="293" t="str">
        <f>IF(A89="","",IF(Monatsverwendungsnachweis!S100="","",Monatsverwendungsnachweis!S100))</f>
        <v/>
      </c>
      <c r="K89" s="490" t="str">
        <f t="shared" si="14"/>
        <v/>
      </c>
      <c r="L89" s="492">
        <f>Monatsverwendungsnachweis!B100</f>
        <v>0</v>
      </c>
    </row>
    <row r="90" spans="1:12" x14ac:dyDescent="0.25">
      <c r="A90" s="292" t="str">
        <f>IF(Ermittlung_Kofi!L91=0,"",IFERROR(VLOOKUP(Monatsverwendungsnachweis!B101,Positionen,6,FALSE),""))</f>
        <v/>
      </c>
      <c r="B90" s="293" t="str">
        <f t="shared" si="10"/>
        <v/>
      </c>
      <c r="C90" s="292" t="str">
        <f>IF(A90="","",CONCATENATE("Refi_UHG_1"," / ",Monatsverwendungsnachweis!$D$7," / ",RIGHT(Monatsverwendungsnachweis!$F$7,2)," / ",ROW()-1))</f>
        <v/>
      </c>
      <c r="D90" s="294" t="str">
        <f t="shared" si="11"/>
        <v/>
      </c>
      <c r="E90" s="294" t="str">
        <f t="shared" si="12"/>
        <v/>
      </c>
      <c r="F90" s="293" t="str">
        <f>IF(A90="","",VLOOKUP(Monatsverwendungsnachweis!B101,Positionen,7,FALSE))</f>
        <v/>
      </c>
      <c r="G90" s="292" t="str">
        <f>IF(A90="","",CONCATENATE(UHG_csv!G90," x ",VLOOKUP(Monatsverwendungsnachweis!$B101,Positionen,8,FALSE)*100,"%"))</f>
        <v/>
      </c>
      <c r="H90" s="406" t="str">
        <f>IF(A90="","",ROUND(UHG_csv!H90*VLOOKUP(Monatsverwendungsnachweis!$B101,Positionen,8,FALSE),2))</f>
        <v/>
      </c>
      <c r="I90" s="406" t="str">
        <f t="shared" si="13"/>
        <v/>
      </c>
      <c r="J90" s="293" t="str">
        <f>IF(A90="","",IF(Monatsverwendungsnachweis!S101="","",Monatsverwendungsnachweis!S101))</f>
        <v/>
      </c>
      <c r="K90" s="490" t="str">
        <f t="shared" si="14"/>
        <v/>
      </c>
      <c r="L90" s="492">
        <f>Monatsverwendungsnachweis!B101</f>
        <v>0</v>
      </c>
    </row>
    <row r="91" spans="1:12" x14ac:dyDescent="0.25">
      <c r="A91" s="292" t="str">
        <f>IF(Ermittlung_Kofi!L92=0,"",IFERROR(VLOOKUP(Monatsverwendungsnachweis!B102,Positionen,6,FALSE),""))</f>
        <v/>
      </c>
      <c r="B91" s="293" t="str">
        <f t="shared" si="10"/>
        <v/>
      </c>
      <c r="C91" s="292" t="str">
        <f>IF(A91="","",CONCATENATE("Refi_UHG_1"," / ",Monatsverwendungsnachweis!$D$7," / ",RIGHT(Monatsverwendungsnachweis!$F$7,2)," / ",ROW()-1))</f>
        <v/>
      </c>
      <c r="D91" s="294" t="str">
        <f t="shared" si="11"/>
        <v/>
      </c>
      <c r="E91" s="294" t="str">
        <f t="shared" si="12"/>
        <v/>
      </c>
      <c r="F91" s="293" t="str">
        <f>IF(A91="","",VLOOKUP(Monatsverwendungsnachweis!B102,Positionen,7,FALSE))</f>
        <v/>
      </c>
      <c r="G91" s="292" t="str">
        <f>IF(A91="","",CONCATENATE(UHG_csv!G91," x ",VLOOKUP(Monatsverwendungsnachweis!$B102,Positionen,8,FALSE)*100,"%"))</f>
        <v/>
      </c>
      <c r="H91" s="406" t="str">
        <f>IF(A91="","",ROUND(UHG_csv!H91*VLOOKUP(Monatsverwendungsnachweis!$B102,Positionen,8,FALSE),2))</f>
        <v/>
      </c>
      <c r="I91" s="406" t="str">
        <f t="shared" si="13"/>
        <v/>
      </c>
      <c r="J91" s="293" t="str">
        <f>IF(A91="","",IF(Monatsverwendungsnachweis!S102="","",Monatsverwendungsnachweis!S102))</f>
        <v/>
      </c>
      <c r="K91" s="490" t="str">
        <f t="shared" si="14"/>
        <v/>
      </c>
      <c r="L91" s="492">
        <f>Monatsverwendungsnachweis!B102</f>
        <v>0</v>
      </c>
    </row>
    <row r="92" spans="1:12" x14ac:dyDescent="0.25">
      <c r="A92" s="292" t="str">
        <f>IF(Ermittlung_Kofi!L93=0,"",IFERROR(VLOOKUP(Monatsverwendungsnachweis!B103,Positionen,6,FALSE),""))</f>
        <v/>
      </c>
      <c r="B92" s="293" t="str">
        <f t="shared" si="10"/>
        <v/>
      </c>
      <c r="C92" s="292" t="str">
        <f>IF(A92="","",CONCATENATE("Refi_UHG_1"," / ",Monatsverwendungsnachweis!$D$7," / ",RIGHT(Monatsverwendungsnachweis!$F$7,2)," / ",ROW()-1))</f>
        <v/>
      </c>
      <c r="D92" s="294" t="str">
        <f t="shared" si="11"/>
        <v/>
      </c>
      <c r="E92" s="294" t="str">
        <f t="shared" si="12"/>
        <v/>
      </c>
      <c r="F92" s="293" t="str">
        <f>IF(A92="","",VLOOKUP(Monatsverwendungsnachweis!B103,Positionen,7,FALSE))</f>
        <v/>
      </c>
      <c r="G92" s="292" t="str">
        <f>IF(A92="","",CONCATENATE(UHG_csv!G92," x ",VLOOKUP(Monatsverwendungsnachweis!$B103,Positionen,8,FALSE)*100,"%"))</f>
        <v/>
      </c>
      <c r="H92" s="406" t="str">
        <f>IF(A92="","",ROUND(UHG_csv!H92*VLOOKUP(Monatsverwendungsnachweis!$B103,Positionen,8,FALSE),2))</f>
        <v/>
      </c>
      <c r="I92" s="406" t="str">
        <f t="shared" si="13"/>
        <v/>
      </c>
      <c r="J92" s="293" t="str">
        <f>IF(A92="","",IF(Monatsverwendungsnachweis!S103="","",Monatsverwendungsnachweis!S103))</f>
        <v/>
      </c>
      <c r="K92" s="490" t="str">
        <f t="shared" si="14"/>
        <v/>
      </c>
      <c r="L92" s="492">
        <f>Monatsverwendungsnachweis!B103</f>
        <v>0</v>
      </c>
    </row>
    <row r="93" spans="1:12" x14ac:dyDescent="0.25">
      <c r="A93" s="292" t="str">
        <f>IF(Ermittlung_Kofi!L94=0,"",IFERROR(VLOOKUP(Monatsverwendungsnachweis!B104,Positionen,6,FALSE),""))</f>
        <v/>
      </c>
      <c r="B93" s="293" t="str">
        <f t="shared" si="10"/>
        <v/>
      </c>
      <c r="C93" s="292" t="str">
        <f>IF(A93="","",CONCATENATE("Refi_UHG_1"," / ",Monatsverwendungsnachweis!$D$7," / ",RIGHT(Monatsverwendungsnachweis!$F$7,2)," / ",ROW()-1))</f>
        <v/>
      </c>
      <c r="D93" s="294" t="str">
        <f t="shared" si="11"/>
        <v/>
      </c>
      <c r="E93" s="294" t="str">
        <f t="shared" si="12"/>
        <v/>
      </c>
      <c r="F93" s="293" t="str">
        <f>IF(A93="","",VLOOKUP(Monatsverwendungsnachweis!B104,Positionen,7,FALSE))</f>
        <v/>
      </c>
      <c r="G93" s="292" t="str">
        <f>IF(A93="","",CONCATENATE(UHG_csv!G93," x ",VLOOKUP(Monatsverwendungsnachweis!$B104,Positionen,8,FALSE)*100,"%"))</f>
        <v/>
      </c>
      <c r="H93" s="406" t="str">
        <f>IF(A93="","",ROUND(UHG_csv!H93*VLOOKUP(Monatsverwendungsnachweis!$B104,Positionen,8,FALSE),2))</f>
        <v/>
      </c>
      <c r="I93" s="406" t="str">
        <f t="shared" si="13"/>
        <v/>
      </c>
      <c r="J93" s="293" t="str">
        <f>IF(A93="","",IF(Monatsverwendungsnachweis!S104="","",Monatsverwendungsnachweis!S104))</f>
        <v/>
      </c>
      <c r="K93" s="490" t="str">
        <f t="shared" si="14"/>
        <v/>
      </c>
      <c r="L93" s="492">
        <f>Monatsverwendungsnachweis!B104</f>
        <v>0</v>
      </c>
    </row>
    <row r="94" spans="1:12" x14ac:dyDescent="0.25">
      <c r="A94" s="292" t="str">
        <f>IF(Ermittlung_Kofi!L95=0,"",IFERROR(VLOOKUP(Monatsverwendungsnachweis!B105,Positionen,6,FALSE),""))</f>
        <v/>
      </c>
      <c r="B94" s="293" t="str">
        <f t="shared" si="10"/>
        <v/>
      </c>
      <c r="C94" s="292" t="str">
        <f>IF(A94="","",CONCATENATE("Refi_UHG_1"," / ",Monatsverwendungsnachweis!$D$7," / ",RIGHT(Monatsverwendungsnachweis!$F$7,2)," / ",ROW()-1))</f>
        <v/>
      </c>
      <c r="D94" s="294" t="str">
        <f t="shared" si="11"/>
        <v/>
      </c>
      <c r="E94" s="294" t="str">
        <f t="shared" si="12"/>
        <v/>
      </c>
      <c r="F94" s="293" t="str">
        <f>IF(A94="","",VLOOKUP(Monatsverwendungsnachweis!B105,Positionen,7,FALSE))</f>
        <v/>
      </c>
      <c r="G94" s="292" t="str">
        <f>IF(A94="","",CONCATENATE(UHG_csv!G94," x ",VLOOKUP(Monatsverwendungsnachweis!$B105,Positionen,8,FALSE)*100,"%"))</f>
        <v/>
      </c>
      <c r="H94" s="406" t="str">
        <f>IF(A94="","",ROUND(UHG_csv!H94*VLOOKUP(Monatsverwendungsnachweis!$B105,Positionen,8,FALSE),2))</f>
        <v/>
      </c>
      <c r="I94" s="406" t="str">
        <f t="shared" si="13"/>
        <v/>
      </c>
      <c r="J94" s="293" t="str">
        <f>IF(A94="","",IF(Monatsverwendungsnachweis!S105="","",Monatsverwendungsnachweis!S105))</f>
        <v/>
      </c>
      <c r="K94" s="490" t="str">
        <f t="shared" si="14"/>
        <v/>
      </c>
      <c r="L94" s="492">
        <f>Monatsverwendungsnachweis!B105</f>
        <v>0</v>
      </c>
    </row>
    <row r="95" spans="1:12" x14ac:dyDescent="0.25">
      <c r="A95" s="292" t="str">
        <f>IF(Ermittlung_Kofi!L96=0,"",IFERROR(VLOOKUP(Monatsverwendungsnachweis!B106,Positionen,6,FALSE),""))</f>
        <v/>
      </c>
      <c r="B95" s="293" t="str">
        <f t="shared" si="10"/>
        <v/>
      </c>
      <c r="C95" s="292" t="str">
        <f>IF(A95="","",CONCATENATE("Refi_UHG_1"," / ",Monatsverwendungsnachweis!$D$7," / ",RIGHT(Monatsverwendungsnachweis!$F$7,2)," / ",ROW()-1))</f>
        <v/>
      </c>
      <c r="D95" s="294" t="str">
        <f t="shared" si="11"/>
        <v/>
      </c>
      <c r="E95" s="294" t="str">
        <f t="shared" si="12"/>
        <v/>
      </c>
      <c r="F95" s="293" t="str">
        <f>IF(A95="","",VLOOKUP(Monatsverwendungsnachweis!B106,Positionen,7,FALSE))</f>
        <v/>
      </c>
      <c r="G95" s="292" t="str">
        <f>IF(A95="","",CONCATENATE(UHG_csv!G95," x ",VLOOKUP(Monatsverwendungsnachweis!$B106,Positionen,8,FALSE)*100,"%"))</f>
        <v/>
      </c>
      <c r="H95" s="406" t="str">
        <f>IF(A95="","",ROUND(UHG_csv!H95*VLOOKUP(Monatsverwendungsnachweis!$B106,Positionen,8,FALSE),2))</f>
        <v/>
      </c>
      <c r="I95" s="406" t="str">
        <f t="shared" si="13"/>
        <v/>
      </c>
      <c r="J95" s="293" t="str">
        <f>IF(A95="","",IF(Monatsverwendungsnachweis!S106="","",Monatsverwendungsnachweis!S106))</f>
        <v/>
      </c>
      <c r="K95" s="490" t="str">
        <f t="shared" si="14"/>
        <v/>
      </c>
      <c r="L95" s="492">
        <f>Monatsverwendungsnachweis!B106</f>
        <v>0</v>
      </c>
    </row>
    <row r="96" spans="1:12" x14ac:dyDescent="0.25">
      <c r="A96" s="292" t="str">
        <f>IF(Ermittlung_Kofi!L97=0,"",IFERROR(VLOOKUP(Monatsverwendungsnachweis!B107,Positionen,6,FALSE),""))</f>
        <v/>
      </c>
      <c r="B96" s="293" t="str">
        <f t="shared" si="10"/>
        <v/>
      </c>
      <c r="C96" s="292" t="str">
        <f>IF(A96="","",CONCATENATE("Refi_UHG_1"," / ",Monatsverwendungsnachweis!$D$7," / ",RIGHT(Monatsverwendungsnachweis!$F$7,2)," / ",ROW()-1))</f>
        <v/>
      </c>
      <c r="D96" s="294" t="str">
        <f t="shared" si="11"/>
        <v/>
      </c>
      <c r="E96" s="294" t="str">
        <f t="shared" si="12"/>
        <v/>
      </c>
      <c r="F96" s="293" t="str">
        <f>IF(A96="","",VLOOKUP(Monatsverwendungsnachweis!B107,Positionen,7,FALSE))</f>
        <v/>
      </c>
      <c r="G96" s="292" t="str">
        <f>IF(A96="","",CONCATENATE(UHG_csv!G96," x ",VLOOKUP(Monatsverwendungsnachweis!$B107,Positionen,8,FALSE)*100,"%"))</f>
        <v/>
      </c>
      <c r="H96" s="406" t="str">
        <f>IF(A96="","",ROUND(UHG_csv!H96*VLOOKUP(Monatsverwendungsnachweis!$B107,Positionen,8,FALSE),2))</f>
        <v/>
      </c>
      <c r="I96" s="406" t="str">
        <f t="shared" si="13"/>
        <v/>
      </c>
      <c r="J96" s="293" t="str">
        <f>IF(A96="","",IF(Monatsverwendungsnachweis!S107="","",Monatsverwendungsnachweis!S107))</f>
        <v/>
      </c>
      <c r="K96" s="490" t="str">
        <f t="shared" si="14"/>
        <v/>
      </c>
      <c r="L96" s="492">
        <f>Monatsverwendungsnachweis!B107</f>
        <v>0</v>
      </c>
    </row>
    <row r="97" spans="1:12" x14ac:dyDescent="0.25">
      <c r="A97" s="292" t="str">
        <f>IF(Ermittlung_Kofi!L98=0,"",IFERROR(VLOOKUP(Monatsverwendungsnachweis!B108,Positionen,6,FALSE),""))</f>
        <v/>
      </c>
      <c r="B97" s="293" t="str">
        <f t="shared" si="10"/>
        <v/>
      </c>
      <c r="C97" s="292" t="str">
        <f>IF(A97="","",CONCATENATE("Refi_UHG_1"," / ",Monatsverwendungsnachweis!$D$7," / ",RIGHT(Monatsverwendungsnachweis!$F$7,2)," / ",ROW()-1))</f>
        <v/>
      </c>
      <c r="D97" s="294" t="str">
        <f t="shared" si="11"/>
        <v/>
      </c>
      <c r="E97" s="294" t="str">
        <f t="shared" si="12"/>
        <v/>
      </c>
      <c r="F97" s="293" t="str">
        <f>IF(A97="","",VLOOKUP(Monatsverwendungsnachweis!B108,Positionen,7,FALSE))</f>
        <v/>
      </c>
      <c r="G97" s="292" t="str">
        <f>IF(A97="","",CONCATENATE(UHG_csv!G97," x ",VLOOKUP(Monatsverwendungsnachweis!$B108,Positionen,8,FALSE)*100,"%"))</f>
        <v/>
      </c>
      <c r="H97" s="406" t="str">
        <f>IF(A97="","",ROUND(UHG_csv!H97*VLOOKUP(Monatsverwendungsnachweis!$B108,Positionen,8,FALSE),2))</f>
        <v/>
      </c>
      <c r="I97" s="406" t="str">
        <f t="shared" si="13"/>
        <v/>
      </c>
      <c r="J97" s="293" t="str">
        <f>IF(A97="","",IF(Monatsverwendungsnachweis!S108="","",Monatsverwendungsnachweis!S108))</f>
        <v/>
      </c>
      <c r="K97" s="490" t="str">
        <f t="shared" si="14"/>
        <v/>
      </c>
      <c r="L97" s="492">
        <f>Monatsverwendungsnachweis!B108</f>
        <v>0</v>
      </c>
    </row>
    <row r="98" spans="1:12" x14ac:dyDescent="0.25">
      <c r="A98" s="292" t="str">
        <f>IF(Ermittlung_Kofi!L99=0,"",IFERROR(VLOOKUP(Monatsverwendungsnachweis!B109,Positionen,6,FALSE),""))</f>
        <v/>
      </c>
      <c r="B98" s="293" t="str">
        <f t="shared" si="10"/>
        <v/>
      </c>
      <c r="C98" s="292" t="str">
        <f>IF(A98="","",CONCATENATE("Refi_UHG_1"," / ",Monatsverwendungsnachweis!$D$7," / ",RIGHT(Monatsverwendungsnachweis!$F$7,2)," / ",ROW()-1))</f>
        <v/>
      </c>
      <c r="D98" s="294" t="str">
        <f t="shared" si="11"/>
        <v/>
      </c>
      <c r="E98" s="294" t="str">
        <f t="shared" si="12"/>
        <v/>
      </c>
      <c r="F98" s="293" t="str">
        <f>IF(A98="","",VLOOKUP(Monatsverwendungsnachweis!B109,Positionen,7,FALSE))</f>
        <v/>
      </c>
      <c r="G98" s="292" t="str">
        <f>IF(A98="","",CONCATENATE(UHG_csv!G98," x ",VLOOKUP(Monatsverwendungsnachweis!$B109,Positionen,8,FALSE)*100,"%"))</f>
        <v/>
      </c>
      <c r="H98" s="406" t="str">
        <f>IF(A98="","",ROUND(UHG_csv!H98*VLOOKUP(Monatsverwendungsnachweis!$B109,Positionen,8,FALSE),2))</f>
        <v/>
      </c>
      <c r="I98" s="406" t="str">
        <f t="shared" si="13"/>
        <v/>
      </c>
      <c r="J98" s="293" t="str">
        <f>IF(A98="","",IF(Monatsverwendungsnachweis!S109="","",Monatsverwendungsnachweis!S109))</f>
        <v/>
      </c>
      <c r="K98" s="490" t="str">
        <f t="shared" si="14"/>
        <v/>
      </c>
      <c r="L98" s="492">
        <f>Monatsverwendungsnachweis!B109</f>
        <v>0</v>
      </c>
    </row>
    <row r="99" spans="1:12" x14ac:dyDescent="0.25">
      <c r="A99" s="292" t="str">
        <f>IF(Ermittlung_Kofi!L100=0,"",IFERROR(VLOOKUP(Monatsverwendungsnachweis!B110,Positionen,6,FALSE),""))</f>
        <v/>
      </c>
      <c r="B99" s="293" t="str">
        <f t="shared" si="10"/>
        <v/>
      </c>
      <c r="C99" s="292" t="str">
        <f>IF(A99="","",CONCATENATE("Refi_UHG_1"," / ",Monatsverwendungsnachweis!$D$7," / ",RIGHT(Monatsverwendungsnachweis!$F$7,2)," / ",ROW()-1))</f>
        <v/>
      </c>
      <c r="D99" s="294" t="str">
        <f t="shared" si="11"/>
        <v/>
      </c>
      <c r="E99" s="294" t="str">
        <f t="shared" si="12"/>
        <v/>
      </c>
      <c r="F99" s="293" t="str">
        <f>IF(A99="","",VLOOKUP(Monatsverwendungsnachweis!B110,Positionen,7,FALSE))</f>
        <v/>
      </c>
      <c r="G99" s="292" t="str">
        <f>IF(A99="","",CONCATENATE(UHG_csv!G99," x ",VLOOKUP(Monatsverwendungsnachweis!$B110,Positionen,8,FALSE)*100,"%"))</f>
        <v/>
      </c>
      <c r="H99" s="406" t="str">
        <f>IF(A99="","",ROUND(UHG_csv!H99*VLOOKUP(Monatsverwendungsnachweis!$B110,Positionen,8,FALSE),2))</f>
        <v/>
      </c>
      <c r="I99" s="406" t="str">
        <f t="shared" si="13"/>
        <v/>
      </c>
      <c r="J99" s="293" t="str">
        <f>IF(A99="","",IF(Monatsverwendungsnachweis!S110="","",Monatsverwendungsnachweis!S110))</f>
        <v/>
      </c>
      <c r="K99" s="490" t="str">
        <f t="shared" si="14"/>
        <v/>
      </c>
      <c r="L99" s="492">
        <f>Monatsverwendungsnachweis!B110</f>
        <v>0</v>
      </c>
    </row>
    <row r="100" spans="1:12" x14ac:dyDescent="0.25">
      <c r="A100" s="292" t="str">
        <f>IF(Ermittlung_Kofi!L101=0,"",IFERROR(VLOOKUP(Monatsverwendungsnachweis!B111,Positionen,6,FALSE),""))</f>
        <v/>
      </c>
      <c r="B100" s="293" t="str">
        <f t="shared" si="10"/>
        <v/>
      </c>
      <c r="C100" s="292" t="str">
        <f>IF(A100="","",CONCATENATE("Refi_UHG_1"," / ",Monatsverwendungsnachweis!$D$7," / ",RIGHT(Monatsverwendungsnachweis!$F$7,2)," / ",ROW()-1))</f>
        <v/>
      </c>
      <c r="D100" s="294" t="str">
        <f t="shared" si="11"/>
        <v/>
      </c>
      <c r="E100" s="294" t="str">
        <f t="shared" si="12"/>
        <v/>
      </c>
      <c r="F100" s="293" t="str">
        <f>IF(A100="","",VLOOKUP(Monatsverwendungsnachweis!B111,Positionen,7,FALSE))</f>
        <v/>
      </c>
      <c r="G100" s="292" t="str">
        <f>IF(A100="","",CONCATENATE(UHG_csv!G100," x ",VLOOKUP(Monatsverwendungsnachweis!$B111,Positionen,8,FALSE)*100,"%"))</f>
        <v/>
      </c>
      <c r="H100" s="406" t="str">
        <f>IF(A100="","",ROUND(UHG_csv!H100*VLOOKUP(Monatsverwendungsnachweis!$B111,Positionen,8,FALSE),2))</f>
        <v/>
      </c>
      <c r="I100" s="406" t="str">
        <f t="shared" si="13"/>
        <v/>
      </c>
      <c r="J100" s="293" t="str">
        <f>IF(A100="","",IF(Monatsverwendungsnachweis!S111="","",Monatsverwendungsnachweis!S111))</f>
        <v/>
      </c>
      <c r="K100" s="490" t="str">
        <f t="shared" si="14"/>
        <v/>
      </c>
      <c r="L100" s="492">
        <f>Monatsverwendungsnachweis!B111</f>
        <v>0</v>
      </c>
    </row>
    <row r="101" spans="1:12" x14ac:dyDescent="0.25">
      <c r="A101" s="292" t="str">
        <f>IF(Ermittlung_Kofi!L102=0,"",IFERROR(VLOOKUP(Monatsverwendungsnachweis!B112,Positionen,6,FALSE),""))</f>
        <v/>
      </c>
      <c r="B101" s="293" t="str">
        <f t="shared" si="10"/>
        <v/>
      </c>
      <c r="C101" s="292" t="str">
        <f>IF(A101="","",CONCATENATE("Refi_UHG_1"," / ",Monatsverwendungsnachweis!$D$7," / ",RIGHT(Monatsverwendungsnachweis!$F$7,2)," / ",ROW()-1))</f>
        <v/>
      </c>
      <c r="D101" s="294" t="str">
        <f t="shared" si="11"/>
        <v/>
      </c>
      <c r="E101" s="294" t="str">
        <f t="shared" si="12"/>
        <v/>
      </c>
      <c r="F101" s="293" t="str">
        <f>IF(A101="","",VLOOKUP(Monatsverwendungsnachweis!B112,Positionen,7,FALSE))</f>
        <v/>
      </c>
      <c r="G101" s="292" t="str">
        <f>IF(A101="","",CONCATENATE(UHG_csv!G101," x ",VLOOKUP(Monatsverwendungsnachweis!$B112,Positionen,8,FALSE)*100,"%"))</f>
        <v/>
      </c>
      <c r="H101" s="406" t="str">
        <f>IF(A101="","",ROUND(UHG_csv!H101*VLOOKUP(Monatsverwendungsnachweis!$B112,Positionen,8,FALSE),2))</f>
        <v/>
      </c>
      <c r="I101" s="406" t="str">
        <f t="shared" si="13"/>
        <v/>
      </c>
      <c r="J101" s="293" t="str">
        <f>IF(A101="","",IF(Monatsverwendungsnachweis!S112="","",Monatsverwendungsnachweis!S112))</f>
        <v/>
      </c>
      <c r="K101" s="490" t="str">
        <f t="shared" si="14"/>
        <v/>
      </c>
      <c r="L101" s="492">
        <f>Monatsverwendungsnachweis!B112</f>
        <v>0</v>
      </c>
    </row>
    <row r="102" spans="1:12" x14ac:dyDescent="0.25">
      <c r="A102" s="292" t="str">
        <f>IF(Ermittlung_Kofi!L103=0,"",IFERROR(VLOOKUP(Monatsverwendungsnachweis!B113,Positionen,6,FALSE),""))</f>
        <v/>
      </c>
      <c r="B102" s="293" t="str">
        <f t="shared" ref="B102:B165" si="15">IF(A102="","","ZE")</f>
        <v/>
      </c>
      <c r="C102" s="292" t="str">
        <f>IF(A102="","",CONCATENATE("Refi_UHG_1"," / ",Monatsverwendungsnachweis!$D$7," / ",RIGHT(Monatsverwendungsnachweis!$F$7,2)," / ",ROW()-1))</f>
        <v/>
      </c>
      <c r="D102" s="294" t="str">
        <f t="shared" ref="D102:D165" si="16">IF(A102="","",Monatsende)</f>
        <v/>
      </c>
      <c r="E102" s="294" t="str">
        <f t="shared" ref="E102:E165" si="17">IF(A102="","",Monatsende)</f>
        <v/>
      </c>
      <c r="F102" s="293" t="str">
        <f>IF(A102="","",VLOOKUP(Monatsverwendungsnachweis!B113,Positionen,7,FALSE))</f>
        <v/>
      </c>
      <c r="G102" s="292" t="str">
        <f>IF(A102="","",CONCATENATE(UHG_csv!G102," x ",VLOOKUP(Monatsverwendungsnachweis!$B113,Positionen,8,FALSE)*100,"%"))</f>
        <v/>
      </c>
      <c r="H102" s="406" t="str">
        <f>IF(A102="","",ROUND(UHG_csv!H102*VLOOKUP(Monatsverwendungsnachweis!$B113,Positionen,8,FALSE),2))</f>
        <v/>
      </c>
      <c r="I102" s="406" t="str">
        <f t="shared" ref="I102:I165" si="18">IF(A102="","",H102)</f>
        <v/>
      </c>
      <c r="J102" s="293" t="str">
        <f>IF(A102="","",IF(Monatsverwendungsnachweis!S113="","",Monatsverwendungsnachweis!S113))</f>
        <v/>
      </c>
      <c r="K102" s="490" t="str">
        <f t="shared" ref="K102:K165" si="19">IF(A102="","","0")</f>
        <v/>
      </c>
      <c r="L102" s="492">
        <f>Monatsverwendungsnachweis!B113</f>
        <v>0</v>
      </c>
    </row>
    <row r="103" spans="1:12" x14ac:dyDescent="0.25">
      <c r="A103" s="292" t="str">
        <f>IF(Ermittlung_Kofi!L104=0,"",IFERROR(VLOOKUP(Monatsverwendungsnachweis!B114,Positionen,6,FALSE),""))</f>
        <v/>
      </c>
      <c r="B103" s="293" t="str">
        <f t="shared" si="15"/>
        <v/>
      </c>
      <c r="C103" s="292" t="str">
        <f>IF(A103="","",CONCATENATE("Refi_UHG_1"," / ",Monatsverwendungsnachweis!$D$7," / ",RIGHT(Monatsverwendungsnachweis!$F$7,2)," / ",ROW()-1))</f>
        <v/>
      </c>
      <c r="D103" s="294" t="str">
        <f t="shared" si="16"/>
        <v/>
      </c>
      <c r="E103" s="294" t="str">
        <f t="shared" si="17"/>
        <v/>
      </c>
      <c r="F103" s="293" t="str">
        <f>IF(A103="","",VLOOKUP(Monatsverwendungsnachweis!B114,Positionen,7,FALSE))</f>
        <v/>
      </c>
      <c r="G103" s="292" t="str">
        <f>IF(A103="","",CONCATENATE(UHG_csv!G103," x ",VLOOKUP(Monatsverwendungsnachweis!$B114,Positionen,8,FALSE)*100,"%"))</f>
        <v/>
      </c>
      <c r="H103" s="406" t="str">
        <f>IF(A103="","",ROUND(UHG_csv!H103*VLOOKUP(Monatsverwendungsnachweis!$B114,Positionen,8,FALSE),2))</f>
        <v/>
      </c>
      <c r="I103" s="406" t="str">
        <f t="shared" si="18"/>
        <v/>
      </c>
      <c r="J103" s="293" t="str">
        <f>IF(A103="","",IF(Monatsverwendungsnachweis!S114="","",Monatsverwendungsnachweis!S114))</f>
        <v/>
      </c>
      <c r="K103" s="490" t="str">
        <f t="shared" si="19"/>
        <v/>
      </c>
      <c r="L103" s="492">
        <f>Monatsverwendungsnachweis!B114</f>
        <v>0</v>
      </c>
    </row>
    <row r="104" spans="1:12" x14ac:dyDescent="0.25">
      <c r="A104" s="292" t="str">
        <f>IF(Ermittlung_Kofi!L105=0,"",IFERROR(VLOOKUP(Monatsverwendungsnachweis!B115,Positionen,6,FALSE),""))</f>
        <v/>
      </c>
      <c r="B104" s="293" t="str">
        <f t="shared" si="15"/>
        <v/>
      </c>
      <c r="C104" s="292" t="str">
        <f>IF(A104="","",CONCATENATE("Refi_UHG_1"," / ",Monatsverwendungsnachweis!$D$7," / ",RIGHT(Monatsverwendungsnachweis!$F$7,2)," / ",ROW()-1))</f>
        <v/>
      </c>
      <c r="D104" s="294" t="str">
        <f t="shared" si="16"/>
        <v/>
      </c>
      <c r="E104" s="294" t="str">
        <f t="shared" si="17"/>
        <v/>
      </c>
      <c r="F104" s="293" t="str">
        <f>IF(A104="","",VLOOKUP(Monatsverwendungsnachweis!B115,Positionen,7,FALSE))</f>
        <v/>
      </c>
      <c r="G104" s="292" t="str">
        <f>IF(A104="","",CONCATENATE(UHG_csv!G104," x ",VLOOKUP(Monatsverwendungsnachweis!$B115,Positionen,8,FALSE)*100,"%"))</f>
        <v/>
      </c>
      <c r="H104" s="406" t="str">
        <f>IF(A104="","",ROUND(UHG_csv!H104*VLOOKUP(Monatsverwendungsnachweis!$B115,Positionen,8,FALSE),2))</f>
        <v/>
      </c>
      <c r="I104" s="406" t="str">
        <f t="shared" si="18"/>
        <v/>
      </c>
      <c r="J104" s="293" t="str">
        <f>IF(A104="","",IF(Monatsverwendungsnachweis!S115="","",Monatsverwendungsnachweis!S115))</f>
        <v/>
      </c>
      <c r="K104" s="490" t="str">
        <f t="shared" si="19"/>
        <v/>
      </c>
      <c r="L104" s="492">
        <f>Monatsverwendungsnachweis!B115</f>
        <v>0</v>
      </c>
    </row>
    <row r="105" spans="1:12" x14ac:dyDescent="0.25">
      <c r="A105" s="292" t="str">
        <f>IF(Ermittlung_Kofi!L106=0,"",IFERROR(VLOOKUP(Monatsverwendungsnachweis!B116,Positionen,6,FALSE),""))</f>
        <v/>
      </c>
      <c r="B105" s="293" t="str">
        <f t="shared" si="15"/>
        <v/>
      </c>
      <c r="C105" s="292" t="str">
        <f>IF(A105="","",CONCATENATE("Refi_UHG_1"," / ",Monatsverwendungsnachweis!$D$7," / ",RIGHT(Monatsverwendungsnachweis!$F$7,2)," / ",ROW()-1))</f>
        <v/>
      </c>
      <c r="D105" s="294" t="str">
        <f t="shared" si="16"/>
        <v/>
      </c>
      <c r="E105" s="294" t="str">
        <f t="shared" si="17"/>
        <v/>
      </c>
      <c r="F105" s="293" t="str">
        <f>IF(A105="","",VLOOKUP(Monatsverwendungsnachweis!B116,Positionen,7,FALSE))</f>
        <v/>
      </c>
      <c r="G105" s="292" t="str">
        <f>IF(A105="","",CONCATENATE(UHG_csv!G105," x ",VLOOKUP(Monatsverwendungsnachweis!$B116,Positionen,8,FALSE)*100,"%"))</f>
        <v/>
      </c>
      <c r="H105" s="406" t="str">
        <f>IF(A105="","",ROUND(UHG_csv!H105*VLOOKUP(Monatsverwendungsnachweis!$B116,Positionen,8,FALSE),2))</f>
        <v/>
      </c>
      <c r="I105" s="406" t="str">
        <f t="shared" si="18"/>
        <v/>
      </c>
      <c r="J105" s="293" t="str">
        <f>IF(A105="","",IF(Monatsverwendungsnachweis!S116="","",Monatsverwendungsnachweis!S116))</f>
        <v/>
      </c>
      <c r="K105" s="490" t="str">
        <f t="shared" si="19"/>
        <v/>
      </c>
      <c r="L105" s="492">
        <f>Monatsverwendungsnachweis!B116</f>
        <v>0</v>
      </c>
    </row>
    <row r="106" spans="1:12" x14ac:dyDescent="0.25">
      <c r="A106" s="292" t="str">
        <f>IF(Ermittlung_Kofi!L107=0,"",IFERROR(VLOOKUP(Monatsverwendungsnachweis!B117,Positionen,6,FALSE),""))</f>
        <v/>
      </c>
      <c r="B106" s="293" t="str">
        <f t="shared" si="15"/>
        <v/>
      </c>
      <c r="C106" s="292" t="str">
        <f>IF(A106="","",CONCATENATE("Refi_UHG_1"," / ",Monatsverwendungsnachweis!$D$7," / ",RIGHT(Monatsverwendungsnachweis!$F$7,2)," / ",ROW()-1))</f>
        <v/>
      </c>
      <c r="D106" s="294" t="str">
        <f t="shared" si="16"/>
        <v/>
      </c>
      <c r="E106" s="294" t="str">
        <f t="shared" si="17"/>
        <v/>
      </c>
      <c r="F106" s="293" t="str">
        <f>IF(A106="","",VLOOKUP(Monatsverwendungsnachweis!B117,Positionen,7,FALSE))</f>
        <v/>
      </c>
      <c r="G106" s="292" t="str">
        <f>IF(A106="","",CONCATENATE(UHG_csv!G106," x ",VLOOKUP(Monatsverwendungsnachweis!$B117,Positionen,8,FALSE)*100,"%"))</f>
        <v/>
      </c>
      <c r="H106" s="406" t="str">
        <f>IF(A106="","",ROUND(UHG_csv!H106*VLOOKUP(Monatsverwendungsnachweis!$B117,Positionen,8,FALSE),2))</f>
        <v/>
      </c>
      <c r="I106" s="406" t="str">
        <f t="shared" si="18"/>
        <v/>
      </c>
      <c r="J106" s="293" t="str">
        <f>IF(A106="","",IF(Monatsverwendungsnachweis!S117="","",Monatsverwendungsnachweis!S117))</f>
        <v/>
      </c>
      <c r="K106" s="490" t="str">
        <f t="shared" si="19"/>
        <v/>
      </c>
      <c r="L106" s="492">
        <f>Monatsverwendungsnachweis!B117</f>
        <v>0</v>
      </c>
    </row>
    <row r="107" spans="1:12" x14ac:dyDescent="0.25">
      <c r="A107" s="292" t="str">
        <f>IF(Ermittlung_Kofi!L108=0,"",IFERROR(VLOOKUP(Monatsverwendungsnachweis!B118,Positionen,6,FALSE),""))</f>
        <v/>
      </c>
      <c r="B107" s="293" t="str">
        <f t="shared" si="15"/>
        <v/>
      </c>
      <c r="C107" s="292" t="str">
        <f>IF(A107="","",CONCATENATE("Refi_UHG_1"," / ",Monatsverwendungsnachweis!$D$7," / ",RIGHT(Monatsverwendungsnachweis!$F$7,2)," / ",ROW()-1))</f>
        <v/>
      </c>
      <c r="D107" s="294" t="str">
        <f t="shared" si="16"/>
        <v/>
      </c>
      <c r="E107" s="294" t="str">
        <f t="shared" si="17"/>
        <v/>
      </c>
      <c r="F107" s="293" t="str">
        <f>IF(A107="","",VLOOKUP(Monatsverwendungsnachweis!B118,Positionen,7,FALSE))</f>
        <v/>
      </c>
      <c r="G107" s="292" t="str">
        <f>IF(A107="","",CONCATENATE(UHG_csv!G107," x ",VLOOKUP(Monatsverwendungsnachweis!$B118,Positionen,8,FALSE)*100,"%"))</f>
        <v/>
      </c>
      <c r="H107" s="406" t="str">
        <f>IF(A107="","",ROUND(UHG_csv!H107*VLOOKUP(Monatsverwendungsnachweis!$B118,Positionen,8,FALSE),2))</f>
        <v/>
      </c>
      <c r="I107" s="406" t="str">
        <f t="shared" si="18"/>
        <v/>
      </c>
      <c r="J107" s="293" t="str">
        <f>IF(A107="","",IF(Monatsverwendungsnachweis!S118="","",Monatsverwendungsnachweis!S118))</f>
        <v/>
      </c>
      <c r="K107" s="490" t="str">
        <f t="shared" si="19"/>
        <v/>
      </c>
      <c r="L107" s="492">
        <f>Monatsverwendungsnachweis!B118</f>
        <v>0</v>
      </c>
    </row>
    <row r="108" spans="1:12" x14ac:dyDescent="0.25">
      <c r="A108" s="292" t="str">
        <f>IF(Ermittlung_Kofi!L109=0,"",IFERROR(VLOOKUP(Monatsverwendungsnachweis!B119,Positionen,6,FALSE),""))</f>
        <v/>
      </c>
      <c r="B108" s="293" t="str">
        <f t="shared" si="15"/>
        <v/>
      </c>
      <c r="C108" s="292" t="str">
        <f>IF(A108="","",CONCATENATE("Refi_UHG_1"," / ",Monatsverwendungsnachweis!$D$7," / ",RIGHT(Monatsverwendungsnachweis!$F$7,2)," / ",ROW()-1))</f>
        <v/>
      </c>
      <c r="D108" s="294" t="str">
        <f t="shared" si="16"/>
        <v/>
      </c>
      <c r="E108" s="294" t="str">
        <f t="shared" si="17"/>
        <v/>
      </c>
      <c r="F108" s="293" t="str">
        <f>IF(A108="","",VLOOKUP(Monatsverwendungsnachweis!B119,Positionen,7,FALSE))</f>
        <v/>
      </c>
      <c r="G108" s="292" t="str">
        <f>IF(A108="","",CONCATENATE(UHG_csv!G108," x ",VLOOKUP(Monatsverwendungsnachweis!$B119,Positionen,8,FALSE)*100,"%"))</f>
        <v/>
      </c>
      <c r="H108" s="406" t="str">
        <f>IF(A108="","",ROUND(UHG_csv!H108*VLOOKUP(Monatsverwendungsnachweis!$B119,Positionen,8,FALSE),2))</f>
        <v/>
      </c>
      <c r="I108" s="406" t="str">
        <f t="shared" si="18"/>
        <v/>
      </c>
      <c r="J108" s="293" t="str">
        <f>IF(A108="","",IF(Monatsverwendungsnachweis!S119="","",Monatsverwendungsnachweis!S119))</f>
        <v/>
      </c>
      <c r="K108" s="490" t="str">
        <f t="shared" si="19"/>
        <v/>
      </c>
      <c r="L108" s="492">
        <f>Monatsverwendungsnachweis!B119</f>
        <v>0</v>
      </c>
    </row>
    <row r="109" spans="1:12" x14ac:dyDescent="0.25">
      <c r="A109" s="292" t="str">
        <f>IF(Ermittlung_Kofi!L110=0,"",IFERROR(VLOOKUP(Monatsverwendungsnachweis!B120,Positionen,6,FALSE),""))</f>
        <v/>
      </c>
      <c r="B109" s="293" t="str">
        <f t="shared" si="15"/>
        <v/>
      </c>
      <c r="C109" s="292" t="str">
        <f>IF(A109="","",CONCATENATE("Refi_UHG_1"," / ",Monatsverwendungsnachweis!$D$7," / ",RIGHT(Monatsverwendungsnachweis!$F$7,2)," / ",ROW()-1))</f>
        <v/>
      </c>
      <c r="D109" s="294" t="str">
        <f t="shared" si="16"/>
        <v/>
      </c>
      <c r="E109" s="294" t="str">
        <f t="shared" si="17"/>
        <v/>
      </c>
      <c r="F109" s="293" t="str">
        <f>IF(A109="","",VLOOKUP(Monatsverwendungsnachweis!B120,Positionen,7,FALSE))</f>
        <v/>
      </c>
      <c r="G109" s="292" t="str">
        <f>IF(A109="","",CONCATENATE(UHG_csv!G109," x ",VLOOKUP(Monatsverwendungsnachweis!$B120,Positionen,8,FALSE)*100,"%"))</f>
        <v/>
      </c>
      <c r="H109" s="406" t="str">
        <f>IF(A109="","",ROUND(UHG_csv!H109*VLOOKUP(Monatsverwendungsnachweis!$B120,Positionen,8,FALSE),2))</f>
        <v/>
      </c>
      <c r="I109" s="406" t="str">
        <f t="shared" si="18"/>
        <v/>
      </c>
      <c r="J109" s="293" t="str">
        <f>IF(A109="","",IF(Monatsverwendungsnachweis!S120="","",Monatsverwendungsnachweis!S120))</f>
        <v/>
      </c>
      <c r="K109" s="490" t="str">
        <f t="shared" si="19"/>
        <v/>
      </c>
      <c r="L109" s="492">
        <f>Monatsverwendungsnachweis!B120</f>
        <v>0</v>
      </c>
    </row>
    <row r="110" spans="1:12" x14ac:dyDescent="0.25">
      <c r="A110" s="292" t="str">
        <f>IF(Ermittlung_Kofi!L111=0,"",IFERROR(VLOOKUP(Monatsverwendungsnachweis!B121,Positionen,6,FALSE),""))</f>
        <v/>
      </c>
      <c r="B110" s="293" t="str">
        <f t="shared" si="15"/>
        <v/>
      </c>
      <c r="C110" s="292" t="str">
        <f>IF(A110="","",CONCATENATE("Refi_UHG_1"," / ",Monatsverwendungsnachweis!$D$7," / ",RIGHT(Monatsverwendungsnachweis!$F$7,2)," / ",ROW()-1))</f>
        <v/>
      </c>
      <c r="D110" s="294" t="str">
        <f t="shared" si="16"/>
        <v/>
      </c>
      <c r="E110" s="294" t="str">
        <f t="shared" si="17"/>
        <v/>
      </c>
      <c r="F110" s="293" t="str">
        <f>IF(A110="","",VLOOKUP(Monatsverwendungsnachweis!B121,Positionen,7,FALSE))</f>
        <v/>
      </c>
      <c r="G110" s="292" t="str">
        <f>IF(A110="","",CONCATENATE(UHG_csv!G110," x ",VLOOKUP(Monatsverwendungsnachweis!$B121,Positionen,8,FALSE)*100,"%"))</f>
        <v/>
      </c>
      <c r="H110" s="406" t="str">
        <f>IF(A110="","",ROUND(UHG_csv!H110*VLOOKUP(Monatsverwendungsnachweis!$B121,Positionen,8,FALSE),2))</f>
        <v/>
      </c>
      <c r="I110" s="406" t="str">
        <f t="shared" si="18"/>
        <v/>
      </c>
      <c r="J110" s="293" t="str">
        <f>IF(A110="","",IF(Monatsverwendungsnachweis!S121="","",Monatsverwendungsnachweis!S121))</f>
        <v/>
      </c>
      <c r="K110" s="490" t="str">
        <f t="shared" si="19"/>
        <v/>
      </c>
      <c r="L110" s="492">
        <f>Monatsverwendungsnachweis!B121</f>
        <v>0</v>
      </c>
    </row>
    <row r="111" spans="1:12" x14ac:dyDescent="0.25">
      <c r="A111" s="292" t="str">
        <f>IF(Ermittlung_Kofi!L112=0,"",IFERROR(VLOOKUP(Monatsverwendungsnachweis!B122,Positionen,6,FALSE),""))</f>
        <v/>
      </c>
      <c r="B111" s="293" t="str">
        <f t="shared" si="15"/>
        <v/>
      </c>
      <c r="C111" s="292" t="str">
        <f>IF(A111="","",CONCATENATE("Refi_UHG_1"," / ",Monatsverwendungsnachweis!$D$7," / ",RIGHT(Monatsverwendungsnachweis!$F$7,2)," / ",ROW()-1))</f>
        <v/>
      </c>
      <c r="D111" s="294" t="str">
        <f t="shared" si="16"/>
        <v/>
      </c>
      <c r="E111" s="294" t="str">
        <f t="shared" si="17"/>
        <v/>
      </c>
      <c r="F111" s="293" t="str">
        <f>IF(A111="","",VLOOKUP(Monatsverwendungsnachweis!B122,Positionen,7,FALSE))</f>
        <v/>
      </c>
      <c r="G111" s="292" t="str">
        <f>IF(A111="","",CONCATENATE(UHG_csv!G111," x ",VLOOKUP(Monatsverwendungsnachweis!$B122,Positionen,8,FALSE)*100,"%"))</f>
        <v/>
      </c>
      <c r="H111" s="406" t="str">
        <f>IF(A111="","",ROUND(UHG_csv!H111*VLOOKUP(Monatsverwendungsnachweis!$B122,Positionen,8,FALSE),2))</f>
        <v/>
      </c>
      <c r="I111" s="406" t="str">
        <f t="shared" si="18"/>
        <v/>
      </c>
      <c r="J111" s="293" t="str">
        <f>IF(A111="","",IF(Monatsverwendungsnachweis!S122="","",Monatsverwendungsnachweis!S122))</f>
        <v/>
      </c>
      <c r="K111" s="490" t="str">
        <f t="shared" si="19"/>
        <v/>
      </c>
      <c r="L111" s="492">
        <f>Monatsverwendungsnachweis!B122</f>
        <v>0</v>
      </c>
    </row>
    <row r="112" spans="1:12" x14ac:dyDescent="0.25">
      <c r="A112" s="292" t="str">
        <f>IF(Ermittlung_Kofi!L113=0,"",IFERROR(VLOOKUP(Monatsverwendungsnachweis!B123,Positionen,6,FALSE),""))</f>
        <v/>
      </c>
      <c r="B112" s="293" t="str">
        <f t="shared" si="15"/>
        <v/>
      </c>
      <c r="C112" s="292" t="str">
        <f>IF(A112="","",CONCATENATE("Refi_UHG_1"," / ",Monatsverwendungsnachweis!$D$7," / ",RIGHT(Monatsverwendungsnachweis!$F$7,2)," / ",ROW()-1))</f>
        <v/>
      </c>
      <c r="D112" s="294" t="str">
        <f t="shared" si="16"/>
        <v/>
      </c>
      <c r="E112" s="294" t="str">
        <f t="shared" si="17"/>
        <v/>
      </c>
      <c r="F112" s="293" t="str">
        <f>IF(A112="","",VLOOKUP(Monatsverwendungsnachweis!B123,Positionen,7,FALSE))</f>
        <v/>
      </c>
      <c r="G112" s="292" t="str">
        <f>IF(A112="","",CONCATENATE(UHG_csv!G112," x ",VLOOKUP(Monatsverwendungsnachweis!$B123,Positionen,8,FALSE)*100,"%"))</f>
        <v/>
      </c>
      <c r="H112" s="406" t="str">
        <f>IF(A112="","",ROUND(UHG_csv!H112*VLOOKUP(Monatsverwendungsnachweis!$B123,Positionen,8,FALSE),2))</f>
        <v/>
      </c>
      <c r="I112" s="406" t="str">
        <f t="shared" si="18"/>
        <v/>
      </c>
      <c r="J112" s="293" t="str">
        <f>IF(A112="","",IF(Monatsverwendungsnachweis!S123="","",Monatsverwendungsnachweis!S123))</f>
        <v/>
      </c>
      <c r="K112" s="490" t="str">
        <f t="shared" si="19"/>
        <v/>
      </c>
      <c r="L112" s="492">
        <f>Monatsverwendungsnachweis!B123</f>
        <v>0</v>
      </c>
    </row>
    <row r="113" spans="1:12" x14ac:dyDescent="0.25">
      <c r="A113" s="292" t="str">
        <f>IF(Ermittlung_Kofi!L114=0,"",IFERROR(VLOOKUP(Monatsverwendungsnachweis!B124,Positionen,6,FALSE),""))</f>
        <v/>
      </c>
      <c r="B113" s="293" t="str">
        <f t="shared" si="15"/>
        <v/>
      </c>
      <c r="C113" s="292" t="str">
        <f>IF(A113="","",CONCATENATE("Refi_UHG_1"," / ",Monatsverwendungsnachweis!$D$7," / ",RIGHT(Monatsverwendungsnachweis!$F$7,2)," / ",ROW()-1))</f>
        <v/>
      </c>
      <c r="D113" s="294" t="str">
        <f t="shared" si="16"/>
        <v/>
      </c>
      <c r="E113" s="294" t="str">
        <f t="shared" si="17"/>
        <v/>
      </c>
      <c r="F113" s="293" t="str">
        <f>IF(A113="","",VLOOKUP(Monatsverwendungsnachweis!B124,Positionen,7,FALSE))</f>
        <v/>
      </c>
      <c r="G113" s="292" t="str">
        <f>IF(A113="","",CONCATENATE(UHG_csv!G113," x ",VLOOKUP(Monatsverwendungsnachweis!$B124,Positionen,8,FALSE)*100,"%"))</f>
        <v/>
      </c>
      <c r="H113" s="406" t="str">
        <f>IF(A113="","",ROUND(UHG_csv!H113*VLOOKUP(Monatsverwendungsnachweis!$B124,Positionen,8,FALSE),2))</f>
        <v/>
      </c>
      <c r="I113" s="406" t="str">
        <f t="shared" si="18"/>
        <v/>
      </c>
      <c r="J113" s="293" t="str">
        <f>IF(A113="","",IF(Monatsverwendungsnachweis!S124="","",Monatsverwendungsnachweis!S124))</f>
        <v/>
      </c>
      <c r="K113" s="490" t="str">
        <f t="shared" si="19"/>
        <v/>
      </c>
      <c r="L113" s="492">
        <f>Monatsverwendungsnachweis!B124</f>
        <v>0</v>
      </c>
    </row>
    <row r="114" spans="1:12" x14ac:dyDescent="0.25">
      <c r="A114" s="292" t="str">
        <f>IF(Ermittlung_Kofi!L115=0,"",IFERROR(VLOOKUP(Monatsverwendungsnachweis!B125,Positionen,6,FALSE),""))</f>
        <v/>
      </c>
      <c r="B114" s="293" t="str">
        <f t="shared" si="15"/>
        <v/>
      </c>
      <c r="C114" s="292" t="str">
        <f>IF(A114="","",CONCATENATE("Refi_UHG_1"," / ",Monatsverwendungsnachweis!$D$7," / ",RIGHT(Monatsverwendungsnachweis!$F$7,2)," / ",ROW()-1))</f>
        <v/>
      </c>
      <c r="D114" s="294" t="str">
        <f t="shared" si="16"/>
        <v/>
      </c>
      <c r="E114" s="294" t="str">
        <f t="shared" si="17"/>
        <v/>
      </c>
      <c r="F114" s="293" t="str">
        <f>IF(A114="","",VLOOKUP(Monatsverwendungsnachweis!B125,Positionen,7,FALSE))</f>
        <v/>
      </c>
      <c r="G114" s="292" t="str">
        <f>IF(A114="","",CONCATENATE(UHG_csv!G114," x ",VLOOKUP(Monatsverwendungsnachweis!$B125,Positionen,8,FALSE)*100,"%"))</f>
        <v/>
      </c>
      <c r="H114" s="406" t="str">
        <f>IF(A114="","",ROUND(UHG_csv!H114*VLOOKUP(Monatsverwendungsnachweis!$B125,Positionen,8,FALSE),2))</f>
        <v/>
      </c>
      <c r="I114" s="406" t="str">
        <f t="shared" si="18"/>
        <v/>
      </c>
      <c r="J114" s="293" t="str">
        <f>IF(A114="","",IF(Monatsverwendungsnachweis!S125="","",Monatsverwendungsnachweis!S125))</f>
        <v/>
      </c>
      <c r="K114" s="490" t="str">
        <f t="shared" si="19"/>
        <v/>
      </c>
      <c r="L114" s="492">
        <f>Monatsverwendungsnachweis!B125</f>
        <v>0</v>
      </c>
    </row>
    <row r="115" spans="1:12" x14ac:dyDescent="0.25">
      <c r="A115" s="292" t="str">
        <f>IF(Ermittlung_Kofi!L116=0,"",IFERROR(VLOOKUP(Monatsverwendungsnachweis!B126,Positionen,6,FALSE),""))</f>
        <v/>
      </c>
      <c r="B115" s="293" t="str">
        <f t="shared" si="15"/>
        <v/>
      </c>
      <c r="C115" s="292" t="str">
        <f>IF(A115="","",CONCATENATE("Refi_UHG_1"," / ",Monatsverwendungsnachweis!$D$7," / ",RIGHT(Monatsverwendungsnachweis!$F$7,2)," / ",ROW()-1))</f>
        <v/>
      </c>
      <c r="D115" s="294" t="str">
        <f t="shared" si="16"/>
        <v/>
      </c>
      <c r="E115" s="294" t="str">
        <f t="shared" si="17"/>
        <v/>
      </c>
      <c r="F115" s="293" t="str">
        <f>IF(A115="","",VLOOKUP(Monatsverwendungsnachweis!B126,Positionen,7,FALSE))</f>
        <v/>
      </c>
      <c r="G115" s="292" t="str">
        <f>IF(A115="","",CONCATENATE(UHG_csv!G115," x ",VLOOKUP(Monatsverwendungsnachweis!$B126,Positionen,8,FALSE)*100,"%"))</f>
        <v/>
      </c>
      <c r="H115" s="406" t="str">
        <f>IF(A115="","",ROUND(UHG_csv!H115*VLOOKUP(Monatsverwendungsnachweis!$B126,Positionen,8,FALSE),2))</f>
        <v/>
      </c>
      <c r="I115" s="406" t="str">
        <f t="shared" si="18"/>
        <v/>
      </c>
      <c r="J115" s="293" t="str">
        <f>IF(A115="","",IF(Monatsverwendungsnachweis!S126="","",Monatsverwendungsnachweis!S126))</f>
        <v/>
      </c>
      <c r="K115" s="490" t="str">
        <f t="shared" si="19"/>
        <v/>
      </c>
      <c r="L115" s="492">
        <f>Monatsverwendungsnachweis!B126</f>
        <v>0</v>
      </c>
    </row>
    <row r="116" spans="1:12" x14ac:dyDescent="0.25">
      <c r="A116" s="292" t="str">
        <f>IF(Ermittlung_Kofi!L117=0,"",IFERROR(VLOOKUP(Monatsverwendungsnachweis!B127,Positionen,6,FALSE),""))</f>
        <v/>
      </c>
      <c r="B116" s="293" t="str">
        <f t="shared" si="15"/>
        <v/>
      </c>
      <c r="C116" s="292" t="str">
        <f>IF(A116="","",CONCATENATE("Refi_UHG_1"," / ",Monatsverwendungsnachweis!$D$7," / ",RIGHT(Monatsverwendungsnachweis!$F$7,2)," / ",ROW()-1))</f>
        <v/>
      </c>
      <c r="D116" s="294" t="str">
        <f t="shared" si="16"/>
        <v/>
      </c>
      <c r="E116" s="294" t="str">
        <f t="shared" si="17"/>
        <v/>
      </c>
      <c r="F116" s="293" t="str">
        <f>IF(A116="","",VLOOKUP(Monatsverwendungsnachweis!B127,Positionen,7,FALSE))</f>
        <v/>
      </c>
      <c r="G116" s="292" t="str">
        <f>IF(A116="","",CONCATENATE(UHG_csv!G116," x ",VLOOKUP(Monatsverwendungsnachweis!$B127,Positionen,8,FALSE)*100,"%"))</f>
        <v/>
      </c>
      <c r="H116" s="406" t="str">
        <f>IF(A116="","",ROUND(UHG_csv!H116*VLOOKUP(Monatsverwendungsnachweis!$B127,Positionen,8,FALSE),2))</f>
        <v/>
      </c>
      <c r="I116" s="406" t="str">
        <f t="shared" si="18"/>
        <v/>
      </c>
      <c r="J116" s="293" t="str">
        <f>IF(A116="","",IF(Monatsverwendungsnachweis!S127="","",Monatsverwendungsnachweis!S127))</f>
        <v/>
      </c>
      <c r="K116" s="490" t="str">
        <f t="shared" si="19"/>
        <v/>
      </c>
      <c r="L116" s="492">
        <f>Monatsverwendungsnachweis!B127</f>
        <v>0</v>
      </c>
    </row>
    <row r="117" spans="1:12" x14ac:dyDescent="0.25">
      <c r="A117" s="292" t="str">
        <f>IF(Ermittlung_Kofi!L118=0,"",IFERROR(VLOOKUP(Monatsverwendungsnachweis!B128,Positionen,6,FALSE),""))</f>
        <v/>
      </c>
      <c r="B117" s="293" t="str">
        <f t="shared" si="15"/>
        <v/>
      </c>
      <c r="C117" s="292" t="str">
        <f>IF(A117="","",CONCATENATE("Refi_UHG_1"," / ",Monatsverwendungsnachweis!$D$7," / ",RIGHT(Monatsverwendungsnachweis!$F$7,2)," / ",ROW()-1))</f>
        <v/>
      </c>
      <c r="D117" s="294" t="str">
        <f t="shared" si="16"/>
        <v/>
      </c>
      <c r="E117" s="294" t="str">
        <f t="shared" si="17"/>
        <v/>
      </c>
      <c r="F117" s="293" t="str">
        <f>IF(A117="","",VLOOKUP(Monatsverwendungsnachweis!B128,Positionen,7,FALSE))</f>
        <v/>
      </c>
      <c r="G117" s="292" t="str">
        <f>IF(A117="","",CONCATENATE(UHG_csv!G117," x ",VLOOKUP(Monatsverwendungsnachweis!$B128,Positionen,8,FALSE)*100,"%"))</f>
        <v/>
      </c>
      <c r="H117" s="406" t="str">
        <f>IF(A117="","",ROUND(UHG_csv!H117*VLOOKUP(Monatsverwendungsnachweis!$B128,Positionen,8,FALSE),2))</f>
        <v/>
      </c>
      <c r="I117" s="406" t="str">
        <f t="shared" si="18"/>
        <v/>
      </c>
      <c r="J117" s="293" t="str">
        <f>IF(A117="","",IF(Monatsverwendungsnachweis!S128="","",Monatsverwendungsnachweis!S128))</f>
        <v/>
      </c>
      <c r="K117" s="490" t="str">
        <f t="shared" si="19"/>
        <v/>
      </c>
      <c r="L117" s="492">
        <f>Monatsverwendungsnachweis!B128</f>
        <v>0</v>
      </c>
    </row>
    <row r="118" spans="1:12" x14ac:dyDescent="0.25">
      <c r="A118" s="292" t="str">
        <f>IF(Ermittlung_Kofi!L119=0,"",IFERROR(VLOOKUP(Monatsverwendungsnachweis!B129,Positionen,6,FALSE),""))</f>
        <v/>
      </c>
      <c r="B118" s="293" t="str">
        <f t="shared" si="15"/>
        <v/>
      </c>
      <c r="C118" s="292" t="str">
        <f>IF(A118="","",CONCATENATE("Refi_UHG_1"," / ",Monatsverwendungsnachweis!$D$7," / ",RIGHT(Monatsverwendungsnachweis!$F$7,2)," / ",ROW()-1))</f>
        <v/>
      </c>
      <c r="D118" s="294" t="str">
        <f t="shared" si="16"/>
        <v/>
      </c>
      <c r="E118" s="294" t="str">
        <f t="shared" si="17"/>
        <v/>
      </c>
      <c r="F118" s="293" t="str">
        <f>IF(A118="","",VLOOKUP(Monatsverwendungsnachweis!B129,Positionen,7,FALSE))</f>
        <v/>
      </c>
      <c r="G118" s="292" t="str">
        <f>IF(A118="","",CONCATENATE(UHG_csv!G118," x ",VLOOKUP(Monatsverwendungsnachweis!$B129,Positionen,8,FALSE)*100,"%"))</f>
        <v/>
      </c>
      <c r="H118" s="406" t="str">
        <f>IF(A118="","",ROUND(UHG_csv!H118*VLOOKUP(Monatsverwendungsnachweis!$B129,Positionen,8,FALSE),2))</f>
        <v/>
      </c>
      <c r="I118" s="406" t="str">
        <f t="shared" si="18"/>
        <v/>
      </c>
      <c r="J118" s="293" t="str">
        <f>IF(A118="","",IF(Monatsverwendungsnachweis!S129="","",Monatsverwendungsnachweis!S129))</f>
        <v/>
      </c>
      <c r="K118" s="490" t="str">
        <f t="shared" si="19"/>
        <v/>
      </c>
      <c r="L118" s="492">
        <f>Monatsverwendungsnachweis!B129</f>
        <v>0</v>
      </c>
    </row>
    <row r="119" spans="1:12" x14ac:dyDescent="0.25">
      <c r="A119" s="292" t="str">
        <f>IF(Ermittlung_Kofi!L120=0,"",IFERROR(VLOOKUP(Monatsverwendungsnachweis!B130,Positionen,6,FALSE),""))</f>
        <v/>
      </c>
      <c r="B119" s="293" t="str">
        <f t="shared" si="15"/>
        <v/>
      </c>
      <c r="C119" s="292" t="str">
        <f>IF(A119="","",CONCATENATE("Refi_UHG_1"," / ",Monatsverwendungsnachweis!$D$7," / ",RIGHT(Monatsverwendungsnachweis!$F$7,2)," / ",ROW()-1))</f>
        <v/>
      </c>
      <c r="D119" s="294" t="str">
        <f t="shared" si="16"/>
        <v/>
      </c>
      <c r="E119" s="294" t="str">
        <f t="shared" si="17"/>
        <v/>
      </c>
      <c r="F119" s="293" t="str">
        <f>IF(A119="","",VLOOKUP(Monatsverwendungsnachweis!B130,Positionen,7,FALSE))</f>
        <v/>
      </c>
      <c r="G119" s="292" t="str">
        <f>IF(A119="","",CONCATENATE(UHG_csv!G119," x ",VLOOKUP(Monatsverwendungsnachweis!$B130,Positionen,8,FALSE)*100,"%"))</f>
        <v/>
      </c>
      <c r="H119" s="406" t="str">
        <f>IF(A119="","",ROUND(UHG_csv!H119*VLOOKUP(Monatsverwendungsnachweis!$B130,Positionen,8,FALSE),2))</f>
        <v/>
      </c>
      <c r="I119" s="406" t="str">
        <f t="shared" si="18"/>
        <v/>
      </c>
      <c r="J119" s="293" t="str">
        <f>IF(A119="","",IF(Monatsverwendungsnachweis!S130="","",Monatsverwendungsnachweis!S130))</f>
        <v/>
      </c>
      <c r="K119" s="490" t="str">
        <f t="shared" si="19"/>
        <v/>
      </c>
      <c r="L119" s="492">
        <f>Monatsverwendungsnachweis!B130</f>
        <v>0</v>
      </c>
    </row>
    <row r="120" spans="1:12" x14ac:dyDescent="0.25">
      <c r="A120" s="292" t="str">
        <f>IF(Ermittlung_Kofi!L121=0,"",IFERROR(VLOOKUP(Monatsverwendungsnachweis!B131,Positionen,6,FALSE),""))</f>
        <v/>
      </c>
      <c r="B120" s="293" t="str">
        <f t="shared" si="15"/>
        <v/>
      </c>
      <c r="C120" s="292" t="str">
        <f>IF(A120="","",CONCATENATE("Refi_UHG_1"," / ",Monatsverwendungsnachweis!$D$7," / ",RIGHT(Monatsverwendungsnachweis!$F$7,2)," / ",ROW()-1))</f>
        <v/>
      </c>
      <c r="D120" s="294" t="str">
        <f t="shared" si="16"/>
        <v/>
      </c>
      <c r="E120" s="294" t="str">
        <f t="shared" si="17"/>
        <v/>
      </c>
      <c r="F120" s="293" t="str">
        <f>IF(A120="","",VLOOKUP(Monatsverwendungsnachweis!B131,Positionen,7,FALSE))</f>
        <v/>
      </c>
      <c r="G120" s="292" t="str">
        <f>IF(A120="","",CONCATENATE(UHG_csv!G120," x ",VLOOKUP(Monatsverwendungsnachweis!$B131,Positionen,8,FALSE)*100,"%"))</f>
        <v/>
      </c>
      <c r="H120" s="406" t="str">
        <f>IF(A120="","",ROUND(UHG_csv!H120*VLOOKUP(Monatsverwendungsnachweis!$B131,Positionen,8,FALSE),2))</f>
        <v/>
      </c>
      <c r="I120" s="406" t="str">
        <f t="shared" si="18"/>
        <v/>
      </c>
      <c r="J120" s="293" t="str">
        <f>IF(A120="","",IF(Monatsverwendungsnachweis!S131="","",Monatsverwendungsnachweis!S131))</f>
        <v/>
      </c>
      <c r="K120" s="490" t="str">
        <f t="shared" si="19"/>
        <v/>
      </c>
      <c r="L120" s="492">
        <f>Monatsverwendungsnachweis!B131</f>
        <v>0</v>
      </c>
    </row>
    <row r="121" spans="1:12" x14ac:dyDescent="0.25">
      <c r="A121" s="292" t="str">
        <f>IF(Ermittlung_Kofi!L122=0,"",IFERROR(VLOOKUP(Monatsverwendungsnachweis!B132,Positionen,6,FALSE),""))</f>
        <v/>
      </c>
      <c r="B121" s="293" t="str">
        <f t="shared" si="15"/>
        <v/>
      </c>
      <c r="C121" s="292" t="str">
        <f>IF(A121="","",CONCATENATE("Refi_UHG_1"," / ",Monatsverwendungsnachweis!$D$7," / ",RIGHT(Monatsverwendungsnachweis!$F$7,2)," / ",ROW()-1))</f>
        <v/>
      </c>
      <c r="D121" s="294" t="str">
        <f t="shared" si="16"/>
        <v/>
      </c>
      <c r="E121" s="294" t="str">
        <f t="shared" si="17"/>
        <v/>
      </c>
      <c r="F121" s="293" t="str">
        <f>IF(A121="","",VLOOKUP(Monatsverwendungsnachweis!B132,Positionen,7,FALSE))</f>
        <v/>
      </c>
      <c r="G121" s="292" t="str">
        <f>IF(A121="","",CONCATENATE(UHG_csv!G121," x ",VLOOKUP(Monatsverwendungsnachweis!$B132,Positionen,8,FALSE)*100,"%"))</f>
        <v/>
      </c>
      <c r="H121" s="406" t="str">
        <f>IF(A121="","",ROUND(UHG_csv!H121*VLOOKUP(Monatsverwendungsnachweis!$B132,Positionen,8,FALSE),2))</f>
        <v/>
      </c>
      <c r="I121" s="406" t="str">
        <f t="shared" si="18"/>
        <v/>
      </c>
      <c r="J121" s="293" t="str">
        <f>IF(A121="","",IF(Monatsverwendungsnachweis!S132="","",Monatsverwendungsnachweis!S132))</f>
        <v/>
      </c>
      <c r="K121" s="490" t="str">
        <f t="shared" si="19"/>
        <v/>
      </c>
      <c r="L121" s="492">
        <f>Monatsverwendungsnachweis!B132</f>
        <v>0</v>
      </c>
    </row>
    <row r="122" spans="1:12" x14ac:dyDescent="0.25">
      <c r="A122" s="292" t="str">
        <f>IF(Ermittlung_Kofi!L123=0,"",IFERROR(VLOOKUP(Monatsverwendungsnachweis!B133,Positionen,6,FALSE),""))</f>
        <v/>
      </c>
      <c r="B122" s="293" t="str">
        <f t="shared" si="15"/>
        <v/>
      </c>
      <c r="C122" s="292" t="str">
        <f>IF(A122="","",CONCATENATE("Refi_UHG_1"," / ",Monatsverwendungsnachweis!$D$7," / ",RIGHT(Monatsverwendungsnachweis!$F$7,2)," / ",ROW()-1))</f>
        <v/>
      </c>
      <c r="D122" s="294" t="str">
        <f t="shared" si="16"/>
        <v/>
      </c>
      <c r="E122" s="294" t="str">
        <f t="shared" si="17"/>
        <v/>
      </c>
      <c r="F122" s="293" t="str">
        <f>IF(A122="","",VLOOKUP(Monatsverwendungsnachweis!B133,Positionen,7,FALSE))</f>
        <v/>
      </c>
      <c r="G122" s="292" t="str">
        <f>IF(A122="","",CONCATENATE(UHG_csv!G122," x ",VLOOKUP(Monatsverwendungsnachweis!$B133,Positionen,8,FALSE)*100,"%"))</f>
        <v/>
      </c>
      <c r="H122" s="406" t="str">
        <f>IF(A122="","",ROUND(UHG_csv!H122*VLOOKUP(Monatsverwendungsnachweis!$B133,Positionen,8,FALSE),2))</f>
        <v/>
      </c>
      <c r="I122" s="406" t="str">
        <f t="shared" si="18"/>
        <v/>
      </c>
      <c r="J122" s="293" t="str">
        <f>IF(A122="","",IF(Monatsverwendungsnachweis!S133="","",Monatsverwendungsnachweis!S133))</f>
        <v/>
      </c>
      <c r="K122" s="490" t="str">
        <f t="shared" si="19"/>
        <v/>
      </c>
      <c r="L122" s="492">
        <f>Monatsverwendungsnachweis!B133</f>
        <v>0</v>
      </c>
    </row>
    <row r="123" spans="1:12" x14ac:dyDescent="0.25">
      <c r="A123" s="292" t="str">
        <f>IF(Ermittlung_Kofi!L124=0,"",IFERROR(VLOOKUP(Monatsverwendungsnachweis!B134,Positionen,6,FALSE),""))</f>
        <v/>
      </c>
      <c r="B123" s="293" t="str">
        <f t="shared" si="15"/>
        <v/>
      </c>
      <c r="C123" s="292" t="str">
        <f>IF(A123="","",CONCATENATE("Refi_UHG_1"," / ",Monatsverwendungsnachweis!$D$7," / ",RIGHT(Monatsverwendungsnachweis!$F$7,2)," / ",ROW()-1))</f>
        <v/>
      </c>
      <c r="D123" s="294" t="str">
        <f t="shared" si="16"/>
        <v/>
      </c>
      <c r="E123" s="294" t="str">
        <f t="shared" si="17"/>
        <v/>
      </c>
      <c r="F123" s="293" t="str">
        <f>IF(A123="","",VLOOKUP(Monatsverwendungsnachweis!B134,Positionen,7,FALSE))</f>
        <v/>
      </c>
      <c r="G123" s="292" t="str">
        <f>IF(A123="","",CONCATENATE(UHG_csv!G123," x ",VLOOKUP(Monatsverwendungsnachweis!$B134,Positionen,8,FALSE)*100,"%"))</f>
        <v/>
      </c>
      <c r="H123" s="406" t="str">
        <f>IF(A123="","",ROUND(UHG_csv!H123*VLOOKUP(Monatsverwendungsnachweis!$B134,Positionen,8,FALSE),2))</f>
        <v/>
      </c>
      <c r="I123" s="406" t="str">
        <f t="shared" si="18"/>
        <v/>
      </c>
      <c r="J123" s="293" t="str">
        <f>IF(A123="","",IF(Monatsverwendungsnachweis!S134="","",Monatsverwendungsnachweis!S134))</f>
        <v/>
      </c>
      <c r="K123" s="490" t="str">
        <f t="shared" si="19"/>
        <v/>
      </c>
      <c r="L123" s="492">
        <f>Monatsverwendungsnachweis!B134</f>
        <v>0</v>
      </c>
    </row>
    <row r="124" spans="1:12" x14ac:dyDescent="0.25">
      <c r="A124" s="292" t="str">
        <f>IF(Ermittlung_Kofi!L125=0,"",IFERROR(VLOOKUP(Monatsverwendungsnachweis!B135,Positionen,6,FALSE),""))</f>
        <v/>
      </c>
      <c r="B124" s="293" t="str">
        <f t="shared" si="15"/>
        <v/>
      </c>
      <c r="C124" s="292" t="str">
        <f>IF(A124="","",CONCATENATE("Refi_UHG_1"," / ",Monatsverwendungsnachweis!$D$7," / ",RIGHT(Monatsverwendungsnachweis!$F$7,2)," / ",ROW()-1))</f>
        <v/>
      </c>
      <c r="D124" s="294" t="str">
        <f t="shared" si="16"/>
        <v/>
      </c>
      <c r="E124" s="294" t="str">
        <f t="shared" si="17"/>
        <v/>
      </c>
      <c r="F124" s="293" t="str">
        <f>IF(A124="","",VLOOKUP(Monatsverwendungsnachweis!B135,Positionen,7,FALSE))</f>
        <v/>
      </c>
      <c r="G124" s="292" t="str">
        <f>IF(A124="","",CONCATENATE(UHG_csv!G124," x ",VLOOKUP(Monatsverwendungsnachweis!$B135,Positionen,8,FALSE)*100,"%"))</f>
        <v/>
      </c>
      <c r="H124" s="406" t="str">
        <f>IF(A124="","",ROUND(UHG_csv!H124*VLOOKUP(Monatsverwendungsnachweis!$B135,Positionen,8,FALSE),2))</f>
        <v/>
      </c>
      <c r="I124" s="406" t="str">
        <f t="shared" si="18"/>
        <v/>
      </c>
      <c r="J124" s="293" t="str">
        <f>IF(A124="","",IF(Monatsverwendungsnachweis!S135="","",Monatsverwendungsnachweis!S135))</f>
        <v/>
      </c>
      <c r="K124" s="490" t="str">
        <f t="shared" si="19"/>
        <v/>
      </c>
      <c r="L124" s="492">
        <f>Monatsverwendungsnachweis!B135</f>
        <v>0</v>
      </c>
    </row>
    <row r="125" spans="1:12" x14ac:dyDescent="0.25">
      <c r="A125" s="292" t="str">
        <f>IF(Ermittlung_Kofi!L126=0,"",IFERROR(VLOOKUP(Monatsverwendungsnachweis!B136,Positionen,6,FALSE),""))</f>
        <v/>
      </c>
      <c r="B125" s="293" t="str">
        <f t="shared" si="15"/>
        <v/>
      </c>
      <c r="C125" s="292" t="str">
        <f>IF(A125="","",CONCATENATE("Refi_UHG_1"," / ",Monatsverwendungsnachweis!$D$7," / ",RIGHT(Monatsverwendungsnachweis!$F$7,2)," / ",ROW()-1))</f>
        <v/>
      </c>
      <c r="D125" s="294" t="str">
        <f t="shared" si="16"/>
        <v/>
      </c>
      <c r="E125" s="294" t="str">
        <f t="shared" si="17"/>
        <v/>
      </c>
      <c r="F125" s="293" t="str">
        <f>IF(A125="","",VLOOKUP(Monatsverwendungsnachweis!B136,Positionen,7,FALSE))</f>
        <v/>
      </c>
      <c r="G125" s="292" t="str">
        <f>IF(A125="","",CONCATENATE(UHG_csv!G125," x ",VLOOKUP(Monatsverwendungsnachweis!$B136,Positionen,8,FALSE)*100,"%"))</f>
        <v/>
      </c>
      <c r="H125" s="406" t="str">
        <f>IF(A125="","",ROUND(UHG_csv!H125*VLOOKUP(Monatsverwendungsnachweis!$B136,Positionen,8,FALSE),2))</f>
        <v/>
      </c>
      <c r="I125" s="406" t="str">
        <f t="shared" si="18"/>
        <v/>
      </c>
      <c r="J125" s="293" t="str">
        <f>IF(A125="","",IF(Monatsverwendungsnachweis!S136="","",Monatsverwendungsnachweis!S136))</f>
        <v/>
      </c>
      <c r="K125" s="490" t="str">
        <f t="shared" si="19"/>
        <v/>
      </c>
      <c r="L125" s="492">
        <f>Monatsverwendungsnachweis!B136</f>
        <v>0</v>
      </c>
    </row>
    <row r="126" spans="1:12" x14ac:dyDescent="0.25">
      <c r="A126" s="292" t="str">
        <f>IF(Ermittlung_Kofi!L127=0,"",IFERROR(VLOOKUP(Monatsverwendungsnachweis!B137,Positionen,6,FALSE),""))</f>
        <v/>
      </c>
      <c r="B126" s="293" t="str">
        <f t="shared" si="15"/>
        <v/>
      </c>
      <c r="C126" s="292" t="str">
        <f>IF(A126="","",CONCATENATE("Refi_UHG_1"," / ",Monatsverwendungsnachweis!$D$7," / ",RIGHT(Monatsverwendungsnachweis!$F$7,2)," / ",ROW()-1))</f>
        <v/>
      </c>
      <c r="D126" s="294" t="str">
        <f t="shared" si="16"/>
        <v/>
      </c>
      <c r="E126" s="294" t="str">
        <f t="shared" si="17"/>
        <v/>
      </c>
      <c r="F126" s="293" t="str">
        <f>IF(A126="","",VLOOKUP(Monatsverwendungsnachweis!B137,Positionen,7,FALSE))</f>
        <v/>
      </c>
      <c r="G126" s="292" t="str">
        <f>IF(A126="","",CONCATENATE(UHG_csv!G126," x ",VLOOKUP(Monatsverwendungsnachweis!$B137,Positionen,8,FALSE)*100,"%"))</f>
        <v/>
      </c>
      <c r="H126" s="406" t="str">
        <f>IF(A126="","",ROUND(UHG_csv!H126*VLOOKUP(Monatsverwendungsnachweis!$B137,Positionen,8,FALSE),2))</f>
        <v/>
      </c>
      <c r="I126" s="406" t="str">
        <f t="shared" si="18"/>
        <v/>
      </c>
      <c r="J126" s="293" t="str">
        <f>IF(A126="","",IF(Monatsverwendungsnachweis!S137="","",Monatsverwendungsnachweis!S137))</f>
        <v/>
      </c>
      <c r="K126" s="490" t="str">
        <f t="shared" si="19"/>
        <v/>
      </c>
      <c r="L126" s="492">
        <f>Monatsverwendungsnachweis!B137</f>
        <v>0</v>
      </c>
    </row>
    <row r="127" spans="1:12" x14ac:dyDescent="0.25">
      <c r="A127" s="292" t="str">
        <f>IF(Ermittlung_Kofi!L128=0,"",IFERROR(VLOOKUP(Monatsverwendungsnachweis!B138,Positionen,6,FALSE),""))</f>
        <v/>
      </c>
      <c r="B127" s="293" t="str">
        <f t="shared" si="15"/>
        <v/>
      </c>
      <c r="C127" s="292" t="str">
        <f>IF(A127="","",CONCATENATE("Refi_UHG_1"," / ",Monatsverwendungsnachweis!$D$7," / ",RIGHT(Monatsverwendungsnachweis!$F$7,2)," / ",ROW()-1))</f>
        <v/>
      </c>
      <c r="D127" s="294" t="str">
        <f t="shared" si="16"/>
        <v/>
      </c>
      <c r="E127" s="294" t="str">
        <f t="shared" si="17"/>
        <v/>
      </c>
      <c r="F127" s="293" t="str">
        <f>IF(A127="","",VLOOKUP(Monatsverwendungsnachweis!B138,Positionen,7,FALSE))</f>
        <v/>
      </c>
      <c r="G127" s="292" t="str">
        <f>IF(A127="","",CONCATENATE(UHG_csv!G127," x ",VLOOKUP(Monatsverwendungsnachweis!$B138,Positionen,8,FALSE)*100,"%"))</f>
        <v/>
      </c>
      <c r="H127" s="406" t="str">
        <f>IF(A127="","",ROUND(UHG_csv!H127*VLOOKUP(Monatsverwendungsnachweis!$B138,Positionen,8,FALSE),2))</f>
        <v/>
      </c>
      <c r="I127" s="406" t="str">
        <f t="shared" si="18"/>
        <v/>
      </c>
      <c r="J127" s="293" t="str">
        <f>IF(A127="","",IF(Monatsverwendungsnachweis!S138="","",Monatsverwendungsnachweis!S138))</f>
        <v/>
      </c>
      <c r="K127" s="490" t="str">
        <f t="shared" si="19"/>
        <v/>
      </c>
      <c r="L127" s="492">
        <f>Monatsverwendungsnachweis!B138</f>
        <v>0</v>
      </c>
    </row>
    <row r="128" spans="1:12" x14ac:dyDescent="0.25">
      <c r="A128" s="292" t="str">
        <f>IF(Ermittlung_Kofi!L129=0,"",IFERROR(VLOOKUP(Monatsverwendungsnachweis!B139,Positionen,6,FALSE),""))</f>
        <v/>
      </c>
      <c r="B128" s="293" t="str">
        <f t="shared" si="15"/>
        <v/>
      </c>
      <c r="C128" s="292" t="str">
        <f>IF(A128="","",CONCATENATE("Refi_UHG_1"," / ",Monatsverwendungsnachweis!$D$7," / ",RIGHT(Monatsverwendungsnachweis!$F$7,2)," / ",ROW()-1))</f>
        <v/>
      </c>
      <c r="D128" s="294" t="str">
        <f t="shared" si="16"/>
        <v/>
      </c>
      <c r="E128" s="294" t="str">
        <f t="shared" si="17"/>
        <v/>
      </c>
      <c r="F128" s="293" t="str">
        <f>IF(A128="","",VLOOKUP(Monatsverwendungsnachweis!B139,Positionen,7,FALSE))</f>
        <v/>
      </c>
      <c r="G128" s="292" t="str">
        <f>IF(A128="","",CONCATENATE(UHG_csv!G128," x ",VLOOKUP(Monatsverwendungsnachweis!$B139,Positionen,8,FALSE)*100,"%"))</f>
        <v/>
      </c>
      <c r="H128" s="406" t="str">
        <f>IF(A128="","",ROUND(UHG_csv!H128*VLOOKUP(Monatsverwendungsnachweis!$B139,Positionen,8,FALSE),2))</f>
        <v/>
      </c>
      <c r="I128" s="406" t="str">
        <f t="shared" si="18"/>
        <v/>
      </c>
      <c r="J128" s="293" t="str">
        <f>IF(A128="","",IF(Monatsverwendungsnachweis!S139="","",Monatsverwendungsnachweis!S139))</f>
        <v/>
      </c>
      <c r="K128" s="490" t="str">
        <f t="shared" si="19"/>
        <v/>
      </c>
      <c r="L128" s="492">
        <f>Monatsverwendungsnachweis!B139</f>
        <v>0</v>
      </c>
    </row>
    <row r="129" spans="1:12" x14ac:dyDescent="0.25">
      <c r="A129" s="292" t="str">
        <f>IF(Ermittlung_Kofi!L130=0,"",IFERROR(VLOOKUP(Monatsverwendungsnachweis!B140,Positionen,6,FALSE),""))</f>
        <v/>
      </c>
      <c r="B129" s="293" t="str">
        <f t="shared" si="15"/>
        <v/>
      </c>
      <c r="C129" s="292" t="str">
        <f>IF(A129="","",CONCATENATE("Refi_UHG_1"," / ",Monatsverwendungsnachweis!$D$7," / ",RIGHT(Monatsverwendungsnachweis!$F$7,2)," / ",ROW()-1))</f>
        <v/>
      </c>
      <c r="D129" s="294" t="str">
        <f t="shared" si="16"/>
        <v/>
      </c>
      <c r="E129" s="294" t="str">
        <f t="shared" si="17"/>
        <v/>
      </c>
      <c r="F129" s="293" t="str">
        <f>IF(A129="","",VLOOKUP(Monatsverwendungsnachweis!B140,Positionen,7,FALSE))</f>
        <v/>
      </c>
      <c r="G129" s="292" t="str">
        <f>IF(A129="","",CONCATENATE(UHG_csv!G129," x ",VLOOKUP(Monatsverwendungsnachweis!$B140,Positionen,8,FALSE)*100,"%"))</f>
        <v/>
      </c>
      <c r="H129" s="406" t="str">
        <f>IF(A129="","",ROUND(UHG_csv!H129*VLOOKUP(Monatsverwendungsnachweis!$B140,Positionen,8,FALSE),2))</f>
        <v/>
      </c>
      <c r="I129" s="406" t="str">
        <f t="shared" si="18"/>
        <v/>
      </c>
      <c r="J129" s="293" t="str">
        <f>IF(A129="","",IF(Monatsverwendungsnachweis!S140="","",Monatsverwendungsnachweis!S140))</f>
        <v/>
      </c>
      <c r="K129" s="490" t="str">
        <f t="shared" si="19"/>
        <v/>
      </c>
      <c r="L129" s="492">
        <f>Monatsverwendungsnachweis!B140</f>
        <v>0</v>
      </c>
    </row>
    <row r="130" spans="1:12" x14ac:dyDescent="0.25">
      <c r="A130" s="292" t="str">
        <f>IF(Ermittlung_Kofi!L131=0,"",IFERROR(VLOOKUP(Monatsverwendungsnachweis!B141,Positionen,6,FALSE),""))</f>
        <v/>
      </c>
      <c r="B130" s="293" t="str">
        <f t="shared" si="15"/>
        <v/>
      </c>
      <c r="C130" s="292" t="str">
        <f>IF(A130="","",CONCATENATE("Refi_UHG_1"," / ",Monatsverwendungsnachweis!$D$7," / ",RIGHT(Monatsverwendungsnachweis!$F$7,2)," / ",ROW()-1))</f>
        <v/>
      </c>
      <c r="D130" s="294" t="str">
        <f t="shared" si="16"/>
        <v/>
      </c>
      <c r="E130" s="294" t="str">
        <f t="shared" si="17"/>
        <v/>
      </c>
      <c r="F130" s="293" t="str">
        <f>IF(A130="","",VLOOKUP(Monatsverwendungsnachweis!B141,Positionen,7,FALSE))</f>
        <v/>
      </c>
      <c r="G130" s="292" t="str">
        <f>IF(A130="","",CONCATENATE(UHG_csv!G130," x ",VLOOKUP(Monatsverwendungsnachweis!$B141,Positionen,8,FALSE)*100,"%"))</f>
        <v/>
      </c>
      <c r="H130" s="406" t="str">
        <f>IF(A130="","",ROUND(UHG_csv!H130*VLOOKUP(Monatsverwendungsnachweis!$B141,Positionen,8,FALSE),2))</f>
        <v/>
      </c>
      <c r="I130" s="406" t="str">
        <f t="shared" si="18"/>
        <v/>
      </c>
      <c r="J130" s="293" t="str">
        <f>IF(A130="","",IF(Monatsverwendungsnachweis!S141="","",Monatsverwendungsnachweis!S141))</f>
        <v/>
      </c>
      <c r="K130" s="490" t="str">
        <f t="shared" si="19"/>
        <v/>
      </c>
      <c r="L130" s="492">
        <f>Monatsverwendungsnachweis!B141</f>
        <v>0</v>
      </c>
    </row>
    <row r="131" spans="1:12" x14ac:dyDescent="0.25">
      <c r="A131" s="292" t="str">
        <f>IF(Ermittlung_Kofi!L132=0,"",IFERROR(VLOOKUP(Monatsverwendungsnachweis!B142,Positionen,6,FALSE),""))</f>
        <v/>
      </c>
      <c r="B131" s="293" t="str">
        <f t="shared" si="15"/>
        <v/>
      </c>
      <c r="C131" s="292" t="str">
        <f>IF(A131="","",CONCATENATE("Refi_UHG_1"," / ",Monatsverwendungsnachweis!$D$7," / ",RIGHT(Monatsverwendungsnachweis!$F$7,2)," / ",ROW()-1))</f>
        <v/>
      </c>
      <c r="D131" s="294" t="str">
        <f t="shared" si="16"/>
        <v/>
      </c>
      <c r="E131" s="294" t="str">
        <f t="shared" si="17"/>
        <v/>
      </c>
      <c r="F131" s="293" t="str">
        <f>IF(A131="","",VLOOKUP(Monatsverwendungsnachweis!B142,Positionen,7,FALSE))</f>
        <v/>
      </c>
      <c r="G131" s="292" t="str">
        <f>IF(A131="","",CONCATENATE(UHG_csv!G131," x ",VLOOKUP(Monatsverwendungsnachweis!$B142,Positionen,8,FALSE)*100,"%"))</f>
        <v/>
      </c>
      <c r="H131" s="406" t="str">
        <f>IF(A131="","",ROUND(UHG_csv!H131*VLOOKUP(Monatsverwendungsnachweis!$B142,Positionen,8,FALSE),2))</f>
        <v/>
      </c>
      <c r="I131" s="406" t="str">
        <f t="shared" si="18"/>
        <v/>
      </c>
      <c r="J131" s="293" t="str">
        <f>IF(A131="","",IF(Monatsverwendungsnachweis!S142="","",Monatsverwendungsnachweis!S142))</f>
        <v/>
      </c>
      <c r="K131" s="490" t="str">
        <f t="shared" si="19"/>
        <v/>
      </c>
      <c r="L131" s="492">
        <f>Monatsverwendungsnachweis!B142</f>
        <v>0</v>
      </c>
    </row>
    <row r="132" spans="1:12" x14ac:dyDescent="0.25">
      <c r="A132" s="292" t="str">
        <f>IF(Ermittlung_Kofi!L133=0,"",IFERROR(VLOOKUP(Monatsverwendungsnachweis!B143,Positionen,6,FALSE),""))</f>
        <v/>
      </c>
      <c r="B132" s="293" t="str">
        <f t="shared" si="15"/>
        <v/>
      </c>
      <c r="C132" s="292" t="str">
        <f>IF(A132="","",CONCATENATE("Refi_UHG_1"," / ",Monatsverwendungsnachweis!$D$7," / ",RIGHT(Monatsverwendungsnachweis!$F$7,2)," / ",ROW()-1))</f>
        <v/>
      </c>
      <c r="D132" s="294" t="str">
        <f t="shared" si="16"/>
        <v/>
      </c>
      <c r="E132" s="294" t="str">
        <f t="shared" si="17"/>
        <v/>
      </c>
      <c r="F132" s="293" t="str">
        <f>IF(A132="","",VLOOKUP(Monatsverwendungsnachweis!B143,Positionen,7,FALSE))</f>
        <v/>
      </c>
      <c r="G132" s="292" t="str">
        <f>IF(A132="","",CONCATENATE(UHG_csv!G132," x ",VLOOKUP(Monatsverwendungsnachweis!$B143,Positionen,8,FALSE)*100,"%"))</f>
        <v/>
      </c>
      <c r="H132" s="406" t="str">
        <f>IF(A132="","",ROUND(UHG_csv!H132*VLOOKUP(Monatsverwendungsnachweis!$B143,Positionen,8,FALSE),2))</f>
        <v/>
      </c>
      <c r="I132" s="406" t="str">
        <f t="shared" si="18"/>
        <v/>
      </c>
      <c r="J132" s="293" t="str">
        <f>IF(A132="","",IF(Monatsverwendungsnachweis!S143="","",Monatsverwendungsnachweis!S143))</f>
        <v/>
      </c>
      <c r="K132" s="490" t="str">
        <f t="shared" si="19"/>
        <v/>
      </c>
      <c r="L132" s="492">
        <f>Monatsverwendungsnachweis!B143</f>
        <v>0</v>
      </c>
    </row>
    <row r="133" spans="1:12" x14ac:dyDescent="0.25">
      <c r="A133" s="292" t="str">
        <f>IF(Ermittlung_Kofi!L134=0,"",IFERROR(VLOOKUP(Monatsverwendungsnachweis!B144,Positionen,6,FALSE),""))</f>
        <v/>
      </c>
      <c r="B133" s="293" t="str">
        <f t="shared" si="15"/>
        <v/>
      </c>
      <c r="C133" s="292" t="str">
        <f>IF(A133="","",CONCATENATE("Refi_UHG_1"," / ",Monatsverwendungsnachweis!$D$7," / ",RIGHT(Monatsverwendungsnachweis!$F$7,2)," / ",ROW()-1))</f>
        <v/>
      </c>
      <c r="D133" s="294" t="str">
        <f t="shared" si="16"/>
        <v/>
      </c>
      <c r="E133" s="294" t="str">
        <f t="shared" si="17"/>
        <v/>
      </c>
      <c r="F133" s="293" t="str">
        <f>IF(A133="","",VLOOKUP(Monatsverwendungsnachweis!B144,Positionen,7,FALSE))</f>
        <v/>
      </c>
      <c r="G133" s="292" t="str">
        <f>IF(A133="","",CONCATENATE(UHG_csv!G133," x ",VLOOKUP(Monatsverwendungsnachweis!$B144,Positionen,8,FALSE)*100,"%"))</f>
        <v/>
      </c>
      <c r="H133" s="406" t="str">
        <f>IF(A133="","",ROUND(UHG_csv!H133*VLOOKUP(Monatsverwendungsnachweis!$B144,Positionen,8,FALSE),2))</f>
        <v/>
      </c>
      <c r="I133" s="406" t="str">
        <f t="shared" si="18"/>
        <v/>
      </c>
      <c r="J133" s="293" t="str">
        <f>IF(A133="","",IF(Monatsverwendungsnachweis!S144="","",Monatsverwendungsnachweis!S144))</f>
        <v/>
      </c>
      <c r="K133" s="490" t="str">
        <f t="shared" si="19"/>
        <v/>
      </c>
      <c r="L133" s="492">
        <f>Monatsverwendungsnachweis!B144</f>
        <v>0</v>
      </c>
    </row>
    <row r="134" spans="1:12" x14ac:dyDescent="0.25">
      <c r="A134" s="292" t="str">
        <f>IF(Ermittlung_Kofi!L135=0,"",IFERROR(VLOOKUP(Monatsverwendungsnachweis!B145,Positionen,6,FALSE),""))</f>
        <v/>
      </c>
      <c r="B134" s="293" t="str">
        <f t="shared" si="15"/>
        <v/>
      </c>
      <c r="C134" s="292" t="str">
        <f>IF(A134="","",CONCATENATE("Refi_UHG_1"," / ",Monatsverwendungsnachweis!$D$7," / ",RIGHT(Monatsverwendungsnachweis!$F$7,2)," / ",ROW()-1))</f>
        <v/>
      </c>
      <c r="D134" s="294" t="str">
        <f t="shared" si="16"/>
        <v/>
      </c>
      <c r="E134" s="294" t="str">
        <f t="shared" si="17"/>
        <v/>
      </c>
      <c r="F134" s="293" t="str">
        <f>IF(A134="","",VLOOKUP(Monatsverwendungsnachweis!B145,Positionen,7,FALSE))</f>
        <v/>
      </c>
      <c r="G134" s="292" t="str">
        <f>IF(A134="","",CONCATENATE(UHG_csv!G134," x ",VLOOKUP(Monatsverwendungsnachweis!$B145,Positionen,8,FALSE)*100,"%"))</f>
        <v/>
      </c>
      <c r="H134" s="406" t="str">
        <f>IF(A134="","",ROUND(UHG_csv!H134*VLOOKUP(Monatsverwendungsnachweis!$B145,Positionen,8,FALSE),2))</f>
        <v/>
      </c>
      <c r="I134" s="406" t="str">
        <f t="shared" si="18"/>
        <v/>
      </c>
      <c r="J134" s="293" t="str">
        <f>IF(A134="","",IF(Monatsverwendungsnachweis!S145="","",Monatsverwendungsnachweis!S145))</f>
        <v/>
      </c>
      <c r="K134" s="490" t="str">
        <f t="shared" si="19"/>
        <v/>
      </c>
      <c r="L134" s="492">
        <f>Monatsverwendungsnachweis!B145</f>
        <v>0</v>
      </c>
    </row>
    <row r="135" spans="1:12" x14ac:dyDescent="0.25">
      <c r="A135" s="292" t="str">
        <f>IF(Ermittlung_Kofi!L136=0,"",IFERROR(VLOOKUP(Monatsverwendungsnachweis!B146,Positionen,6,FALSE),""))</f>
        <v/>
      </c>
      <c r="B135" s="293" t="str">
        <f t="shared" si="15"/>
        <v/>
      </c>
      <c r="C135" s="292" t="str">
        <f>IF(A135="","",CONCATENATE("Refi_UHG_1"," / ",Monatsverwendungsnachweis!$D$7," / ",RIGHT(Monatsverwendungsnachweis!$F$7,2)," / ",ROW()-1))</f>
        <v/>
      </c>
      <c r="D135" s="294" t="str">
        <f t="shared" si="16"/>
        <v/>
      </c>
      <c r="E135" s="294" t="str">
        <f t="shared" si="17"/>
        <v/>
      </c>
      <c r="F135" s="293" t="str">
        <f>IF(A135="","",VLOOKUP(Monatsverwendungsnachweis!B146,Positionen,7,FALSE))</f>
        <v/>
      </c>
      <c r="G135" s="292" t="str">
        <f>IF(A135="","",CONCATENATE(UHG_csv!G135," x ",VLOOKUP(Monatsverwendungsnachweis!$B146,Positionen,8,FALSE)*100,"%"))</f>
        <v/>
      </c>
      <c r="H135" s="406" t="str">
        <f>IF(A135="","",ROUND(UHG_csv!H135*VLOOKUP(Monatsverwendungsnachweis!$B146,Positionen,8,FALSE),2))</f>
        <v/>
      </c>
      <c r="I135" s="406" t="str">
        <f t="shared" si="18"/>
        <v/>
      </c>
      <c r="J135" s="293" t="str">
        <f>IF(A135="","",IF(Monatsverwendungsnachweis!S146="","",Monatsverwendungsnachweis!S146))</f>
        <v/>
      </c>
      <c r="K135" s="490" t="str">
        <f t="shared" si="19"/>
        <v/>
      </c>
      <c r="L135" s="492">
        <f>Monatsverwendungsnachweis!B146</f>
        <v>0</v>
      </c>
    </row>
    <row r="136" spans="1:12" x14ac:dyDescent="0.25">
      <c r="A136" s="292" t="str">
        <f>IF(Ermittlung_Kofi!L137=0,"",IFERROR(VLOOKUP(Monatsverwendungsnachweis!B147,Positionen,6,FALSE),""))</f>
        <v/>
      </c>
      <c r="B136" s="293" t="str">
        <f t="shared" si="15"/>
        <v/>
      </c>
      <c r="C136" s="292" t="str">
        <f>IF(A136="","",CONCATENATE("Refi_UHG_1"," / ",Monatsverwendungsnachweis!$D$7," / ",RIGHT(Monatsverwendungsnachweis!$F$7,2)," / ",ROW()-1))</f>
        <v/>
      </c>
      <c r="D136" s="294" t="str">
        <f t="shared" si="16"/>
        <v/>
      </c>
      <c r="E136" s="294" t="str">
        <f t="shared" si="17"/>
        <v/>
      </c>
      <c r="F136" s="293" t="str">
        <f>IF(A136="","",VLOOKUP(Monatsverwendungsnachweis!B147,Positionen,7,FALSE))</f>
        <v/>
      </c>
      <c r="G136" s="292" t="str">
        <f>IF(A136="","",CONCATENATE(UHG_csv!G136," x ",VLOOKUP(Monatsverwendungsnachweis!$B147,Positionen,8,FALSE)*100,"%"))</f>
        <v/>
      </c>
      <c r="H136" s="406" t="str">
        <f>IF(A136="","",ROUND(UHG_csv!H136*VLOOKUP(Monatsverwendungsnachweis!$B147,Positionen,8,FALSE),2))</f>
        <v/>
      </c>
      <c r="I136" s="406" t="str">
        <f t="shared" si="18"/>
        <v/>
      </c>
      <c r="J136" s="293" t="str">
        <f>IF(A136="","",IF(Monatsverwendungsnachweis!S147="","",Monatsverwendungsnachweis!S147))</f>
        <v/>
      </c>
      <c r="K136" s="490" t="str">
        <f t="shared" si="19"/>
        <v/>
      </c>
      <c r="L136" s="492">
        <f>Monatsverwendungsnachweis!B147</f>
        <v>0</v>
      </c>
    </row>
    <row r="137" spans="1:12" x14ac:dyDescent="0.25">
      <c r="A137" s="292" t="str">
        <f>IF(Ermittlung_Kofi!L138=0,"",IFERROR(VLOOKUP(Monatsverwendungsnachweis!B148,Positionen,6,FALSE),""))</f>
        <v/>
      </c>
      <c r="B137" s="293" t="str">
        <f t="shared" si="15"/>
        <v/>
      </c>
      <c r="C137" s="292" t="str">
        <f>IF(A137="","",CONCATENATE("Refi_UHG_1"," / ",Monatsverwendungsnachweis!$D$7," / ",RIGHT(Monatsverwendungsnachweis!$F$7,2)," / ",ROW()-1))</f>
        <v/>
      </c>
      <c r="D137" s="294" t="str">
        <f t="shared" si="16"/>
        <v/>
      </c>
      <c r="E137" s="294" t="str">
        <f t="shared" si="17"/>
        <v/>
      </c>
      <c r="F137" s="293" t="str">
        <f>IF(A137="","",VLOOKUP(Monatsverwendungsnachweis!B148,Positionen,7,FALSE))</f>
        <v/>
      </c>
      <c r="G137" s="292" t="str">
        <f>IF(A137="","",CONCATENATE(UHG_csv!G137," x ",VLOOKUP(Monatsverwendungsnachweis!$B148,Positionen,8,FALSE)*100,"%"))</f>
        <v/>
      </c>
      <c r="H137" s="406" t="str">
        <f>IF(A137="","",ROUND(UHG_csv!H137*VLOOKUP(Monatsverwendungsnachweis!$B148,Positionen,8,FALSE),2))</f>
        <v/>
      </c>
      <c r="I137" s="406" t="str">
        <f t="shared" si="18"/>
        <v/>
      </c>
      <c r="J137" s="293" t="str">
        <f>IF(A137="","",IF(Monatsverwendungsnachweis!S148="","",Monatsverwendungsnachweis!S148))</f>
        <v/>
      </c>
      <c r="K137" s="490" t="str">
        <f t="shared" si="19"/>
        <v/>
      </c>
      <c r="L137" s="492">
        <f>Monatsverwendungsnachweis!B148</f>
        <v>0</v>
      </c>
    </row>
    <row r="138" spans="1:12" x14ac:dyDescent="0.25">
      <c r="A138" s="292" t="str">
        <f>IF(Ermittlung_Kofi!L139=0,"",IFERROR(VLOOKUP(Monatsverwendungsnachweis!B149,Positionen,6,FALSE),""))</f>
        <v/>
      </c>
      <c r="B138" s="293" t="str">
        <f t="shared" si="15"/>
        <v/>
      </c>
      <c r="C138" s="292" t="str">
        <f>IF(A138="","",CONCATENATE("Refi_UHG_1"," / ",Monatsverwendungsnachweis!$D$7," / ",RIGHT(Monatsverwendungsnachweis!$F$7,2)," / ",ROW()-1))</f>
        <v/>
      </c>
      <c r="D138" s="294" t="str">
        <f t="shared" si="16"/>
        <v/>
      </c>
      <c r="E138" s="294" t="str">
        <f t="shared" si="17"/>
        <v/>
      </c>
      <c r="F138" s="293" t="str">
        <f>IF(A138="","",VLOOKUP(Monatsverwendungsnachweis!B149,Positionen,7,FALSE))</f>
        <v/>
      </c>
      <c r="G138" s="292" t="str">
        <f>IF(A138="","",CONCATENATE(UHG_csv!G138," x ",VLOOKUP(Monatsverwendungsnachweis!$B149,Positionen,8,FALSE)*100,"%"))</f>
        <v/>
      </c>
      <c r="H138" s="406" t="str">
        <f>IF(A138="","",ROUND(UHG_csv!H138*VLOOKUP(Monatsverwendungsnachweis!$B149,Positionen,8,FALSE),2))</f>
        <v/>
      </c>
      <c r="I138" s="406" t="str">
        <f t="shared" si="18"/>
        <v/>
      </c>
      <c r="J138" s="293" t="str">
        <f>IF(A138="","",IF(Monatsverwendungsnachweis!S149="","",Monatsverwendungsnachweis!S149))</f>
        <v/>
      </c>
      <c r="K138" s="490" t="str">
        <f t="shared" si="19"/>
        <v/>
      </c>
      <c r="L138" s="492">
        <f>Monatsverwendungsnachweis!B149</f>
        <v>0</v>
      </c>
    </row>
    <row r="139" spans="1:12" x14ac:dyDescent="0.25">
      <c r="A139" s="292" t="str">
        <f>IF(Ermittlung_Kofi!L140=0,"",IFERROR(VLOOKUP(Monatsverwendungsnachweis!B150,Positionen,6,FALSE),""))</f>
        <v/>
      </c>
      <c r="B139" s="293" t="str">
        <f t="shared" si="15"/>
        <v/>
      </c>
      <c r="C139" s="292" t="str">
        <f>IF(A139="","",CONCATENATE("Refi_UHG_1"," / ",Monatsverwendungsnachweis!$D$7," / ",RIGHT(Monatsverwendungsnachweis!$F$7,2)," / ",ROW()-1))</f>
        <v/>
      </c>
      <c r="D139" s="294" t="str">
        <f t="shared" si="16"/>
        <v/>
      </c>
      <c r="E139" s="294" t="str">
        <f t="shared" si="17"/>
        <v/>
      </c>
      <c r="F139" s="293" t="str">
        <f>IF(A139="","",VLOOKUP(Monatsverwendungsnachweis!B150,Positionen,7,FALSE))</f>
        <v/>
      </c>
      <c r="G139" s="292" t="str">
        <f>IF(A139="","",CONCATENATE(UHG_csv!G139," x ",VLOOKUP(Monatsverwendungsnachweis!$B150,Positionen,8,FALSE)*100,"%"))</f>
        <v/>
      </c>
      <c r="H139" s="406" t="str">
        <f>IF(A139="","",ROUND(UHG_csv!H139*VLOOKUP(Monatsverwendungsnachweis!$B150,Positionen,8,FALSE),2))</f>
        <v/>
      </c>
      <c r="I139" s="406" t="str">
        <f t="shared" si="18"/>
        <v/>
      </c>
      <c r="J139" s="293" t="str">
        <f>IF(A139="","",IF(Monatsverwendungsnachweis!S150="","",Monatsverwendungsnachweis!S150))</f>
        <v/>
      </c>
      <c r="K139" s="490" t="str">
        <f t="shared" si="19"/>
        <v/>
      </c>
      <c r="L139" s="492">
        <f>Monatsverwendungsnachweis!B150</f>
        <v>0</v>
      </c>
    </row>
    <row r="140" spans="1:12" x14ac:dyDescent="0.25">
      <c r="A140" s="292" t="str">
        <f>IF(Ermittlung_Kofi!L141=0,"",IFERROR(VLOOKUP(Monatsverwendungsnachweis!B151,Positionen,6,FALSE),""))</f>
        <v/>
      </c>
      <c r="B140" s="293" t="str">
        <f t="shared" si="15"/>
        <v/>
      </c>
      <c r="C140" s="292" t="str">
        <f>IF(A140="","",CONCATENATE("Refi_UHG_1"," / ",Monatsverwendungsnachweis!$D$7," / ",RIGHT(Monatsverwendungsnachweis!$F$7,2)," / ",ROW()-1))</f>
        <v/>
      </c>
      <c r="D140" s="294" t="str">
        <f t="shared" si="16"/>
        <v/>
      </c>
      <c r="E140" s="294" t="str">
        <f t="shared" si="17"/>
        <v/>
      </c>
      <c r="F140" s="293" t="str">
        <f>IF(A140="","",VLOOKUP(Monatsverwendungsnachweis!B151,Positionen,7,FALSE))</f>
        <v/>
      </c>
      <c r="G140" s="292" t="str">
        <f>IF(A140="","",CONCATENATE(UHG_csv!G140," x ",VLOOKUP(Monatsverwendungsnachweis!$B151,Positionen,8,FALSE)*100,"%"))</f>
        <v/>
      </c>
      <c r="H140" s="406" t="str">
        <f>IF(A140="","",ROUND(UHG_csv!H140*VLOOKUP(Monatsverwendungsnachweis!$B151,Positionen,8,FALSE),2))</f>
        <v/>
      </c>
      <c r="I140" s="406" t="str">
        <f t="shared" si="18"/>
        <v/>
      </c>
      <c r="J140" s="293" t="str">
        <f>IF(A140="","",IF(Monatsverwendungsnachweis!S151="","",Monatsverwendungsnachweis!S151))</f>
        <v/>
      </c>
      <c r="K140" s="490" t="str">
        <f t="shared" si="19"/>
        <v/>
      </c>
      <c r="L140" s="492">
        <f>Monatsverwendungsnachweis!B151</f>
        <v>0</v>
      </c>
    </row>
    <row r="141" spans="1:12" x14ac:dyDescent="0.25">
      <c r="A141" s="292" t="str">
        <f>IF(Ermittlung_Kofi!L142=0,"",IFERROR(VLOOKUP(Monatsverwendungsnachweis!B152,Positionen,6,FALSE),""))</f>
        <v/>
      </c>
      <c r="B141" s="293" t="str">
        <f t="shared" si="15"/>
        <v/>
      </c>
      <c r="C141" s="292" t="str">
        <f>IF(A141="","",CONCATENATE("Refi_UHG_1"," / ",Monatsverwendungsnachweis!$D$7," / ",RIGHT(Monatsverwendungsnachweis!$F$7,2)," / ",ROW()-1))</f>
        <v/>
      </c>
      <c r="D141" s="294" t="str">
        <f t="shared" si="16"/>
        <v/>
      </c>
      <c r="E141" s="294" t="str">
        <f t="shared" si="17"/>
        <v/>
      </c>
      <c r="F141" s="293" t="str">
        <f>IF(A141="","",VLOOKUP(Monatsverwendungsnachweis!B152,Positionen,7,FALSE))</f>
        <v/>
      </c>
      <c r="G141" s="292" t="str">
        <f>IF(A141="","",CONCATENATE(UHG_csv!G141," x ",VLOOKUP(Monatsverwendungsnachweis!$B152,Positionen,8,FALSE)*100,"%"))</f>
        <v/>
      </c>
      <c r="H141" s="406" t="str">
        <f>IF(A141="","",ROUND(UHG_csv!H141*VLOOKUP(Monatsverwendungsnachweis!$B152,Positionen,8,FALSE),2))</f>
        <v/>
      </c>
      <c r="I141" s="406" t="str">
        <f t="shared" si="18"/>
        <v/>
      </c>
      <c r="J141" s="293" t="str">
        <f>IF(A141="","",IF(Monatsverwendungsnachweis!S152="","",Monatsverwendungsnachweis!S152))</f>
        <v/>
      </c>
      <c r="K141" s="490" t="str">
        <f t="shared" si="19"/>
        <v/>
      </c>
      <c r="L141" s="492">
        <f>Monatsverwendungsnachweis!B152</f>
        <v>0</v>
      </c>
    </row>
    <row r="142" spans="1:12" x14ac:dyDescent="0.25">
      <c r="A142" s="292" t="str">
        <f>IF(Ermittlung_Kofi!L143=0,"",IFERROR(VLOOKUP(Monatsverwendungsnachweis!B153,Positionen,6,FALSE),""))</f>
        <v/>
      </c>
      <c r="B142" s="293" t="str">
        <f t="shared" si="15"/>
        <v/>
      </c>
      <c r="C142" s="292" t="str">
        <f>IF(A142="","",CONCATENATE("Refi_UHG_1"," / ",Monatsverwendungsnachweis!$D$7," / ",RIGHT(Monatsverwendungsnachweis!$F$7,2)," / ",ROW()-1))</f>
        <v/>
      </c>
      <c r="D142" s="294" t="str">
        <f t="shared" si="16"/>
        <v/>
      </c>
      <c r="E142" s="294" t="str">
        <f t="shared" si="17"/>
        <v/>
      </c>
      <c r="F142" s="293" t="str">
        <f>IF(A142="","",VLOOKUP(Monatsverwendungsnachweis!B153,Positionen,7,FALSE))</f>
        <v/>
      </c>
      <c r="G142" s="292" t="str">
        <f>IF(A142="","",CONCATENATE(UHG_csv!G142," x ",VLOOKUP(Monatsverwendungsnachweis!$B153,Positionen,8,FALSE)*100,"%"))</f>
        <v/>
      </c>
      <c r="H142" s="406" t="str">
        <f>IF(A142="","",ROUND(UHG_csv!H142*VLOOKUP(Monatsverwendungsnachweis!$B153,Positionen,8,FALSE),2))</f>
        <v/>
      </c>
      <c r="I142" s="406" t="str">
        <f t="shared" si="18"/>
        <v/>
      </c>
      <c r="J142" s="293" t="str">
        <f>IF(A142="","",IF(Monatsverwendungsnachweis!S153="","",Monatsverwendungsnachweis!S153))</f>
        <v/>
      </c>
      <c r="K142" s="490" t="str">
        <f t="shared" si="19"/>
        <v/>
      </c>
      <c r="L142" s="492">
        <f>Monatsverwendungsnachweis!B153</f>
        <v>0</v>
      </c>
    </row>
    <row r="143" spans="1:12" x14ac:dyDescent="0.25">
      <c r="A143" s="292" t="str">
        <f>IF(Ermittlung_Kofi!L144=0,"",IFERROR(VLOOKUP(Monatsverwendungsnachweis!B154,Positionen,6,FALSE),""))</f>
        <v/>
      </c>
      <c r="B143" s="293" t="str">
        <f t="shared" si="15"/>
        <v/>
      </c>
      <c r="C143" s="292" t="str">
        <f>IF(A143="","",CONCATENATE("Refi_UHG_1"," / ",Monatsverwendungsnachweis!$D$7," / ",RIGHT(Monatsverwendungsnachweis!$F$7,2)," / ",ROW()-1))</f>
        <v/>
      </c>
      <c r="D143" s="294" t="str">
        <f t="shared" si="16"/>
        <v/>
      </c>
      <c r="E143" s="294" t="str">
        <f t="shared" si="17"/>
        <v/>
      </c>
      <c r="F143" s="293" t="str">
        <f>IF(A143="","",VLOOKUP(Monatsverwendungsnachweis!B154,Positionen,7,FALSE))</f>
        <v/>
      </c>
      <c r="G143" s="292" t="str">
        <f>IF(A143="","",CONCATENATE(UHG_csv!G143," x ",VLOOKUP(Monatsverwendungsnachweis!$B154,Positionen,8,FALSE)*100,"%"))</f>
        <v/>
      </c>
      <c r="H143" s="406" t="str">
        <f>IF(A143="","",ROUND(UHG_csv!H143*VLOOKUP(Monatsverwendungsnachweis!$B154,Positionen,8,FALSE),2))</f>
        <v/>
      </c>
      <c r="I143" s="406" t="str">
        <f t="shared" si="18"/>
        <v/>
      </c>
      <c r="J143" s="293" t="str">
        <f>IF(A143="","",IF(Monatsverwendungsnachweis!S154="","",Monatsverwendungsnachweis!S154))</f>
        <v/>
      </c>
      <c r="K143" s="490" t="str">
        <f t="shared" si="19"/>
        <v/>
      </c>
      <c r="L143" s="492">
        <f>Monatsverwendungsnachweis!B154</f>
        <v>0</v>
      </c>
    </row>
    <row r="144" spans="1:12" x14ac:dyDescent="0.25">
      <c r="A144" s="292" t="str">
        <f>IF(Ermittlung_Kofi!L145=0,"",IFERROR(VLOOKUP(Monatsverwendungsnachweis!B155,Positionen,6,FALSE),""))</f>
        <v/>
      </c>
      <c r="B144" s="293" t="str">
        <f t="shared" si="15"/>
        <v/>
      </c>
      <c r="C144" s="292" t="str">
        <f>IF(A144="","",CONCATENATE("Refi_UHG_1"," / ",Monatsverwendungsnachweis!$D$7," / ",RIGHT(Monatsverwendungsnachweis!$F$7,2)," / ",ROW()-1))</f>
        <v/>
      </c>
      <c r="D144" s="294" t="str">
        <f t="shared" si="16"/>
        <v/>
      </c>
      <c r="E144" s="294" t="str">
        <f t="shared" si="17"/>
        <v/>
      </c>
      <c r="F144" s="293" t="str">
        <f>IF(A144="","",VLOOKUP(Monatsverwendungsnachweis!B155,Positionen,7,FALSE))</f>
        <v/>
      </c>
      <c r="G144" s="292" t="str">
        <f>IF(A144="","",CONCATENATE(UHG_csv!G144," x ",VLOOKUP(Monatsverwendungsnachweis!$B155,Positionen,8,FALSE)*100,"%"))</f>
        <v/>
      </c>
      <c r="H144" s="406" t="str">
        <f>IF(A144="","",ROUND(UHG_csv!H144*VLOOKUP(Monatsverwendungsnachweis!$B155,Positionen,8,FALSE),2))</f>
        <v/>
      </c>
      <c r="I144" s="406" t="str">
        <f t="shared" si="18"/>
        <v/>
      </c>
      <c r="J144" s="293" t="str">
        <f>IF(A144="","",IF(Monatsverwendungsnachweis!S155="","",Monatsverwendungsnachweis!S155))</f>
        <v/>
      </c>
      <c r="K144" s="490" t="str">
        <f t="shared" si="19"/>
        <v/>
      </c>
      <c r="L144" s="492">
        <f>Monatsverwendungsnachweis!B155</f>
        <v>0</v>
      </c>
    </row>
    <row r="145" spans="1:12" x14ac:dyDescent="0.25">
      <c r="A145" s="292" t="str">
        <f>IF(Ermittlung_Kofi!L146=0,"",IFERROR(VLOOKUP(Monatsverwendungsnachweis!B156,Positionen,6,FALSE),""))</f>
        <v/>
      </c>
      <c r="B145" s="293" t="str">
        <f t="shared" si="15"/>
        <v/>
      </c>
      <c r="C145" s="292" t="str">
        <f>IF(A145="","",CONCATENATE("Refi_UHG_1"," / ",Monatsverwendungsnachweis!$D$7," / ",RIGHT(Monatsverwendungsnachweis!$F$7,2)," / ",ROW()-1))</f>
        <v/>
      </c>
      <c r="D145" s="294" t="str">
        <f t="shared" si="16"/>
        <v/>
      </c>
      <c r="E145" s="294" t="str">
        <f t="shared" si="17"/>
        <v/>
      </c>
      <c r="F145" s="293" t="str">
        <f>IF(A145="","",VLOOKUP(Monatsverwendungsnachweis!B156,Positionen,7,FALSE))</f>
        <v/>
      </c>
      <c r="G145" s="292" t="str">
        <f>IF(A145="","",CONCATENATE(UHG_csv!G145," x ",VLOOKUP(Monatsverwendungsnachweis!$B156,Positionen,8,FALSE)*100,"%"))</f>
        <v/>
      </c>
      <c r="H145" s="406" t="str">
        <f>IF(A145="","",ROUND(UHG_csv!H145*VLOOKUP(Monatsverwendungsnachweis!$B156,Positionen,8,FALSE),2))</f>
        <v/>
      </c>
      <c r="I145" s="406" t="str">
        <f t="shared" si="18"/>
        <v/>
      </c>
      <c r="J145" s="293" t="str">
        <f>IF(A145="","",IF(Monatsverwendungsnachweis!S156="","",Monatsverwendungsnachweis!S156))</f>
        <v/>
      </c>
      <c r="K145" s="490" t="str">
        <f t="shared" si="19"/>
        <v/>
      </c>
      <c r="L145" s="492">
        <f>Monatsverwendungsnachweis!B156</f>
        <v>0</v>
      </c>
    </row>
    <row r="146" spans="1:12" x14ac:dyDescent="0.25">
      <c r="A146" s="292" t="str">
        <f>IF(Ermittlung_Kofi!L147=0,"",IFERROR(VLOOKUP(Monatsverwendungsnachweis!B157,Positionen,6,FALSE),""))</f>
        <v/>
      </c>
      <c r="B146" s="293" t="str">
        <f t="shared" si="15"/>
        <v/>
      </c>
      <c r="C146" s="292" t="str">
        <f>IF(A146="","",CONCATENATE("Refi_UHG_1"," / ",Monatsverwendungsnachweis!$D$7," / ",RIGHT(Monatsverwendungsnachweis!$F$7,2)," / ",ROW()-1))</f>
        <v/>
      </c>
      <c r="D146" s="294" t="str">
        <f t="shared" si="16"/>
        <v/>
      </c>
      <c r="E146" s="294" t="str">
        <f t="shared" si="17"/>
        <v/>
      </c>
      <c r="F146" s="293" t="str">
        <f>IF(A146="","",VLOOKUP(Monatsverwendungsnachweis!B157,Positionen,7,FALSE))</f>
        <v/>
      </c>
      <c r="G146" s="292" t="str">
        <f>IF(A146="","",CONCATENATE(UHG_csv!G146," x ",VLOOKUP(Monatsverwendungsnachweis!$B157,Positionen,8,FALSE)*100,"%"))</f>
        <v/>
      </c>
      <c r="H146" s="406" t="str">
        <f>IF(A146="","",ROUND(UHG_csv!H146*VLOOKUP(Monatsverwendungsnachweis!$B157,Positionen,8,FALSE),2))</f>
        <v/>
      </c>
      <c r="I146" s="406" t="str">
        <f t="shared" si="18"/>
        <v/>
      </c>
      <c r="J146" s="293" t="str">
        <f>IF(A146="","",IF(Monatsverwendungsnachweis!S157="","",Monatsverwendungsnachweis!S157))</f>
        <v/>
      </c>
      <c r="K146" s="490" t="str">
        <f t="shared" si="19"/>
        <v/>
      </c>
      <c r="L146" s="492">
        <f>Monatsverwendungsnachweis!B157</f>
        <v>0</v>
      </c>
    </row>
    <row r="147" spans="1:12" x14ac:dyDescent="0.25">
      <c r="A147" s="292" t="str">
        <f>IF(Ermittlung_Kofi!L148=0,"",IFERROR(VLOOKUP(Monatsverwendungsnachweis!B158,Positionen,6,FALSE),""))</f>
        <v/>
      </c>
      <c r="B147" s="293" t="str">
        <f t="shared" si="15"/>
        <v/>
      </c>
      <c r="C147" s="292" t="str">
        <f>IF(A147="","",CONCATENATE("Refi_UHG_1"," / ",Monatsverwendungsnachweis!$D$7," / ",RIGHT(Monatsverwendungsnachweis!$F$7,2)," / ",ROW()-1))</f>
        <v/>
      </c>
      <c r="D147" s="294" t="str">
        <f t="shared" si="16"/>
        <v/>
      </c>
      <c r="E147" s="294" t="str">
        <f t="shared" si="17"/>
        <v/>
      </c>
      <c r="F147" s="293" t="str">
        <f>IF(A147="","",VLOOKUP(Monatsverwendungsnachweis!B158,Positionen,7,FALSE))</f>
        <v/>
      </c>
      <c r="G147" s="292" t="str">
        <f>IF(A147="","",CONCATENATE(UHG_csv!G147," x ",VLOOKUP(Monatsverwendungsnachweis!$B158,Positionen,8,FALSE)*100,"%"))</f>
        <v/>
      </c>
      <c r="H147" s="406" t="str">
        <f>IF(A147="","",ROUND(UHG_csv!H147*VLOOKUP(Monatsverwendungsnachweis!$B158,Positionen,8,FALSE),2))</f>
        <v/>
      </c>
      <c r="I147" s="406" t="str">
        <f t="shared" si="18"/>
        <v/>
      </c>
      <c r="J147" s="293" t="str">
        <f>IF(A147="","",IF(Monatsverwendungsnachweis!S158="","",Monatsverwendungsnachweis!S158))</f>
        <v/>
      </c>
      <c r="K147" s="490" t="str">
        <f t="shared" si="19"/>
        <v/>
      </c>
      <c r="L147" s="492">
        <f>Monatsverwendungsnachweis!B158</f>
        <v>0</v>
      </c>
    </row>
    <row r="148" spans="1:12" x14ac:dyDescent="0.25">
      <c r="A148" s="292" t="str">
        <f>IF(Ermittlung_Kofi!L149=0,"",IFERROR(VLOOKUP(Monatsverwendungsnachweis!B159,Positionen,6,FALSE),""))</f>
        <v/>
      </c>
      <c r="B148" s="293" t="str">
        <f t="shared" si="15"/>
        <v/>
      </c>
      <c r="C148" s="292" t="str">
        <f>IF(A148="","",CONCATENATE("Refi_UHG_1"," / ",Monatsverwendungsnachweis!$D$7," / ",RIGHT(Monatsverwendungsnachweis!$F$7,2)," / ",ROW()-1))</f>
        <v/>
      </c>
      <c r="D148" s="294" t="str">
        <f t="shared" si="16"/>
        <v/>
      </c>
      <c r="E148" s="294" t="str">
        <f t="shared" si="17"/>
        <v/>
      </c>
      <c r="F148" s="293" t="str">
        <f>IF(A148="","",VLOOKUP(Monatsverwendungsnachweis!B159,Positionen,7,FALSE))</f>
        <v/>
      </c>
      <c r="G148" s="292" t="str">
        <f>IF(A148="","",CONCATENATE(UHG_csv!G148," x ",VLOOKUP(Monatsverwendungsnachweis!$B159,Positionen,8,FALSE)*100,"%"))</f>
        <v/>
      </c>
      <c r="H148" s="406" t="str">
        <f>IF(A148="","",ROUND(UHG_csv!H148*VLOOKUP(Monatsverwendungsnachweis!$B159,Positionen,8,FALSE),2))</f>
        <v/>
      </c>
      <c r="I148" s="406" t="str">
        <f t="shared" si="18"/>
        <v/>
      </c>
      <c r="J148" s="293" t="str">
        <f>IF(A148="","",IF(Monatsverwendungsnachweis!S159="","",Monatsverwendungsnachweis!S159))</f>
        <v/>
      </c>
      <c r="K148" s="490" t="str">
        <f t="shared" si="19"/>
        <v/>
      </c>
      <c r="L148" s="492">
        <f>Monatsverwendungsnachweis!B159</f>
        <v>0</v>
      </c>
    </row>
    <row r="149" spans="1:12" x14ac:dyDescent="0.25">
      <c r="A149" s="292" t="str">
        <f>IF(Ermittlung_Kofi!L150=0,"",IFERROR(VLOOKUP(Monatsverwendungsnachweis!B160,Positionen,6,FALSE),""))</f>
        <v/>
      </c>
      <c r="B149" s="293" t="str">
        <f t="shared" si="15"/>
        <v/>
      </c>
      <c r="C149" s="292" t="str">
        <f>IF(A149="","",CONCATENATE("Refi_UHG_1"," / ",Monatsverwendungsnachweis!$D$7," / ",RIGHT(Monatsverwendungsnachweis!$F$7,2)," / ",ROW()-1))</f>
        <v/>
      </c>
      <c r="D149" s="294" t="str">
        <f t="shared" si="16"/>
        <v/>
      </c>
      <c r="E149" s="294" t="str">
        <f t="shared" si="17"/>
        <v/>
      </c>
      <c r="F149" s="293" t="str">
        <f>IF(A149="","",VLOOKUP(Monatsverwendungsnachweis!B160,Positionen,7,FALSE))</f>
        <v/>
      </c>
      <c r="G149" s="292" t="str">
        <f>IF(A149="","",CONCATENATE(UHG_csv!G149," x ",VLOOKUP(Monatsverwendungsnachweis!$B160,Positionen,8,FALSE)*100,"%"))</f>
        <v/>
      </c>
      <c r="H149" s="406" t="str">
        <f>IF(A149="","",ROUND(UHG_csv!H149*VLOOKUP(Monatsverwendungsnachweis!$B160,Positionen,8,FALSE),2))</f>
        <v/>
      </c>
      <c r="I149" s="406" t="str">
        <f t="shared" si="18"/>
        <v/>
      </c>
      <c r="J149" s="293" t="str">
        <f>IF(A149="","",IF(Monatsverwendungsnachweis!S160="","",Monatsverwendungsnachweis!S160))</f>
        <v/>
      </c>
      <c r="K149" s="490" t="str">
        <f t="shared" si="19"/>
        <v/>
      </c>
      <c r="L149" s="492">
        <f>Monatsverwendungsnachweis!B160</f>
        <v>0</v>
      </c>
    </row>
    <row r="150" spans="1:12" x14ac:dyDescent="0.25">
      <c r="A150" s="292" t="str">
        <f>IF(Ermittlung_Kofi!L151=0,"",IFERROR(VLOOKUP(Monatsverwendungsnachweis!B161,Positionen,6,FALSE),""))</f>
        <v/>
      </c>
      <c r="B150" s="293" t="str">
        <f t="shared" si="15"/>
        <v/>
      </c>
      <c r="C150" s="292" t="str">
        <f>IF(A150="","",CONCATENATE("Refi_UHG_1"," / ",Monatsverwendungsnachweis!$D$7," / ",RIGHT(Monatsverwendungsnachweis!$F$7,2)," / ",ROW()-1))</f>
        <v/>
      </c>
      <c r="D150" s="294" t="str">
        <f t="shared" si="16"/>
        <v/>
      </c>
      <c r="E150" s="294" t="str">
        <f t="shared" si="17"/>
        <v/>
      </c>
      <c r="F150" s="293" t="str">
        <f>IF(A150="","",VLOOKUP(Monatsverwendungsnachweis!B161,Positionen,7,FALSE))</f>
        <v/>
      </c>
      <c r="G150" s="292" t="str">
        <f>IF(A150="","",CONCATENATE(UHG_csv!G150," x ",VLOOKUP(Monatsverwendungsnachweis!$B161,Positionen,8,FALSE)*100,"%"))</f>
        <v/>
      </c>
      <c r="H150" s="406" t="str">
        <f>IF(A150="","",ROUND(UHG_csv!H150*VLOOKUP(Monatsverwendungsnachweis!$B161,Positionen,8,FALSE),2))</f>
        <v/>
      </c>
      <c r="I150" s="406" t="str">
        <f t="shared" si="18"/>
        <v/>
      </c>
      <c r="J150" s="293" t="str">
        <f>IF(A150="","",IF(Monatsverwendungsnachweis!S161="","",Monatsverwendungsnachweis!S161))</f>
        <v/>
      </c>
      <c r="K150" s="490" t="str">
        <f t="shared" si="19"/>
        <v/>
      </c>
      <c r="L150" s="492">
        <f>Monatsverwendungsnachweis!B161</f>
        <v>0</v>
      </c>
    </row>
    <row r="151" spans="1:12" x14ac:dyDescent="0.25">
      <c r="A151" s="292" t="str">
        <f>IF(Ermittlung_Kofi!L152=0,"",IFERROR(VLOOKUP(Monatsverwendungsnachweis!B162,Positionen,6,FALSE),""))</f>
        <v/>
      </c>
      <c r="B151" s="293" t="str">
        <f t="shared" si="15"/>
        <v/>
      </c>
      <c r="C151" s="292" t="str">
        <f>IF(A151="","",CONCATENATE("Refi_UHG_1"," / ",Monatsverwendungsnachweis!$D$7," / ",RIGHT(Monatsverwendungsnachweis!$F$7,2)," / ",ROW()-1))</f>
        <v/>
      </c>
      <c r="D151" s="294" t="str">
        <f t="shared" si="16"/>
        <v/>
      </c>
      <c r="E151" s="294" t="str">
        <f t="shared" si="17"/>
        <v/>
      </c>
      <c r="F151" s="293" t="str">
        <f>IF(A151="","",VLOOKUP(Monatsverwendungsnachweis!B162,Positionen,7,FALSE))</f>
        <v/>
      </c>
      <c r="G151" s="292" t="str">
        <f>IF(A151="","",CONCATENATE(UHG_csv!G151," x ",VLOOKUP(Monatsverwendungsnachweis!$B162,Positionen,8,FALSE)*100,"%"))</f>
        <v/>
      </c>
      <c r="H151" s="406" t="str">
        <f>IF(A151="","",ROUND(UHG_csv!H151*VLOOKUP(Monatsverwendungsnachweis!$B162,Positionen,8,FALSE),2))</f>
        <v/>
      </c>
      <c r="I151" s="406" t="str">
        <f t="shared" si="18"/>
        <v/>
      </c>
      <c r="J151" s="293" t="str">
        <f>IF(A151="","",IF(Monatsverwendungsnachweis!S162="","",Monatsverwendungsnachweis!S162))</f>
        <v/>
      </c>
      <c r="K151" s="490" t="str">
        <f t="shared" si="19"/>
        <v/>
      </c>
      <c r="L151" s="492">
        <f>Monatsverwendungsnachweis!B162</f>
        <v>0</v>
      </c>
    </row>
    <row r="152" spans="1:12" x14ac:dyDescent="0.25">
      <c r="A152" s="292" t="str">
        <f>IF(Ermittlung_Kofi!L153=0,"",IFERROR(VLOOKUP(Monatsverwendungsnachweis!B163,Positionen,6,FALSE),""))</f>
        <v/>
      </c>
      <c r="B152" s="293" t="str">
        <f t="shared" si="15"/>
        <v/>
      </c>
      <c r="C152" s="292" t="str">
        <f>IF(A152="","",CONCATENATE("Refi_UHG_1"," / ",Monatsverwendungsnachweis!$D$7," / ",RIGHT(Monatsverwendungsnachweis!$F$7,2)," / ",ROW()-1))</f>
        <v/>
      </c>
      <c r="D152" s="294" t="str">
        <f t="shared" si="16"/>
        <v/>
      </c>
      <c r="E152" s="294" t="str">
        <f t="shared" si="17"/>
        <v/>
      </c>
      <c r="F152" s="293" t="str">
        <f>IF(A152="","",VLOOKUP(Monatsverwendungsnachweis!B163,Positionen,7,FALSE))</f>
        <v/>
      </c>
      <c r="G152" s="292" t="str">
        <f>IF(A152="","",CONCATENATE(UHG_csv!G152," x ",VLOOKUP(Monatsverwendungsnachweis!$B163,Positionen,8,FALSE)*100,"%"))</f>
        <v/>
      </c>
      <c r="H152" s="406" t="str">
        <f>IF(A152="","",ROUND(UHG_csv!H152*VLOOKUP(Monatsverwendungsnachweis!$B163,Positionen,8,FALSE),2))</f>
        <v/>
      </c>
      <c r="I152" s="406" t="str">
        <f t="shared" si="18"/>
        <v/>
      </c>
      <c r="J152" s="293" t="str">
        <f>IF(A152="","",IF(Monatsverwendungsnachweis!S163="","",Monatsverwendungsnachweis!S163))</f>
        <v/>
      </c>
      <c r="K152" s="490" t="str">
        <f t="shared" si="19"/>
        <v/>
      </c>
      <c r="L152" s="492">
        <f>Monatsverwendungsnachweis!B163</f>
        <v>0</v>
      </c>
    </row>
    <row r="153" spans="1:12" x14ac:dyDescent="0.25">
      <c r="A153" s="292" t="str">
        <f>IF(Ermittlung_Kofi!L154=0,"",IFERROR(VLOOKUP(Monatsverwendungsnachweis!B164,Positionen,6,FALSE),""))</f>
        <v/>
      </c>
      <c r="B153" s="293" t="str">
        <f t="shared" si="15"/>
        <v/>
      </c>
      <c r="C153" s="292" t="str">
        <f>IF(A153="","",CONCATENATE("Refi_UHG_1"," / ",Monatsverwendungsnachweis!$D$7," / ",RIGHT(Monatsverwendungsnachweis!$F$7,2)," / ",ROW()-1))</f>
        <v/>
      </c>
      <c r="D153" s="294" t="str">
        <f t="shared" si="16"/>
        <v/>
      </c>
      <c r="E153" s="294" t="str">
        <f t="shared" si="17"/>
        <v/>
      </c>
      <c r="F153" s="293" t="str">
        <f>IF(A153="","",VLOOKUP(Monatsverwendungsnachweis!B164,Positionen,7,FALSE))</f>
        <v/>
      </c>
      <c r="G153" s="292" t="str">
        <f>IF(A153="","",CONCATENATE(UHG_csv!G153," x ",VLOOKUP(Monatsverwendungsnachweis!$B164,Positionen,8,FALSE)*100,"%"))</f>
        <v/>
      </c>
      <c r="H153" s="406" t="str">
        <f>IF(A153="","",ROUND(UHG_csv!H153*VLOOKUP(Monatsverwendungsnachweis!$B164,Positionen,8,FALSE),2))</f>
        <v/>
      </c>
      <c r="I153" s="406" t="str">
        <f t="shared" si="18"/>
        <v/>
      </c>
      <c r="J153" s="293" t="str">
        <f>IF(A153="","",IF(Monatsverwendungsnachweis!S164="","",Monatsverwendungsnachweis!S164))</f>
        <v/>
      </c>
      <c r="K153" s="490" t="str">
        <f t="shared" si="19"/>
        <v/>
      </c>
      <c r="L153" s="492">
        <f>Monatsverwendungsnachweis!B164</f>
        <v>0</v>
      </c>
    </row>
    <row r="154" spans="1:12" x14ac:dyDescent="0.25">
      <c r="A154" s="292" t="str">
        <f>IF(Ermittlung_Kofi!L155=0,"",IFERROR(VLOOKUP(Monatsverwendungsnachweis!B165,Positionen,6,FALSE),""))</f>
        <v/>
      </c>
      <c r="B154" s="293" t="str">
        <f t="shared" si="15"/>
        <v/>
      </c>
      <c r="C154" s="292" t="str">
        <f>IF(A154="","",CONCATENATE("Refi_UHG_1"," / ",Monatsverwendungsnachweis!$D$7," / ",RIGHT(Monatsverwendungsnachweis!$F$7,2)," / ",ROW()-1))</f>
        <v/>
      </c>
      <c r="D154" s="294" t="str">
        <f t="shared" si="16"/>
        <v/>
      </c>
      <c r="E154" s="294" t="str">
        <f t="shared" si="17"/>
        <v/>
      </c>
      <c r="F154" s="293" t="str">
        <f>IF(A154="","",VLOOKUP(Monatsverwendungsnachweis!B165,Positionen,7,FALSE))</f>
        <v/>
      </c>
      <c r="G154" s="292" t="str">
        <f>IF(A154="","",CONCATENATE(UHG_csv!G154," x ",VLOOKUP(Monatsverwendungsnachweis!$B165,Positionen,8,FALSE)*100,"%"))</f>
        <v/>
      </c>
      <c r="H154" s="406" t="str">
        <f>IF(A154="","",ROUND(UHG_csv!H154*VLOOKUP(Monatsverwendungsnachweis!$B165,Positionen,8,FALSE),2))</f>
        <v/>
      </c>
      <c r="I154" s="406" t="str">
        <f t="shared" si="18"/>
        <v/>
      </c>
      <c r="J154" s="293" t="str">
        <f>IF(A154="","",IF(Monatsverwendungsnachweis!S165="","",Monatsverwendungsnachweis!S165))</f>
        <v/>
      </c>
      <c r="K154" s="490" t="str">
        <f t="shared" si="19"/>
        <v/>
      </c>
      <c r="L154" s="492">
        <f>Monatsverwendungsnachweis!B165</f>
        <v>0</v>
      </c>
    </row>
    <row r="155" spans="1:12" x14ac:dyDescent="0.25">
      <c r="A155" s="292" t="str">
        <f>IF(Ermittlung_Kofi!L156=0,"",IFERROR(VLOOKUP(Monatsverwendungsnachweis!B166,Positionen,6,FALSE),""))</f>
        <v/>
      </c>
      <c r="B155" s="293" t="str">
        <f t="shared" si="15"/>
        <v/>
      </c>
      <c r="C155" s="292" t="str">
        <f>IF(A155="","",CONCATENATE("Refi_UHG_1"," / ",Monatsverwendungsnachweis!$D$7," / ",RIGHT(Monatsverwendungsnachweis!$F$7,2)," / ",ROW()-1))</f>
        <v/>
      </c>
      <c r="D155" s="294" t="str">
        <f t="shared" si="16"/>
        <v/>
      </c>
      <c r="E155" s="294" t="str">
        <f t="shared" si="17"/>
        <v/>
      </c>
      <c r="F155" s="293" t="str">
        <f>IF(A155="","",VLOOKUP(Monatsverwendungsnachweis!B166,Positionen,7,FALSE))</f>
        <v/>
      </c>
      <c r="G155" s="292" t="str">
        <f>IF(A155="","",CONCATENATE(UHG_csv!G155," x ",VLOOKUP(Monatsverwendungsnachweis!$B166,Positionen,8,FALSE)*100,"%"))</f>
        <v/>
      </c>
      <c r="H155" s="406" t="str">
        <f>IF(A155="","",ROUND(UHG_csv!H155*VLOOKUP(Monatsverwendungsnachweis!$B166,Positionen,8,FALSE),2))</f>
        <v/>
      </c>
      <c r="I155" s="406" t="str">
        <f t="shared" si="18"/>
        <v/>
      </c>
      <c r="J155" s="293" t="str">
        <f>IF(A155="","",IF(Monatsverwendungsnachweis!S166="","",Monatsverwendungsnachweis!S166))</f>
        <v/>
      </c>
      <c r="K155" s="490" t="str">
        <f t="shared" si="19"/>
        <v/>
      </c>
      <c r="L155" s="492">
        <f>Monatsverwendungsnachweis!B166</f>
        <v>0</v>
      </c>
    </row>
    <row r="156" spans="1:12" x14ac:dyDescent="0.25">
      <c r="A156" s="292" t="str">
        <f>IF(Ermittlung_Kofi!L157=0,"",IFERROR(VLOOKUP(Monatsverwendungsnachweis!B167,Positionen,6,FALSE),""))</f>
        <v/>
      </c>
      <c r="B156" s="293" t="str">
        <f t="shared" si="15"/>
        <v/>
      </c>
      <c r="C156" s="292" t="str">
        <f>IF(A156="","",CONCATENATE("Refi_UHG_1"," / ",Monatsverwendungsnachweis!$D$7," / ",RIGHT(Monatsverwendungsnachweis!$F$7,2)," / ",ROW()-1))</f>
        <v/>
      </c>
      <c r="D156" s="294" t="str">
        <f t="shared" si="16"/>
        <v/>
      </c>
      <c r="E156" s="294" t="str">
        <f t="shared" si="17"/>
        <v/>
      </c>
      <c r="F156" s="293" t="str">
        <f>IF(A156="","",VLOOKUP(Monatsverwendungsnachweis!B167,Positionen,7,FALSE))</f>
        <v/>
      </c>
      <c r="G156" s="292" t="str">
        <f>IF(A156="","",CONCATENATE(UHG_csv!G156," x ",VLOOKUP(Monatsverwendungsnachweis!$B167,Positionen,8,FALSE)*100,"%"))</f>
        <v/>
      </c>
      <c r="H156" s="406" t="str">
        <f>IF(A156="","",ROUND(UHG_csv!H156*VLOOKUP(Monatsverwendungsnachweis!$B167,Positionen,8,FALSE),2))</f>
        <v/>
      </c>
      <c r="I156" s="406" t="str">
        <f t="shared" si="18"/>
        <v/>
      </c>
      <c r="J156" s="293" t="str">
        <f>IF(A156="","",IF(Monatsverwendungsnachweis!S167="","",Monatsverwendungsnachweis!S167))</f>
        <v/>
      </c>
      <c r="K156" s="490" t="str">
        <f t="shared" si="19"/>
        <v/>
      </c>
      <c r="L156" s="492">
        <f>Monatsverwendungsnachweis!B167</f>
        <v>0</v>
      </c>
    </row>
    <row r="157" spans="1:12" x14ac:dyDescent="0.25">
      <c r="A157" s="292" t="str">
        <f>IF(Ermittlung_Kofi!L158=0,"",IFERROR(VLOOKUP(Monatsverwendungsnachweis!B168,Positionen,6,FALSE),""))</f>
        <v/>
      </c>
      <c r="B157" s="293" t="str">
        <f t="shared" si="15"/>
        <v/>
      </c>
      <c r="C157" s="292" t="str">
        <f>IF(A157="","",CONCATENATE("Refi_UHG_1"," / ",Monatsverwendungsnachweis!$D$7," / ",RIGHT(Monatsverwendungsnachweis!$F$7,2)," / ",ROW()-1))</f>
        <v/>
      </c>
      <c r="D157" s="294" t="str">
        <f t="shared" si="16"/>
        <v/>
      </c>
      <c r="E157" s="294" t="str">
        <f t="shared" si="17"/>
        <v/>
      </c>
      <c r="F157" s="293" t="str">
        <f>IF(A157="","",VLOOKUP(Monatsverwendungsnachweis!B168,Positionen,7,FALSE))</f>
        <v/>
      </c>
      <c r="G157" s="292" t="str">
        <f>IF(A157="","",CONCATENATE(UHG_csv!G157," x ",VLOOKUP(Monatsverwendungsnachweis!$B168,Positionen,8,FALSE)*100,"%"))</f>
        <v/>
      </c>
      <c r="H157" s="406" t="str">
        <f>IF(A157="","",ROUND(UHG_csv!H157*VLOOKUP(Monatsverwendungsnachweis!$B168,Positionen,8,FALSE),2))</f>
        <v/>
      </c>
      <c r="I157" s="406" t="str">
        <f t="shared" si="18"/>
        <v/>
      </c>
      <c r="J157" s="293" t="str">
        <f>IF(A157="","",IF(Monatsverwendungsnachweis!S168="","",Monatsverwendungsnachweis!S168))</f>
        <v/>
      </c>
      <c r="K157" s="490" t="str">
        <f t="shared" si="19"/>
        <v/>
      </c>
      <c r="L157" s="492">
        <f>Monatsverwendungsnachweis!B168</f>
        <v>0</v>
      </c>
    </row>
    <row r="158" spans="1:12" x14ac:dyDescent="0.25">
      <c r="A158" s="292" t="str">
        <f>IF(Ermittlung_Kofi!L159=0,"",IFERROR(VLOOKUP(Monatsverwendungsnachweis!B169,Positionen,6,FALSE),""))</f>
        <v/>
      </c>
      <c r="B158" s="293" t="str">
        <f t="shared" si="15"/>
        <v/>
      </c>
      <c r="C158" s="292" t="str">
        <f>IF(A158="","",CONCATENATE("Refi_UHG_1"," / ",Monatsverwendungsnachweis!$D$7," / ",RIGHT(Monatsverwendungsnachweis!$F$7,2)," / ",ROW()-1))</f>
        <v/>
      </c>
      <c r="D158" s="294" t="str">
        <f t="shared" si="16"/>
        <v/>
      </c>
      <c r="E158" s="294" t="str">
        <f t="shared" si="17"/>
        <v/>
      </c>
      <c r="F158" s="293" t="str">
        <f>IF(A158="","",VLOOKUP(Monatsverwendungsnachweis!B169,Positionen,7,FALSE))</f>
        <v/>
      </c>
      <c r="G158" s="292" t="str">
        <f>IF(A158="","",CONCATENATE(UHG_csv!G158," x ",VLOOKUP(Monatsverwendungsnachweis!$B169,Positionen,8,FALSE)*100,"%"))</f>
        <v/>
      </c>
      <c r="H158" s="406" t="str">
        <f>IF(A158="","",ROUND(UHG_csv!H158*VLOOKUP(Monatsverwendungsnachweis!$B169,Positionen,8,FALSE),2))</f>
        <v/>
      </c>
      <c r="I158" s="406" t="str">
        <f t="shared" si="18"/>
        <v/>
      </c>
      <c r="J158" s="293" t="str">
        <f>IF(A158="","",IF(Monatsverwendungsnachweis!S169="","",Monatsverwendungsnachweis!S169))</f>
        <v/>
      </c>
      <c r="K158" s="490" t="str">
        <f t="shared" si="19"/>
        <v/>
      </c>
      <c r="L158" s="492">
        <f>Monatsverwendungsnachweis!B169</f>
        <v>0</v>
      </c>
    </row>
    <row r="159" spans="1:12" x14ac:dyDescent="0.25">
      <c r="A159" s="292" t="str">
        <f>IF(Ermittlung_Kofi!L160=0,"",IFERROR(VLOOKUP(Monatsverwendungsnachweis!B170,Positionen,6,FALSE),""))</f>
        <v/>
      </c>
      <c r="B159" s="293" t="str">
        <f t="shared" si="15"/>
        <v/>
      </c>
      <c r="C159" s="292" t="str">
        <f>IF(A159="","",CONCATENATE("Refi_UHG_1"," / ",Monatsverwendungsnachweis!$D$7," / ",RIGHT(Monatsverwendungsnachweis!$F$7,2)," / ",ROW()-1))</f>
        <v/>
      </c>
      <c r="D159" s="294" t="str">
        <f t="shared" si="16"/>
        <v/>
      </c>
      <c r="E159" s="294" t="str">
        <f t="shared" si="17"/>
        <v/>
      </c>
      <c r="F159" s="293" t="str">
        <f>IF(A159="","",VLOOKUP(Monatsverwendungsnachweis!B170,Positionen,7,FALSE))</f>
        <v/>
      </c>
      <c r="G159" s="292" t="str">
        <f>IF(A159="","",CONCATENATE(UHG_csv!G159," x ",VLOOKUP(Monatsverwendungsnachweis!$B170,Positionen,8,FALSE)*100,"%"))</f>
        <v/>
      </c>
      <c r="H159" s="406" t="str">
        <f>IF(A159="","",ROUND(UHG_csv!H159*VLOOKUP(Monatsverwendungsnachweis!$B170,Positionen,8,FALSE),2))</f>
        <v/>
      </c>
      <c r="I159" s="406" t="str">
        <f t="shared" si="18"/>
        <v/>
      </c>
      <c r="J159" s="293" t="str">
        <f>IF(A159="","",IF(Monatsverwendungsnachweis!S170="","",Monatsverwendungsnachweis!S170))</f>
        <v/>
      </c>
      <c r="K159" s="490" t="str">
        <f t="shared" si="19"/>
        <v/>
      </c>
      <c r="L159" s="492">
        <f>Monatsverwendungsnachweis!B170</f>
        <v>0</v>
      </c>
    </row>
    <row r="160" spans="1:12" x14ac:dyDescent="0.25">
      <c r="A160" s="292" t="str">
        <f>IF(Ermittlung_Kofi!L161=0,"",IFERROR(VLOOKUP(Monatsverwendungsnachweis!B171,Positionen,6,FALSE),""))</f>
        <v/>
      </c>
      <c r="B160" s="293" t="str">
        <f t="shared" si="15"/>
        <v/>
      </c>
      <c r="C160" s="292" t="str">
        <f>IF(A160="","",CONCATENATE("Refi_UHG_1"," / ",Monatsverwendungsnachweis!$D$7," / ",RIGHT(Monatsverwendungsnachweis!$F$7,2)," / ",ROW()-1))</f>
        <v/>
      </c>
      <c r="D160" s="294" t="str">
        <f t="shared" si="16"/>
        <v/>
      </c>
      <c r="E160" s="294" t="str">
        <f t="shared" si="17"/>
        <v/>
      </c>
      <c r="F160" s="293" t="str">
        <f>IF(A160="","",VLOOKUP(Monatsverwendungsnachweis!B171,Positionen,7,FALSE))</f>
        <v/>
      </c>
      <c r="G160" s="292" t="str">
        <f>IF(A160="","",CONCATENATE(UHG_csv!G160," x ",VLOOKUP(Monatsverwendungsnachweis!$B171,Positionen,8,FALSE)*100,"%"))</f>
        <v/>
      </c>
      <c r="H160" s="406" t="str">
        <f>IF(A160="","",ROUND(UHG_csv!H160*VLOOKUP(Monatsverwendungsnachweis!$B171,Positionen,8,FALSE),2))</f>
        <v/>
      </c>
      <c r="I160" s="406" t="str">
        <f t="shared" si="18"/>
        <v/>
      </c>
      <c r="J160" s="293" t="str">
        <f>IF(A160="","",IF(Monatsverwendungsnachweis!S171="","",Monatsverwendungsnachweis!S171))</f>
        <v/>
      </c>
      <c r="K160" s="490" t="str">
        <f t="shared" si="19"/>
        <v/>
      </c>
      <c r="L160" s="492">
        <f>Monatsverwendungsnachweis!B171</f>
        <v>0</v>
      </c>
    </row>
    <row r="161" spans="1:12" x14ac:dyDescent="0.25">
      <c r="A161" s="292" t="str">
        <f>IF(Ermittlung_Kofi!L162=0,"",IFERROR(VLOOKUP(Monatsverwendungsnachweis!B172,Positionen,6,FALSE),""))</f>
        <v/>
      </c>
      <c r="B161" s="293" t="str">
        <f t="shared" si="15"/>
        <v/>
      </c>
      <c r="C161" s="292" t="str">
        <f>IF(A161="","",CONCATENATE("Refi_UHG_1"," / ",Monatsverwendungsnachweis!$D$7," / ",RIGHT(Monatsverwendungsnachweis!$F$7,2)," / ",ROW()-1))</f>
        <v/>
      </c>
      <c r="D161" s="294" t="str">
        <f t="shared" si="16"/>
        <v/>
      </c>
      <c r="E161" s="294" t="str">
        <f t="shared" si="17"/>
        <v/>
      </c>
      <c r="F161" s="293" t="str">
        <f>IF(A161="","",VLOOKUP(Monatsverwendungsnachweis!B172,Positionen,7,FALSE))</f>
        <v/>
      </c>
      <c r="G161" s="292" t="str">
        <f>IF(A161="","",CONCATENATE(UHG_csv!G161," x ",VLOOKUP(Monatsverwendungsnachweis!$B172,Positionen,8,FALSE)*100,"%"))</f>
        <v/>
      </c>
      <c r="H161" s="406" t="str">
        <f>IF(A161="","",ROUND(UHG_csv!H161*VLOOKUP(Monatsverwendungsnachweis!$B172,Positionen,8,FALSE),2))</f>
        <v/>
      </c>
      <c r="I161" s="406" t="str">
        <f t="shared" si="18"/>
        <v/>
      </c>
      <c r="J161" s="293" t="str">
        <f>IF(A161="","",IF(Monatsverwendungsnachweis!S172="","",Monatsverwendungsnachweis!S172))</f>
        <v/>
      </c>
      <c r="K161" s="490" t="str">
        <f t="shared" si="19"/>
        <v/>
      </c>
      <c r="L161" s="492">
        <f>Monatsverwendungsnachweis!B172</f>
        <v>0</v>
      </c>
    </row>
    <row r="162" spans="1:12" x14ac:dyDescent="0.25">
      <c r="A162" s="292" t="str">
        <f>IF(Ermittlung_Kofi!L163=0,"",IFERROR(VLOOKUP(Monatsverwendungsnachweis!B173,Positionen,6,FALSE),""))</f>
        <v/>
      </c>
      <c r="B162" s="293" t="str">
        <f t="shared" si="15"/>
        <v/>
      </c>
      <c r="C162" s="292" t="str">
        <f>IF(A162="","",CONCATENATE("Refi_UHG_1"," / ",Monatsverwendungsnachweis!$D$7," / ",RIGHT(Monatsverwendungsnachweis!$F$7,2)," / ",ROW()-1))</f>
        <v/>
      </c>
      <c r="D162" s="294" t="str">
        <f t="shared" si="16"/>
        <v/>
      </c>
      <c r="E162" s="294" t="str">
        <f t="shared" si="17"/>
        <v/>
      </c>
      <c r="F162" s="293" t="str">
        <f>IF(A162="","",VLOOKUP(Monatsverwendungsnachweis!B173,Positionen,7,FALSE))</f>
        <v/>
      </c>
      <c r="G162" s="292" t="str">
        <f>IF(A162="","",CONCATENATE(UHG_csv!G162," x ",VLOOKUP(Monatsverwendungsnachweis!$B173,Positionen,8,FALSE)*100,"%"))</f>
        <v/>
      </c>
      <c r="H162" s="406" t="str">
        <f>IF(A162="","",ROUND(UHG_csv!H162*VLOOKUP(Monatsverwendungsnachweis!$B173,Positionen,8,FALSE),2))</f>
        <v/>
      </c>
      <c r="I162" s="406" t="str">
        <f t="shared" si="18"/>
        <v/>
      </c>
      <c r="J162" s="293" t="str">
        <f>IF(A162="","",IF(Monatsverwendungsnachweis!S173="","",Monatsverwendungsnachweis!S173))</f>
        <v/>
      </c>
      <c r="K162" s="490" t="str">
        <f t="shared" si="19"/>
        <v/>
      </c>
      <c r="L162" s="492">
        <f>Monatsverwendungsnachweis!B173</f>
        <v>0</v>
      </c>
    </row>
    <row r="163" spans="1:12" x14ac:dyDescent="0.25">
      <c r="A163" s="292" t="str">
        <f>IF(Ermittlung_Kofi!L164=0,"",IFERROR(VLOOKUP(Monatsverwendungsnachweis!B174,Positionen,6,FALSE),""))</f>
        <v/>
      </c>
      <c r="B163" s="293" t="str">
        <f t="shared" si="15"/>
        <v/>
      </c>
      <c r="C163" s="292" t="str">
        <f>IF(A163="","",CONCATENATE("Refi_UHG_1"," / ",Monatsverwendungsnachweis!$D$7," / ",RIGHT(Monatsverwendungsnachweis!$F$7,2)," / ",ROW()-1))</f>
        <v/>
      </c>
      <c r="D163" s="294" t="str">
        <f t="shared" si="16"/>
        <v/>
      </c>
      <c r="E163" s="294" t="str">
        <f t="shared" si="17"/>
        <v/>
      </c>
      <c r="F163" s="293" t="str">
        <f>IF(A163="","",VLOOKUP(Monatsverwendungsnachweis!B174,Positionen,7,FALSE))</f>
        <v/>
      </c>
      <c r="G163" s="292" t="str">
        <f>IF(A163="","",CONCATENATE(UHG_csv!G163," x ",VLOOKUP(Monatsverwendungsnachweis!$B174,Positionen,8,FALSE)*100,"%"))</f>
        <v/>
      </c>
      <c r="H163" s="406" t="str">
        <f>IF(A163="","",ROUND(UHG_csv!H163*VLOOKUP(Monatsverwendungsnachweis!$B174,Positionen,8,FALSE),2))</f>
        <v/>
      </c>
      <c r="I163" s="406" t="str">
        <f t="shared" si="18"/>
        <v/>
      </c>
      <c r="J163" s="293" t="str">
        <f>IF(A163="","",IF(Monatsverwendungsnachweis!S174="","",Monatsverwendungsnachweis!S174))</f>
        <v/>
      </c>
      <c r="K163" s="490" t="str">
        <f t="shared" si="19"/>
        <v/>
      </c>
      <c r="L163" s="492">
        <f>Monatsverwendungsnachweis!B174</f>
        <v>0</v>
      </c>
    </row>
    <row r="164" spans="1:12" x14ac:dyDescent="0.25">
      <c r="A164" s="292" t="str">
        <f>IF(Ermittlung_Kofi!L165=0,"",IFERROR(VLOOKUP(Monatsverwendungsnachweis!B175,Positionen,6,FALSE),""))</f>
        <v/>
      </c>
      <c r="B164" s="293" t="str">
        <f t="shared" si="15"/>
        <v/>
      </c>
      <c r="C164" s="292" t="str">
        <f>IF(A164="","",CONCATENATE("Refi_UHG_1"," / ",Monatsverwendungsnachweis!$D$7," / ",RIGHT(Monatsverwendungsnachweis!$F$7,2)," / ",ROW()-1))</f>
        <v/>
      </c>
      <c r="D164" s="294" t="str">
        <f t="shared" si="16"/>
        <v/>
      </c>
      <c r="E164" s="294" t="str">
        <f t="shared" si="17"/>
        <v/>
      </c>
      <c r="F164" s="293" t="str">
        <f>IF(A164="","",VLOOKUP(Monatsverwendungsnachweis!B175,Positionen,7,FALSE))</f>
        <v/>
      </c>
      <c r="G164" s="292" t="str">
        <f>IF(A164="","",CONCATENATE(UHG_csv!G164," x ",VLOOKUP(Monatsverwendungsnachweis!$B175,Positionen,8,FALSE)*100,"%"))</f>
        <v/>
      </c>
      <c r="H164" s="406" t="str">
        <f>IF(A164="","",ROUND(UHG_csv!H164*VLOOKUP(Monatsverwendungsnachweis!$B175,Positionen,8,FALSE),2))</f>
        <v/>
      </c>
      <c r="I164" s="406" t="str">
        <f t="shared" si="18"/>
        <v/>
      </c>
      <c r="J164" s="293" t="str">
        <f>IF(A164="","",IF(Monatsverwendungsnachweis!S175="","",Monatsverwendungsnachweis!S175))</f>
        <v/>
      </c>
      <c r="K164" s="490" t="str">
        <f t="shared" si="19"/>
        <v/>
      </c>
      <c r="L164" s="492">
        <f>Monatsverwendungsnachweis!B175</f>
        <v>0</v>
      </c>
    </row>
    <row r="165" spans="1:12" x14ac:dyDescent="0.25">
      <c r="A165" s="292" t="str">
        <f>IF(Ermittlung_Kofi!L166=0,"",IFERROR(VLOOKUP(Monatsverwendungsnachweis!B176,Positionen,6,FALSE),""))</f>
        <v/>
      </c>
      <c r="B165" s="293" t="str">
        <f t="shared" si="15"/>
        <v/>
      </c>
      <c r="C165" s="292" t="str">
        <f>IF(A165="","",CONCATENATE("Refi_UHG_1"," / ",Monatsverwendungsnachweis!$D$7," / ",RIGHT(Monatsverwendungsnachweis!$F$7,2)," / ",ROW()-1))</f>
        <v/>
      </c>
      <c r="D165" s="294" t="str">
        <f t="shared" si="16"/>
        <v/>
      </c>
      <c r="E165" s="294" t="str">
        <f t="shared" si="17"/>
        <v/>
      </c>
      <c r="F165" s="293" t="str">
        <f>IF(A165="","",VLOOKUP(Monatsverwendungsnachweis!B176,Positionen,7,FALSE))</f>
        <v/>
      </c>
      <c r="G165" s="292" t="str">
        <f>IF(A165="","",CONCATENATE(UHG_csv!G165," x ",VLOOKUP(Monatsverwendungsnachweis!$B176,Positionen,8,FALSE)*100,"%"))</f>
        <v/>
      </c>
      <c r="H165" s="406" t="str">
        <f>IF(A165="","",ROUND(UHG_csv!H165*VLOOKUP(Monatsverwendungsnachweis!$B176,Positionen,8,FALSE),2))</f>
        <v/>
      </c>
      <c r="I165" s="406" t="str">
        <f t="shared" si="18"/>
        <v/>
      </c>
      <c r="J165" s="293" t="str">
        <f>IF(A165="","",IF(Monatsverwendungsnachweis!S176="","",Monatsverwendungsnachweis!S176))</f>
        <v/>
      </c>
      <c r="K165" s="490" t="str">
        <f t="shared" si="19"/>
        <v/>
      </c>
      <c r="L165" s="492">
        <f>Monatsverwendungsnachweis!B176</f>
        <v>0</v>
      </c>
    </row>
    <row r="166" spans="1:12" x14ac:dyDescent="0.25">
      <c r="A166" s="292" t="str">
        <f>IF(Ermittlung_Kofi!L167=0,"",IFERROR(VLOOKUP(Monatsverwendungsnachweis!B177,Positionen,6,FALSE),""))</f>
        <v/>
      </c>
      <c r="B166" s="293" t="str">
        <f t="shared" ref="B166:B229" si="20">IF(A166="","","ZE")</f>
        <v/>
      </c>
      <c r="C166" s="292" t="str">
        <f>IF(A166="","",CONCATENATE("Refi_UHG_1"," / ",Monatsverwendungsnachweis!$D$7," / ",RIGHT(Monatsverwendungsnachweis!$F$7,2)," / ",ROW()-1))</f>
        <v/>
      </c>
      <c r="D166" s="294" t="str">
        <f t="shared" ref="D166:D229" si="21">IF(A166="","",Monatsende)</f>
        <v/>
      </c>
      <c r="E166" s="294" t="str">
        <f t="shared" ref="E166:E229" si="22">IF(A166="","",Monatsende)</f>
        <v/>
      </c>
      <c r="F166" s="293" t="str">
        <f>IF(A166="","",VLOOKUP(Monatsverwendungsnachweis!B177,Positionen,7,FALSE))</f>
        <v/>
      </c>
      <c r="G166" s="292" t="str">
        <f>IF(A166="","",CONCATENATE(UHG_csv!G166," x ",VLOOKUP(Monatsverwendungsnachweis!$B177,Positionen,8,FALSE)*100,"%"))</f>
        <v/>
      </c>
      <c r="H166" s="406" t="str">
        <f>IF(A166="","",ROUND(UHG_csv!H166*VLOOKUP(Monatsverwendungsnachweis!$B177,Positionen,8,FALSE),2))</f>
        <v/>
      </c>
      <c r="I166" s="406" t="str">
        <f t="shared" ref="I166:I229" si="23">IF(A166="","",H166)</f>
        <v/>
      </c>
      <c r="J166" s="293" t="str">
        <f>IF(A166="","",IF(Monatsverwendungsnachweis!S177="","",Monatsverwendungsnachweis!S177))</f>
        <v/>
      </c>
      <c r="K166" s="490" t="str">
        <f t="shared" ref="K166:K229" si="24">IF(A166="","","0")</f>
        <v/>
      </c>
      <c r="L166" s="492">
        <f>Monatsverwendungsnachweis!B177</f>
        <v>0</v>
      </c>
    </row>
    <row r="167" spans="1:12" x14ac:dyDescent="0.25">
      <c r="A167" s="292" t="str">
        <f>IF(Ermittlung_Kofi!L168=0,"",IFERROR(VLOOKUP(Monatsverwendungsnachweis!B178,Positionen,6,FALSE),""))</f>
        <v/>
      </c>
      <c r="B167" s="293" t="str">
        <f t="shared" si="20"/>
        <v/>
      </c>
      <c r="C167" s="292" t="str">
        <f>IF(A167="","",CONCATENATE("Refi_UHG_1"," / ",Monatsverwendungsnachweis!$D$7," / ",RIGHT(Monatsverwendungsnachweis!$F$7,2)," / ",ROW()-1))</f>
        <v/>
      </c>
      <c r="D167" s="294" t="str">
        <f t="shared" si="21"/>
        <v/>
      </c>
      <c r="E167" s="294" t="str">
        <f t="shared" si="22"/>
        <v/>
      </c>
      <c r="F167" s="293" t="str">
        <f>IF(A167="","",VLOOKUP(Monatsverwendungsnachweis!B178,Positionen,7,FALSE))</f>
        <v/>
      </c>
      <c r="G167" s="292" t="str">
        <f>IF(A167="","",CONCATENATE(UHG_csv!G167," x ",VLOOKUP(Monatsverwendungsnachweis!$B178,Positionen,8,FALSE)*100,"%"))</f>
        <v/>
      </c>
      <c r="H167" s="406" t="str">
        <f>IF(A167="","",ROUND(UHG_csv!H167*VLOOKUP(Monatsverwendungsnachweis!$B178,Positionen,8,FALSE),2))</f>
        <v/>
      </c>
      <c r="I167" s="406" t="str">
        <f t="shared" si="23"/>
        <v/>
      </c>
      <c r="J167" s="293" t="str">
        <f>IF(A167="","",IF(Monatsverwendungsnachweis!S178="","",Monatsverwendungsnachweis!S178))</f>
        <v/>
      </c>
      <c r="K167" s="490" t="str">
        <f t="shared" si="24"/>
        <v/>
      </c>
      <c r="L167" s="492">
        <f>Monatsverwendungsnachweis!B178</f>
        <v>0</v>
      </c>
    </row>
    <row r="168" spans="1:12" x14ac:dyDescent="0.25">
      <c r="A168" s="292" t="str">
        <f>IF(Ermittlung_Kofi!L169=0,"",IFERROR(VLOOKUP(Monatsverwendungsnachweis!B179,Positionen,6,FALSE),""))</f>
        <v/>
      </c>
      <c r="B168" s="293" t="str">
        <f t="shared" si="20"/>
        <v/>
      </c>
      <c r="C168" s="292" t="str">
        <f>IF(A168="","",CONCATENATE("Refi_UHG_1"," / ",Monatsverwendungsnachweis!$D$7," / ",RIGHT(Monatsverwendungsnachweis!$F$7,2)," / ",ROW()-1))</f>
        <v/>
      </c>
      <c r="D168" s="294" t="str">
        <f t="shared" si="21"/>
        <v/>
      </c>
      <c r="E168" s="294" t="str">
        <f t="shared" si="22"/>
        <v/>
      </c>
      <c r="F168" s="293" t="str">
        <f>IF(A168="","",VLOOKUP(Monatsverwendungsnachweis!B179,Positionen,7,FALSE))</f>
        <v/>
      </c>
      <c r="G168" s="292" t="str">
        <f>IF(A168="","",CONCATENATE(UHG_csv!G168," x ",VLOOKUP(Monatsverwendungsnachweis!$B179,Positionen,8,FALSE)*100,"%"))</f>
        <v/>
      </c>
      <c r="H168" s="406" t="str">
        <f>IF(A168="","",ROUND(UHG_csv!H168*VLOOKUP(Monatsverwendungsnachweis!$B179,Positionen,8,FALSE),2))</f>
        <v/>
      </c>
      <c r="I168" s="406" t="str">
        <f t="shared" si="23"/>
        <v/>
      </c>
      <c r="J168" s="293" t="str">
        <f>IF(A168="","",IF(Monatsverwendungsnachweis!S179="","",Monatsverwendungsnachweis!S179))</f>
        <v/>
      </c>
      <c r="K168" s="490" t="str">
        <f t="shared" si="24"/>
        <v/>
      </c>
      <c r="L168" s="492">
        <f>Monatsverwendungsnachweis!B179</f>
        <v>0</v>
      </c>
    </row>
    <row r="169" spans="1:12" x14ac:dyDescent="0.25">
      <c r="A169" s="292" t="str">
        <f>IF(Ermittlung_Kofi!L170=0,"",IFERROR(VLOOKUP(Monatsverwendungsnachweis!B180,Positionen,6,FALSE),""))</f>
        <v/>
      </c>
      <c r="B169" s="293" t="str">
        <f t="shared" si="20"/>
        <v/>
      </c>
      <c r="C169" s="292" t="str">
        <f>IF(A169="","",CONCATENATE("Refi_UHG_1"," / ",Monatsverwendungsnachweis!$D$7," / ",RIGHT(Monatsverwendungsnachweis!$F$7,2)," / ",ROW()-1))</f>
        <v/>
      </c>
      <c r="D169" s="294" t="str">
        <f t="shared" si="21"/>
        <v/>
      </c>
      <c r="E169" s="294" t="str">
        <f t="shared" si="22"/>
        <v/>
      </c>
      <c r="F169" s="293" t="str">
        <f>IF(A169="","",VLOOKUP(Monatsverwendungsnachweis!B180,Positionen,7,FALSE))</f>
        <v/>
      </c>
      <c r="G169" s="292" t="str">
        <f>IF(A169="","",CONCATENATE(UHG_csv!G169," x ",VLOOKUP(Monatsverwendungsnachweis!$B180,Positionen,8,FALSE)*100,"%"))</f>
        <v/>
      </c>
      <c r="H169" s="406" t="str">
        <f>IF(A169="","",ROUND(UHG_csv!H169*VLOOKUP(Monatsverwendungsnachweis!$B180,Positionen,8,FALSE),2))</f>
        <v/>
      </c>
      <c r="I169" s="406" t="str">
        <f t="shared" si="23"/>
        <v/>
      </c>
      <c r="J169" s="293" t="str">
        <f>IF(A169="","",IF(Monatsverwendungsnachweis!S180="","",Monatsverwendungsnachweis!S180))</f>
        <v/>
      </c>
      <c r="K169" s="490" t="str">
        <f t="shared" si="24"/>
        <v/>
      </c>
      <c r="L169" s="492">
        <f>Monatsverwendungsnachweis!B180</f>
        <v>0</v>
      </c>
    </row>
    <row r="170" spans="1:12" x14ac:dyDescent="0.25">
      <c r="A170" s="292" t="str">
        <f>IF(Ermittlung_Kofi!L171=0,"",IFERROR(VLOOKUP(Monatsverwendungsnachweis!B181,Positionen,6,FALSE),""))</f>
        <v/>
      </c>
      <c r="B170" s="293" t="str">
        <f t="shared" si="20"/>
        <v/>
      </c>
      <c r="C170" s="292" t="str">
        <f>IF(A170="","",CONCATENATE("Refi_UHG_1"," / ",Monatsverwendungsnachweis!$D$7," / ",RIGHT(Monatsverwendungsnachweis!$F$7,2)," / ",ROW()-1))</f>
        <v/>
      </c>
      <c r="D170" s="294" t="str">
        <f t="shared" si="21"/>
        <v/>
      </c>
      <c r="E170" s="294" t="str">
        <f t="shared" si="22"/>
        <v/>
      </c>
      <c r="F170" s="293" t="str">
        <f>IF(A170="","",VLOOKUP(Monatsverwendungsnachweis!B181,Positionen,7,FALSE))</f>
        <v/>
      </c>
      <c r="G170" s="292" t="str">
        <f>IF(A170="","",CONCATENATE(UHG_csv!G170," x ",VLOOKUP(Monatsverwendungsnachweis!$B181,Positionen,8,FALSE)*100,"%"))</f>
        <v/>
      </c>
      <c r="H170" s="406" t="str">
        <f>IF(A170="","",ROUND(UHG_csv!H170*VLOOKUP(Monatsverwendungsnachweis!$B181,Positionen,8,FALSE),2))</f>
        <v/>
      </c>
      <c r="I170" s="406" t="str">
        <f t="shared" si="23"/>
        <v/>
      </c>
      <c r="J170" s="293" t="str">
        <f>IF(A170="","",IF(Monatsverwendungsnachweis!S181="","",Monatsverwendungsnachweis!S181))</f>
        <v/>
      </c>
      <c r="K170" s="490" t="str">
        <f t="shared" si="24"/>
        <v/>
      </c>
      <c r="L170" s="492">
        <f>Monatsverwendungsnachweis!B181</f>
        <v>0</v>
      </c>
    </row>
    <row r="171" spans="1:12" x14ac:dyDescent="0.25">
      <c r="A171" s="292" t="str">
        <f>IF(Ermittlung_Kofi!L172=0,"",IFERROR(VLOOKUP(Monatsverwendungsnachweis!B182,Positionen,6,FALSE),""))</f>
        <v/>
      </c>
      <c r="B171" s="293" t="str">
        <f t="shared" si="20"/>
        <v/>
      </c>
      <c r="C171" s="292" t="str">
        <f>IF(A171="","",CONCATENATE("Refi_UHG_1"," / ",Monatsverwendungsnachweis!$D$7," / ",RIGHT(Monatsverwendungsnachweis!$F$7,2)," / ",ROW()-1))</f>
        <v/>
      </c>
      <c r="D171" s="294" t="str">
        <f t="shared" si="21"/>
        <v/>
      </c>
      <c r="E171" s="294" t="str">
        <f t="shared" si="22"/>
        <v/>
      </c>
      <c r="F171" s="293" t="str">
        <f>IF(A171="","",VLOOKUP(Monatsverwendungsnachweis!B182,Positionen,7,FALSE))</f>
        <v/>
      </c>
      <c r="G171" s="292" t="str">
        <f>IF(A171="","",CONCATENATE(UHG_csv!G171," x ",VLOOKUP(Monatsverwendungsnachweis!$B182,Positionen,8,FALSE)*100,"%"))</f>
        <v/>
      </c>
      <c r="H171" s="406" t="str">
        <f>IF(A171="","",ROUND(UHG_csv!H171*VLOOKUP(Monatsverwendungsnachweis!$B182,Positionen,8,FALSE),2))</f>
        <v/>
      </c>
      <c r="I171" s="406" t="str">
        <f t="shared" si="23"/>
        <v/>
      </c>
      <c r="J171" s="293" t="str">
        <f>IF(A171="","",IF(Monatsverwendungsnachweis!S182="","",Monatsverwendungsnachweis!S182))</f>
        <v/>
      </c>
      <c r="K171" s="490" t="str">
        <f t="shared" si="24"/>
        <v/>
      </c>
      <c r="L171" s="492">
        <f>Monatsverwendungsnachweis!B182</f>
        <v>0</v>
      </c>
    </row>
    <row r="172" spans="1:12" x14ac:dyDescent="0.25">
      <c r="A172" s="292" t="str">
        <f>IF(Ermittlung_Kofi!L173=0,"",IFERROR(VLOOKUP(Monatsverwendungsnachweis!B183,Positionen,6,FALSE),""))</f>
        <v/>
      </c>
      <c r="B172" s="293" t="str">
        <f t="shared" si="20"/>
        <v/>
      </c>
      <c r="C172" s="292" t="str">
        <f>IF(A172="","",CONCATENATE("Refi_UHG_1"," / ",Monatsverwendungsnachweis!$D$7," / ",RIGHT(Monatsverwendungsnachweis!$F$7,2)," / ",ROW()-1))</f>
        <v/>
      </c>
      <c r="D172" s="294" t="str">
        <f t="shared" si="21"/>
        <v/>
      </c>
      <c r="E172" s="294" t="str">
        <f t="shared" si="22"/>
        <v/>
      </c>
      <c r="F172" s="293" t="str">
        <f>IF(A172="","",VLOOKUP(Monatsverwendungsnachweis!B183,Positionen,7,FALSE))</f>
        <v/>
      </c>
      <c r="G172" s="292" t="str">
        <f>IF(A172="","",CONCATENATE(UHG_csv!G172," x ",VLOOKUP(Monatsverwendungsnachweis!$B183,Positionen,8,FALSE)*100,"%"))</f>
        <v/>
      </c>
      <c r="H172" s="406" t="str">
        <f>IF(A172="","",ROUND(UHG_csv!H172*VLOOKUP(Monatsverwendungsnachweis!$B183,Positionen,8,FALSE),2))</f>
        <v/>
      </c>
      <c r="I172" s="406" t="str">
        <f t="shared" si="23"/>
        <v/>
      </c>
      <c r="J172" s="293" t="str">
        <f>IF(A172="","",IF(Monatsverwendungsnachweis!S183="","",Monatsverwendungsnachweis!S183))</f>
        <v/>
      </c>
      <c r="K172" s="490" t="str">
        <f t="shared" si="24"/>
        <v/>
      </c>
      <c r="L172" s="492">
        <f>Monatsverwendungsnachweis!B183</f>
        <v>0</v>
      </c>
    </row>
    <row r="173" spans="1:12" x14ac:dyDescent="0.25">
      <c r="A173" s="292" t="str">
        <f>IF(Ermittlung_Kofi!L174=0,"",IFERROR(VLOOKUP(Monatsverwendungsnachweis!B184,Positionen,6,FALSE),""))</f>
        <v/>
      </c>
      <c r="B173" s="293" t="str">
        <f t="shared" si="20"/>
        <v/>
      </c>
      <c r="C173" s="292" t="str">
        <f>IF(A173="","",CONCATENATE("Refi_UHG_1"," / ",Monatsverwendungsnachweis!$D$7," / ",RIGHT(Monatsverwendungsnachweis!$F$7,2)," / ",ROW()-1))</f>
        <v/>
      </c>
      <c r="D173" s="294" t="str">
        <f t="shared" si="21"/>
        <v/>
      </c>
      <c r="E173" s="294" t="str">
        <f t="shared" si="22"/>
        <v/>
      </c>
      <c r="F173" s="293" t="str">
        <f>IF(A173="","",VLOOKUP(Monatsverwendungsnachweis!B184,Positionen,7,FALSE))</f>
        <v/>
      </c>
      <c r="G173" s="292" t="str">
        <f>IF(A173="","",CONCATENATE(UHG_csv!G173," x ",VLOOKUP(Monatsverwendungsnachweis!$B184,Positionen,8,FALSE)*100,"%"))</f>
        <v/>
      </c>
      <c r="H173" s="406" t="str">
        <f>IF(A173="","",ROUND(UHG_csv!H173*VLOOKUP(Monatsverwendungsnachweis!$B184,Positionen,8,FALSE),2))</f>
        <v/>
      </c>
      <c r="I173" s="406" t="str">
        <f t="shared" si="23"/>
        <v/>
      </c>
      <c r="J173" s="293" t="str">
        <f>IF(A173="","",IF(Monatsverwendungsnachweis!S184="","",Monatsverwendungsnachweis!S184))</f>
        <v/>
      </c>
      <c r="K173" s="490" t="str">
        <f t="shared" si="24"/>
        <v/>
      </c>
      <c r="L173" s="492">
        <f>Monatsverwendungsnachweis!B184</f>
        <v>0</v>
      </c>
    </row>
    <row r="174" spans="1:12" x14ac:dyDescent="0.25">
      <c r="A174" s="292" t="str">
        <f>IF(Ermittlung_Kofi!L175=0,"",IFERROR(VLOOKUP(Monatsverwendungsnachweis!B185,Positionen,6,FALSE),""))</f>
        <v/>
      </c>
      <c r="B174" s="293" t="str">
        <f t="shared" si="20"/>
        <v/>
      </c>
      <c r="C174" s="292" t="str">
        <f>IF(A174="","",CONCATENATE("Refi_UHG_1"," / ",Monatsverwendungsnachweis!$D$7," / ",RIGHT(Monatsverwendungsnachweis!$F$7,2)," / ",ROW()-1))</f>
        <v/>
      </c>
      <c r="D174" s="294" t="str">
        <f t="shared" si="21"/>
        <v/>
      </c>
      <c r="E174" s="294" t="str">
        <f t="shared" si="22"/>
        <v/>
      </c>
      <c r="F174" s="293" t="str">
        <f>IF(A174="","",VLOOKUP(Monatsverwendungsnachweis!B185,Positionen,7,FALSE))</f>
        <v/>
      </c>
      <c r="G174" s="292" t="str">
        <f>IF(A174="","",CONCATENATE(UHG_csv!G174," x ",VLOOKUP(Monatsverwendungsnachweis!$B185,Positionen,8,FALSE)*100,"%"))</f>
        <v/>
      </c>
      <c r="H174" s="406" t="str">
        <f>IF(A174="","",ROUND(UHG_csv!H174*VLOOKUP(Monatsverwendungsnachweis!$B185,Positionen,8,FALSE),2))</f>
        <v/>
      </c>
      <c r="I174" s="406" t="str">
        <f t="shared" si="23"/>
        <v/>
      </c>
      <c r="J174" s="293" t="str">
        <f>IF(A174="","",IF(Monatsverwendungsnachweis!S185="","",Monatsverwendungsnachweis!S185))</f>
        <v/>
      </c>
      <c r="K174" s="490" t="str">
        <f t="shared" si="24"/>
        <v/>
      </c>
      <c r="L174" s="492">
        <f>Monatsverwendungsnachweis!B185</f>
        <v>0</v>
      </c>
    </row>
    <row r="175" spans="1:12" x14ac:dyDescent="0.25">
      <c r="A175" s="292" t="str">
        <f>IF(Ermittlung_Kofi!L176=0,"",IFERROR(VLOOKUP(Monatsverwendungsnachweis!B186,Positionen,6,FALSE),""))</f>
        <v/>
      </c>
      <c r="B175" s="293" t="str">
        <f t="shared" si="20"/>
        <v/>
      </c>
      <c r="C175" s="292" t="str">
        <f>IF(A175="","",CONCATENATE("Refi_UHG_1"," / ",Monatsverwendungsnachweis!$D$7," / ",RIGHT(Monatsverwendungsnachweis!$F$7,2)," / ",ROW()-1))</f>
        <v/>
      </c>
      <c r="D175" s="294" t="str">
        <f t="shared" si="21"/>
        <v/>
      </c>
      <c r="E175" s="294" t="str">
        <f t="shared" si="22"/>
        <v/>
      </c>
      <c r="F175" s="293" t="str">
        <f>IF(A175="","",VLOOKUP(Monatsverwendungsnachweis!B186,Positionen,7,FALSE))</f>
        <v/>
      </c>
      <c r="G175" s="292" t="str">
        <f>IF(A175="","",CONCATENATE(UHG_csv!G175," x ",VLOOKUP(Monatsverwendungsnachweis!$B186,Positionen,8,FALSE)*100,"%"))</f>
        <v/>
      </c>
      <c r="H175" s="406" t="str">
        <f>IF(A175="","",ROUND(UHG_csv!H175*VLOOKUP(Monatsverwendungsnachweis!$B186,Positionen,8,FALSE),2))</f>
        <v/>
      </c>
      <c r="I175" s="406" t="str">
        <f t="shared" si="23"/>
        <v/>
      </c>
      <c r="J175" s="293" t="str">
        <f>IF(A175="","",IF(Monatsverwendungsnachweis!S186="","",Monatsverwendungsnachweis!S186))</f>
        <v/>
      </c>
      <c r="K175" s="490" t="str">
        <f t="shared" si="24"/>
        <v/>
      </c>
      <c r="L175" s="492">
        <f>Monatsverwendungsnachweis!B186</f>
        <v>0</v>
      </c>
    </row>
    <row r="176" spans="1:12" x14ac:dyDescent="0.25">
      <c r="A176" s="292" t="str">
        <f>IF(Ermittlung_Kofi!L177=0,"",IFERROR(VLOOKUP(Monatsverwendungsnachweis!B187,Positionen,6,FALSE),""))</f>
        <v/>
      </c>
      <c r="B176" s="293" t="str">
        <f t="shared" si="20"/>
        <v/>
      </c>
      <c r="C176" s="292" t="str">
        <f>IF(A176="","",CONCATENATE("Refi_UHG_1"," / ",Monatsverwendungsnachweis!$D$7," / ",RIGHT(Monatsverwendungsnachweis!$F$7,2)," / ",ROW()-1))</f>
        <v/>
      </c>
      <c r="D176" s="294" t="str">
        <f t="shared" si="21"/>
        <v/>
      </c>
      <c r="E176" s="294" t="str">
        <f t="shared" si="22"/>
        <v/>
      </c>
      <c r="F176" s="293" t="str">
        <f>IF(A176="","",VLOOKUP(Monatsverwendungsnachweis!B187,Positionen,7,FALSE))</f>
        <v/>
      </c>
      <c r="G176" s="292" t="str">
        <f>IF(A176="","",CONCATENATE(UHG_csv!G176," x ",VLOOKUP(Monatsverwendungsnachweis!$B187,Positionen,8,FALSE)*100,"%"))</f>
        <v/>
      </c>
      <c r="H176" s="406" t="str">
        <f>IF(A176="","",ROUND(UHG_csv!H176*VLOOKUP(Monatsverwendungsnachweis!$B187,Positionen,8,FALSE),2))</f>
        <v/>
      </c>
      <c r="I176" s="406" t="str">
        <f t="shared" si="23"/>
        <v/>
      </c>
      <c r="J176" s="293" t="str">
        <f>IF(A176="","",IF(Monatsverwendungsnachweis!S187="","",Monatsverwendungsnachweis!S187))</f>
        <v/>
      </c>
      <c r="K176" s="490" t="str">
        <f t="shared" si="24"/>
        <v/>
      </c>
      <c r="L176" s="492">
        <f>Monatsverwendungsnachweis!B187</f>
        <v>0</v>
      </c>
    </row>
    <row r="177" spans="1:12" x14ac:dyDescent="0.25">
      <c r="A177" s="292" t="str">
        <f>IF(Ermittlung_Kofi!L178=0,"",IFERROR(VLOOKUP(Monatsverwendungsnachweis!B188,Positionen,6,FALSE),""))</f>
        <v/>
      </c>
      <c r="B177" s="293" t="str">
        <f t="shared" si="20"/>
        <v/>
      </c>
      <c r="C177" s="292" t="str">
        <f>IF(A177="","",CONCATENATE("Refi_UHG_1"," / ",Monatsverwendungsnachweis!$D$7," / ",RIGHT(Monatsverwendungsnachweis!$F$7,2)," / ",ROW()-1))</f>
        <v/>
      </c>
      <c r="D177" s="294" t="str">
        <f t="shared" si="21"/>
        <v/>
      </c>
      <c r="E177" s="294" t="str">
        <f t="shared" si="22"/>
        <v/>
      </c>
      <c r="F177" s="293" t="str">
        <f>IF(A177="","",VLOOKUP(Monatsverwendungsnachweis!B188,Positionen,7,FALSE))</f>
        <v/>
      </c>
      <c r="G177" s="292" t="str">
        <f>IF(A177="","",CONCATENATE(UHG_csv!G177," x ",VLOOKUP(Monatsverwendungsnachweis!$B188,Positionen,8,FALSE)*100,"%"))</f>
        <v/>
      </c>
      <c r="H177" s="406" t="str">
        <f>IF(A177="","",ROUND(UHG_csv!H177*VLOOKUP(Monatsverwendungsnachweis!$B188,Positionen,8,FALSE),2))</f>
        <v/>
      </c>
      <c r="I177" s="406" t="str">
        <f t="shared" si="23"/>
        <v/>
      </c>
      <c r="J177" s="293" t="str">
        <f>IF(A177="","",IF(Monatsverwendungsnachweis!S188="","",Monatsverwendungsnachweis!S188))</f>
        <v/>
      </c>
      <c r="K177" s="490" t="str">
        <f t="shared" si="24"/>
        <v/>
      </c>
      <c r="L177" s="492">
        <f>Monatsverwendungsnachweis!B188</f>
        <v>0</v>
      </c>
    </row>
    <row r="178" spans="1:12" x14ac:dyDescent="0.25">
      <c r="A178" s="292" t="str">
        <f>IF(Ermittlung_Kofi!L179=0,"",IFERROR(VLOOKUP(Monatsverwendungsnachweis!B189,Positionen,6,FALSE),""))</f>
        <v/>
      </c>
      <c r="B178" s="293" t="str">
        <f t="shared" si="20"/>
        <v/>
      </c>
      <c r="C178" s="292" t="str">
        <f>IF(A178="","",CONCATENATE("Refi_UHG_1"," / ",Monatsverwendungsnachweis!$D$7," / ",RIGHT(Monatsverwendungsnachweis!$F$7,2)," / ",ROW()-1))</f>
        <v/>
      </c>
      <c r="D178" s="294" t="str">
        <f t="shared" si="21"/>
        <v/>
      </c>
      <c r="E178" s="294" t="str">
        <f t="shared" si="22"/>
        <v/>
      </c>
      <c r="F178" s="293" t="str">
        <f>IF(A178="","",VLOOKUP(Monatsverwendungsnachweis!B189,Positionen,7,FALSE))</f>
        <v/>
      </c>
      <c r="G178" s="292" t="str">
        <f>IF(A178="","",CONCATENATE(UHG_csv!G178," x ",VLOOKUP(Monatsverwendungsnachweis!$B189,Positionen,8,FALSE)*100,"%"))</f>
        <v/>
      </c>
      <c r="H178" s="406" t="str">
        <f>IF(A178="","",ROUND(UHG_csv!H178*VLOOKUP(Monatsverwendungsnachweis!$B189,Positionen,8,FALSE),2))</f>
        <v/>
      </c>
      <c r="I178" s="406" t="str">
        <f t="shared" si="23"/>
        <v/>
      </c>
      <c r="J178" s="293" t="str">
        <f>IF(A178="","",IF(Monatsverwendungsnachweis!S189="","",Monatsverwendungsnachweis!S189))</f>
        <v/>
      </c>
      <c r="K178" s="490" t="str">
        <f t="shared" si="24"/>
        <v/>
      </c>
      <c r="L178" s="492">
        <f>Monatsverwendungsnachweis!B189</f>
        <v>0</v>
      </c>
    </row>
    <row r="179" spans="1:12" x14ac:dyDescent="0.25">
      <c r="A179" s="292" t="str">
        <f>IF(Ermittlung_Kofi!L180=0,"",IFERROR(VLOOKUP(Monatsverwendungsnachweis!B190,Positionen,6,FALSE),""))</f>
        <v/>
      </c>
      <c r="B179" s="293" t="str">
        <f t="shared" si="20"/>
        <v/>
      </c>
      <c r="C179" s="292" t="str">
        <f>IF(A179="","",CONCATENATE("Refi_UHG_1"," / ",Monatsverwendungsnachweis!$D$7," / ",RIGHT(Monatsverwendungsnachweis!$F$7,2)," / ",ROW()-1))</f>
        <v/>
      </c>
      <c r="D179" s="294" t="str">
        <f t="shared" si="21"/>
        <v/>
      </c>
      <c r="E179" s="294" t="str">
        <f t="shared" si="22"/>
        <v/>
      </c>
      <c r="F179" s="293" t="str">
        <f>IF(A179="","",VLOOKUP(Monatsverwendungsnachweis!B190,Positionen,7,FALSE))</f>
        <v/>
      </c>
      <c r="G179" s="292" t="str">
        <f>IF(A179="","",CONCATENATE(UHG_csv!G179," x ",VLOOKUP(Monatsverwendungsnachweis!$B190,Positionen,8,FALSE)*100,"%"))</f>
        <v/>
      </c>
      <c r="H179" s="406" t="str">
        <f>IF(A179="","",ROUND(UHG_csv!H179*VLOOKUP(Monatsverwendungsnachweis!$B190,Positionen,8,FALSE),2))</f>
        <v/>
      </c>
      <c r="I179" s="406" t="str">
        <f t="shared" si="23"/>
        <v/>
      </c>
      <c r="J179" s="293" t="str">
        <f>IF(A179="","",IF(Monatsverwendungsnachweis!S190="","",Monatsverwendungsnachweis!S190))</f>
        <v/>
      </c>
      <c r="K179" s="490" t="str">
        <f t="shared" si="24"/>
        <v/>
      </c>
      <c r="L179" s="492">
        <f>Monatsverwendungsnachweis!B190</f>
        <v>0</v>
      </c>
    </row>
    <row r="180" spans="1:12" x14ac:dyDescent="0.25">
      <c r="A180" s="292" t="str">
        <f>IF(Ermittlung_Kofi!L181=0,"",IFERROR(VLOOKUP(Monatsverwendungsnachweis!B191,Positionen,6,FALSE),""))</f>
        <v/>
      </c>
      <c r="B180" s="293" t="str">
        <f t="shared" si="20"/>
        <v/>
      </c>
      <c r="C180" s="292" t="str">
        <f>IF(A180="","",CONCATENATE("Refi_UHG_1"," / ",Monatsverwendungsnachweis!$D$7," / ",RIGHT(Monatsverwendungsnachweis!$F$7,2)," / ",ROW()-1))</f>
        <v/>
      </c>
      <c r="D180" s="294" t="str">
        <f t="shared" si="21"/>
        <v/>
      </c>
      <c r="E180" s="294" t="str">
        <f t="shared" si="22"/>
        <v/>
      </c>
      <c r="F180" s="293" t="str">
        <f>IF(A180="","",VLOOKUP(Monatsverwendungsnachweis!B191,Positionen,7,FALSE))</f>
        <v/>
      </c>
      <c r="G180" s="292" t="str">
        <f>IF(A180="","",CONCATENATE(UHG_csv!G180," x ",VLOOKUP(Monatsverwendungsnachweis!$B191,Positionen,8,FALSE)*100,"%"))</f>
        <v/>
      </c>
      <c r="H180" s="406" t="str">
        <f>IF(A180="","",ROUND(UHG_csv!H180*VLOOKUP(Monatsverwendungsnachweis!$B191,Positionen,8,FALSE),2))</f>
        <v/>
      </c>
      <c r="I180" s="406" t="str">
        <f t="shared" si="23"/>
        <v/>
      </c>
      <c r="J180" s="293" t="str">
        <f>IF(A180="","",IF(Monatsverwendungsnachweis!S191="","",Monatsverwendungsnachweis!S191))</f>
        <v/>
      </c>
      <c r="K180" s="490" t="str">
        <f t="shared" si="24"/>
        <v/>
      </c>
      <c r="L180" s="492">
        <f>Monatsverwendungsnachweis!B191</f>
        <v>0</v>
      </c>
    </row>
    <row r="181" spans="1:12" x14ac:dyDescent="0.25">
      <c r="A181" s="292" t="str">
        <f>IF(Ermittlung_Kofi!L182=0,"",IFERROR(VLOOKUP(Monatsverwendungsnachweis!B192,Positionen,6,FALSE),""))</f>
        <v/>
      </c>
      <c r="B181" s="293" t="str">
        <f t="shared" si="20"/>
        <v/>
      </c>
      <c r="C181" s="292" t="str">
        <f>IF(A181="","",CONCATENATE("Refi_UHG_1"," / ",Monatsverwendungsnachweis!$D$7," / ",RIGHT(Monatsverwendungsnachweis!$F$7,2)," / ",ROW()-1))</f>
        <v/>
      </c>
      <c r="D181" s="294" t="str">
        <f t="shared" si="21"/>
        <v/>
      </c>
      <c r="E181" s="294" t="str">
        <f t="shared" si="22"/>
        <v/>
      </c>
      <c r="F181" s="293" t="str">
        <f>IF(A181="","",VLOOKUP(Monatsverwendungsnachweis!B192,Positionen,7,FALSE))</f>
        <v/>
      </c>
      <c r="G181" s="292" t="str">
        <f>IF(A181="","",CONCATENATE(UHG_csv!G181," x ",VLOOKUP(Monatsverwendungsnachweis!$B192,Positionen,8,FALSE)*100,"%"))</f>
        <v/>
      </c>
      <c r="H181" s="406" t="str">
        <f>IF(A181="","",ROUND(UHG_csv!H181*VLOOKUP(Monatsverwendungsnachweis!$B192,Positionen,8,FALSE),2))</f>
        <v/>
      </c>
      <c r="I181" s="406" t="str">
        <f t="shared" si="23"/>
        <v/>
      </c>
      <c r="J181" s="293" t="str">
        <f>IF(A181="","",IF(Monatsverwendungsnachweis!S192="","",Monatsverwendungsnachweis!S192))</f>
        <v/>
      </c>
      <c r="K181" s="490" t="str">
        <f t="shared" si="24"/>
        <v/>
      </c>
      <c r="L181" s="492">
        <f>Monatsverwendungsnachweis!B192</f>
        <v>0</v>
      </c>
    </row>
    <row r="182" spans="1:12" x14ac:dyDescent="0.25">
      <c r="A182" s="292" t="str">
        <f>IF(Ermittlung_Kofi!L183=0,"",IFERROR(VLOOKUP(Monatsverwendungsnachweis!B193,Positionen,6,FALSE),""))</f>
        <v/>
      </c>
      <c r="B182" s="293" t="str">
        <f t="shared" si="20"/>
        <v/>
      </c>
      <c r="C182" s="292" t="str">
        <f>IF(A182="","",CONCATENATE("Refi_UHG_1"," / ",Monatsverwendungsnachweis!$D$7," / ",RIGHT(Monatsverwendungsnachweis!$F$7,2)," / ",ROW()-1))</f>
        <v/>
      </c>
      <c r="D182" s="294" t="str">
        <f t="shared" si="21"/>
        <v/>
      </c>
      <c r="E182" s="294" t="str">
        <f t="shared" si="22"/>
        <v/>
      </c>
      <c r="F182" s="293" t="str">
        <f>IF(A182="","",VLOOKUP(Monatsverwendungsnachweis!B193,Positionen,7,FALSE))</f>
        <v/>
      </c>
      <c r="G182" s="292" t="str">
        <f>IF(A182="","",CONCATENATE(UHG_csv!G182," x ",VLOOKUP(Monatsverwendungsnachweis!$B193,Positionen,8,FALSE)*100,"%"))</f>
        <v/>
      </c>
      <c r="H182" s="406" t="str">
        <f>IF(A182="","",ROUND(UHG_csv!H182*VLOOKUP(Monatsverwendungsnachweis!$B193,Positionen,8,FALSE),2))</f>
        <v/>
      </c>
      <c r="I182" s="406" t="str">
        <f t="shared" si="23"/>
        <v/>
      </c>
      <c r="J182" s="293" t="str">
        <f>IF(A182="","",IF(Monatsverwendungsnachweis!S193="","",Monatsverwendungsnachweis!S193))</f>
        <v/>
      </c>
      <c r="K182" s="490" t="str">
        <f t="shared" si="24"/>
        <v/>
      </c>
      <c r="L182" s="492">
        <f>Monatsverwendungsnachweis!B193</f>
        <v>0</v>
      </c>
    </row>
    <row r="183" spans="1:12" x14ac:dyDescent="0.25">
      <c r="A183" s="292" t="str">
        <f>IF(Ermittlung_Kofi!L184=0,"",IFERROR(VLOOKUP(Monatsverwendungsnachweis!B194,Positionen,6,FALSE),""))</f>
        <v/>
      </c>
      <c r="B183" s="293" t="str">
        <f t="shared" si="20"/>
        <v/>
      </c>
      <c r="C183" s="292" t="str">
        <f>IF(A183="","",CONCATENATE("Refi_UHG_1"," / ",Monatsverwendungsnachweis!$D$7," / ",RIGHT(Monatsverwendungsnachweis!$F$7,2)," / ",ROW()-1))</f>
        <v/>
      </c>
      <c r="D183" s="294" t="str">
        <f t="shared" si="21"/>
        <v/>
      </c>
      <c r="E183" s="294" t="str">
        <f t="shared" si="22"/>
        <v/>
      </c>
      <c r="F183" s="293" t="str">
        <f>IF(A183="","",VLOOKUP(Monatsverwendungsnachweis!B194,Positionen,7,FALSE))</f>
        <v/>
      </c>
      <c r="G183" s="292" t="str">
        <f>IF(A183="","",CONCATENATE(UHG_csv!G183," x ",VLOOKUP(Monatsverwendungsnachweis!$B194,Positionen,8,FALSE)*100,"%"))</f>
        <v/>
      </c>
      <c r="H183" s="406" t="str">
        <f>IF(A183="","",ROUND(UHG_csv!H183*VLOOKUP(Monatsverwendungsnachweis!$B194,Positionen,8,FALSE),2))</f>
        <v/>
      </c>
      <c r="I183" s="406" t="str">
        <f t="shared" si="23"/>
        <v/>
      </c>
      <c r="J183" s="293" t="str">
        <f>IF(A183="","",IF(Monatsverwendungsnachweis!S194="","",Monatsverwendungsnachweis!S194))</f>
        <v/>
      </c>
      <c r="K183" s="490" t="str">
        <f t="shared" si="24"/>
        <v/>
      </c>
      <c r="L183" s="492">
        <f>Monatsverwendungsnachweis!B194</f>
        <v>0</v>
      </c>
    </row>
    <row r="184" spans="1:12" x14ac:dyDescent="0.25">
      <c r="A184" s="292" t="str">
        <f>IF(Ermittlung_Kofi!L185=0,"",IFERROR(VLOOKUP(Monatsverwendungsnachweis!B195,Positionen,6,FALSE),""))</f>
        <v/>
      </c>
      <c r="B184" s="293" t="str">
        <f t="shared" si="20"/>
        <v/>
      </c>
      <c r="C184" s="292" t="str">
        <f>IF(A184="","",CONCATENATE("Refi_UHG_1"," / ",Monatsverwendungsnachweis!$D$7," / ",RIGHT(Monatsverwendungsnachweis!$F$7,2)," / ",ROW()-1))</f>
        <v/>
      </c>
      <c r="D184" s="294" t="str">
        <f t="shared" si="21"/>
        <v/>
      </c>
      <c r="E184" s="294" t="str">
        <f t="shared" si="22"/>
        <v/>
      </c>
      <c r="F184" s="293" t="str">
        <f>IF(A184="","",VLOOKUP(Monatsverwendungsnachweis!B195,Positionen,7,FALSE))</f>
        <v/>
      </c>
      <c r="G184" s="292" t="str">
        <f>IF(A184="","",CONCATENATE(UHG_csv!G184," x ",VLOOKUP(Monatsverwendungsnachweis!$B195,Positionen,8,FALSE)*100,"%"))</f>
        <v/>
      </c>
      <c r="H184" s="406" t="str">
        <f>IF(A184="","",ROUND(UHG_csv!H184*VLOOKUP(Monatsverwendungsnachweis!$B195,Positionen,8,FALSE),2))</f>
        <v/>
      </c>
      <c r="I184" s="406" t="str">
        <f t="shared" si="23"/>
        <v/>
      </c>
      <c r="J184" s="293" t="str">
        <f>IF(A184="","",IF(Monatsverwendungsnachweis!S195="","",Monatsverwendungsnachweis!S195))</f>
        <v/>
      </c>
      <c r="K184" s="490" t="str">
        <f t="shared" si="24"/>
        <v/>
      </c>
      <c r="L184" s="492">
        <f>Monatsverwendungsnachweis!B195</f>
        <v>0</v>
      </c>
    </row>
    <row r="185" spans="1:12" x14ac:dyDescent="0.25">
      <c r="A185" s="292" t="str">
        <f>IF(Ermittlung_Kofi!L186=0,"",IFERROR(VLOOKUP(Monatsverwendungsnachweis!B196,Positionen,6,FALSE),""))</f>
        <v/>
      </c>
      <c r="B185" s="293" t="str">
        <f t="shared" si="20"/>
        <v/>
      </c>
      <c r="C185" s="292" t="str">
        <f>IF(A185="","",CONCATENATE("Refi_UHG_1"," / ",Monatsverwendungsnachweis!$D$7," / ",RIGHT(Monatsverwendungsnachweis!$F$7,2)," / ",ROW()-1))</f>
        <v/>
      </c>
      <c r="D185" s="294" t="str">
        <f t="shared" si="21"/>
        <v/>
      </c>
      <c r="E185" s="294" t="str">
        <f t="shared" si="22"/>
        <v/>
      </c>
      <c r="F185" s="293" t="str">
        <f>IF(A185="","",VLOOKUP(Monatsverwendungsnachweis!B196,Positionen,7,FALSE))</f>
        <v/>
      </c>
      <c r="G185" s="292" t="str">
        <f>IF(A185="","",CONCATENATE(UHG_csv!G185," x ",VLOOKUP(Monatsverwendungsnachweis!$B196,Positionen,8,FALSE)*100,"%"))</f>
        <v/>
      </c>
      <c r="H185" s="406" t="str">
        <f>IF(A185="","",ROUND(UHG_csv!H185*VLOOKUP(Monatsverwendungsnachweis!$B196,Positionen,8,FALSE),2))</f>
        <v/>
      </c>
      <c r="I185" s="406" t="str">
        <f t="shared" si="23"/>
        <v/>
      </c>
      <c r="J185" s="293" t="str">
        <f>IF(A185="","",IF(Monatsverwendungsnachweis!S196="","",Monatsverwendungsnachweis!S196))</f>
        <v/>
      </c>
      <c r="K185" s="490" t="str">
        <f t="shared" si="24"/>
        <v/>
      </c>
      <c r="L185" s="492">
        <f>Monatsverwendungsnachweis!B196</f>
        <v>0</v>
      </c>
    </row>
    <row r="186" spans="1:12" x14ac:dyDescent="0.25">
      <c r="A186" s="292" t="str">
        <f>IF(Ermittlung_Kofi!L187=0,"",IFERROR(VLOOKUP(Monatsverwendungsnachweis!B197,Positionen,6,FALSE),""))</f>
        <v/>
      </c>
      <c r="B186" s="293" t="str">
        <f t="shared" si="20"/>
        <v/>
      </c>
      <c r="C186" s="292" t="str">
        <f>IF(A186="","",CONCATENATE("Refi_UHG_1"," / ",Monatsverwendungsnachweis!$D$7," / ",RIGHT(Monatsverwendungsnachweis!$F$7,2)," / ",ROW()-1))</f>
        <v/>
      </c>
      <c r="D186" s="294" t="str">
        <f t="shared" si="21"/>
        <v/>
      </c>
      <c r="E186" s="294" t="str">
        <f t="shared" si="22"/>
        <v/>
      </c>
      <c r="F186" s="293" t="str">
        <f>IF(A186="","",VLOOKUP(Monatsverwendungsnachweis!B197,Positionen,7,FALSE))</f>
        <v/>
      </c>
      <c r="G186" s="292" t="str">
        <f>IF(A186="","",CONCATENATE(UHG_csv!G186," x ",VLOOKUP(Monatsverwendungsnachweis!$B197,Positionen,8,FALSE)*100,"%"))</f>
        <v/>
      </c>
      <c r="H186" s="406" t="str">
        <f>IF(A186="","",ROUND(UHG_csv!H186*VLOOKUP(Monatsverwendungsnachweis!$B197,Positionen,8,FALSE),2))</f>
        <v/>
      </c>
      <c r="I186" s="406" t="str">
        <f t="shared" si="23"/>
        <v/>
      </c>
      <c r="J186" s="293" t="str">
        <f>IF(A186="","",IF(Monatsverwendungsnachweis!S197="","",Monatsverwendungsnachweis!S197))</f>
        <v/>
      </c>
      <c r="K186" s="490" t="str">
        <f t="shared" si="24"/>
        <v/>
      </c>
      <c r="L186" s="492">
        <f>Monatsverwendungsnachweis!B197</f>
        <v>0</v>
      </c>
    </row>
    <row r="187" spans="1:12" x14ac:dyDescent="0.25">
      <c r="A187" s="292" t="str">
        <f>IF(Ermittlung_Kofi!L188=0,"",IFERROR(VLOOKUP(Monatsverwendungsnachweis!B198,Positionen,6,FALSE),""))</f>
        <v/>
      </c>
      <c r="B187" s="293" t="str">
        <f t="shared" si="20"/>
        <v/>
      </c>
      <c r="C187" s="292" t="str">
        <f>IF(A187="","",CONCATENATE("Refi_UHG_1"," / ",Monatsverwendungsnachweis!$D$7," / ",RIGHT(Monatsverwendungsnachweis!$F$7,2)," / ",ROW()-1))</f>
        <v/>
      </c>
      <c r="D187" s="294" t="str">
        <f t="shared" si="21"/>
        <v/>
      </c>
      <c r="E187" s="294" t="str">
        <f t="shared" si="22"/>
        <v/>
      </c>
      <c r="F187" s="293" t="str">
        <f>IF(A187="","",VLOOKUP(Monatsverwendungsnachweis!B198,Positionen,7,FALSE))</f>
        <v/>
      </c>
      <c r="G187" s="292" t="str">
        <f>IF(A187="","",CONCATENATE(UHG_csv!G187," x ",VLOOKUP(Monatsverwendungsnachweis!$B198,Positionen,8,FALSE)*100,"%"))</f>
        <v/>
      </c>
      <c r="H187" s="406" t="str">
        <f>IF(A187="","",ROUND(UHG_csv!H187*VLOOKUP(Monatsverwendungsnachweis!$B198,Positionen,8,FALSE),2))</f>
        <v/>
      </c>
      <c r="I187" s="406" t="str">
        <f t="shared" si="23"/>
        <v/>
      </c>
      <c r="J187" s="293" t="str">
        <f>IF(A187="","",IF(Monatsverwendungsnachweis!S198="","",Monatsverwendungsnachweis!S198))</f>
        <v/>
      </c>
      <c r="K187" s="490" t="str">
        <f t="shared" si="24"/>
        <v/>
      </c>
      <c r="L187" s="492">
        <f>Monatsverwendungsnachweis!B198</f>
        <v>0</v>
      </c>
    </row>
    <row r="188" spans="1:12" x14ac:dyDescent="0.25">
      <c r="A188" s="292" t="str">
        <f>IF(Ermittlung_Kofi!L189=0,"",IFERROR(VLOOKUP(Monatsverwendungsnachweis!B199,Positionen,6,FALSE),""))</f>
        <v/>
      </c>
      <c r="B188" s="293" t="str">
        <f t="shared" si="20"/>
        <v/>
      </c>
      <c r="C188" s="292" t="str">
        <f>IF(A188="","",CONCATENATE("Refi_UHG_1"," / ",Monatsverwendungsnachweis!$D$7," / ",RIGHT(Monatsverwendungsnachweis!$F$7,2)," / ",ROW()-1))</f>
        <v/>
      </c>
      <c r="D188" s="294" t="str">
        <f t="shared" si="21"/>
        <v/>
      </c>
      <c r="E188" s="294" t="str">
        <f t="shared" si="22"/>
        <v/>
      </c>
      <c r="F188" s="293" t="str">
        <f>IF(A188="","",VLOOKUP(Monatsverwendungsnachweis!B199,Positionen,7,FALSE))</f>
        <v/>
      </c>
      <c r="G188" s="292" t="str">
        <f>IF(A188="","",CONCATENATE(UHG_csv!G188," x ",VLOOKUP(Monatsverwendungsnachweis!$B199,Positionen,8,FALSE)*100,"%"))</f>
        <v/>
      </c>
      <c r="H188" s="406" t="str">
        <f>IF(A188="","",ROUND(UHG_csv!H188*VLOOKUP(Monatsverwendungsnachweis!$B199,Positionen,8,FALSE),2))</f>
        <v/>
      </c>
      <c r="I188" s="406" t="str">
        <f t="shared" si="23"/>
        <v/>
      </c>
      <c r="J188" s="293" t="str">
        <f>IF(A188="","",IF(Monatsverwendungsnachweis!S199="","",Monatsverwendungsnachweis!S199))</f>
        <v/>
      </c>
      <c r="K188" s="490" t="str">
        <f t="shared" si="24"/>
        <v/>
      </c>
      <c r="L188" s="492">
        <f>Monatsverwendungsnachweis!B199</f>
        <v>0</v>
      </c>
    </row>
    <row r="189" spans="1:12" x14ac:dyDescent="0.25">
      <c r="A189" s="292" t="str">
        <f>IF(Ermittlung_Kofi!L190=0,"",IFERROR(VLOOKUP(Monatsverwendungsnachweis!B200,Positionen,6,FALSE),""))</f>
        <v/>
      </c>
      <c r="B189" s="293" t="str">
        <f t="shared" si="20"/>
        <v/>
      </c>
      <c r="C189" s="292" t="str">
        <f>IF(A189="","",CONCATENATE("Refi_UHG_1"," / ",Monatsverwendungsnachweis!$D$7," / ",RIGHT(Monatsverwendungsnachweis!$F$7,2)," / ",ROW()-1))</f>
        <v/>
      </c>
      <c r="D189" s="294" t="str">
        <f t="shared" si="21"/>
        <v/>
      </c>
      <c r="E189" s="294" t="str">
        <f t="shared" si="22"/>
        <v/>
      </c>
      <c r="F189" s="293" t="str">
        <f>IF(A189="","",VLOOKUP(Monatsverwendungsnachweis!B200,Positionen,7,FALSE))</f>
        <v/>
      </c>
      <c r="G189" s="292" t="str">
        <f>IF(A189="","",CONCATENATE(UHG_csv!G189," x ",VLOOKUP(Monatsverwendungsnachweis!$B200,Positionen,8,FALSE)*100,"%"))</f>
        <v/>
      </c>
      <c r="H189" s="406" t="str">
        <f>IF(A189="","",ROUND(UHG_csv!H189*VLOOKUP(Monatsverwendungsnachweis!$B200,Positionen,8,FALSE),2))</f>
        <v/>
      </c>
      <c r="I189" s="406" t="str">
        <f t="shared" si="23"/>
        <v/>
      </c>
      <c r="J189" s="293" t="str">
        <f>IF(A189="","",IF(Monatsverwendungsnachweis!S200="","",Monatsverwendungsnachweis!S200))</f>
        <v/>
      </c>
      <c r="K189" s="490" t="str">
        <f t="shared" si="24"/>
        <v/>
      </c>
      <c r="L189" s="492">
        <f>Monatsverwendungsnachweis!B200</f>
        <v>0</v>
      </c>
    </row>
    <row r="190" spans="1:12" x14ac:dyDescent="0.25">
      <c r="A190" s="292" t="str">
        <f>IF(Ermittlung_Kofi!L191=0,"",IFERROR(VLOOKUP(Monatsverwendungsnachweis!B201,Positionen,6,FALSE),""))</f>
        <v/>
      </c>
      <c r="B190" s="293" t="str">
        <f t="shared" si="20"/>
        <v/>
      </c>
      <c r="C190" s="292" t="str">
        <f>IF(A190="","",CONCATENATE("Refi_UHG_1"," / ",Monatsverwendungsnachweis!$D$7," / ",RIGHT(Monatsverwendungsnachweis!$F$7,2)," / ",ROW()-1))</f>
        <v/>
      </c>
      <c r="D190" s="294" t="str">
        <f t="shared" si="21"/>
        <v/>
      </c>
      <c r="E190" s="294" t="str">
        <f t="shared" si="22"/>
        <v/>
      </c>
      <c r="F190" s="293" t="str">
        <f>IF(A190="","",VLOOKUP(Monatsverwendungsnachweis!B201,Positionen,7,FALSE))</f>
        <v/>
      </c>
      <c r="G190" s="292" t="str">
        <f>IF(A190="","",CONCATENATE(UHG_csv!G190," x ",VLOOKUP(Monatsverwendungsnachweis!$B201,Positionen,8,FALSE)*100,"%"))</f>
        <v/>
      </c>
      <c r="H190" s="406" t="str">
        <f>IF(A190="","",ROUND(UHG_csv!H190*VLOOKUP(Monatsverwendungsnachweis!$B201,Positionen,8,FALSE),2))</f>
        <v/>
      </c>
      <c r="I190" s="406" t="str">
        <f t="shared" si="23"/>
        <v/>
      </c>
      <c r="J190" s="293" t="str">
        <f>IF(A190="","",IF(Monatsverwendungsnachweis!S201="","",Monatsverwendungsnachweis!S201))</f>
        <v/>
      </c>
      <c r="K190" s="490" t="str">
        <f t="shared" si="24"/>
        <v/>
      </c>
      <c r="L190" s="492">
        <f>Monatsverwendungsnachweis!B201</f>
        <v>0</v>
      </c>
    </row>
    <row r="191" spans="1:12" x14ac:dyDescent="0.25">
      <c r="A191" s="292" t="str">
        <f>IF(Ermittlung_Kofi!L192=0,"",IFERROR(VLOOKUP(Monatsverwendungsnachweis!B202,Positionen,6,FALSE),""))</f>
        <v/>
      </c>
      <c r="B191" s="293" t="str">
        <f t="shared" si="20"/>
        <v/>
      </c>
      <c r="C191" s="292" t="str">
        <f>IF(A191="","",CONCATENATE("Refi_UHG_1"," / ",Monatsverwendungsnachweis!$D$7," / ",RIGHT(Monatsverwendungsnachweis!$F$7,2)," / ",ROW()-1))</f>
        <v/>
      </c>
      <c r="D191" s="294" t="str">
        <f t="shared" si="21"/>
        <v/>
      </c>
      <c r="E191" s="294" t="str">
        <f t="shared" si="22"/>
        <v/>
      </c>
      <c r="F191" s="293" t="str">
        <f>IF(A191="","",VLOOKUP(Monatsverwendungsnachweis!B202,Positionen,7,FALSE))</f>
        <v/>
      </c>
      <c r="G191" s="292" t="str">
        <f>IF(A191="","",CONCATENATE(UHG_csv!G191," x ",VLOOKUP(Monatsverwendungsnachweis!$B202,Positionen,8,FALSE)*100,"%"))</f>
        <v/>
      </c>
      <c r="H191" s="406" t="str">
        <f>IF(A191="","",ROUND(UHG_csv!H191*VLOOKUP(Monatsverwendungsnachweis!$B202,Positionen,8,FALSE),2))</f>
        <v/>
      </c>
      <c r="I191" s="406" t="str">
        <f t="shared" si="23"/>
        <v/>
      </c>
      <c r="J191" s="293" t="str">
        <f>IF(A191="","",IF(Monatsverwendungsnachweis!S202="","",Monatsverwendungsnachweis!S202))</f>
        <v/>
      </c>
      <c r="K191" s="490" t="str">
        <f t="shared" si="24"/>
        <v/>
      </c>
      <c r="L191" s="492">
        <f>Monatsverwendungsnachweis!B202</f>
        <v>0</v>
      </c>
    </row>
    <row r="192" spans="1:12" x14ac:dyDescent="0.25">
      <c r="A192" s="292" t="str">
        <f>IF(Ermittlung_Kofi!L193=0,"",IFERROR(VLOOKUP(Monatsverwendungsnachweis!B203,Positionen,6,FALSE),""))</f>
        <v/>
      </c>
      <c r="B192" s="293" t="str">
        <f t="shared" si="20"/>
        <v/>
      </c>
      <c r="C192" s="292" t="str">
        <f>IF(A192="","",CONCATENATE("Refi_UHG_1"," / ",Monatsverwendungsnachweis!$D$7," / ",RIGHT(Monatsverwendungsnachweis!$F$7,2)," / ",ROW()-1))</f>
        <v/>
      </c>
      <c r="D192" s="294" t="str">
        <f t="shared" si="21"/>
        <v/>
      </c>
      <c r="E192" s="294" t="str">
        <f t="shared" si="22"/>
        <v/>
      </c>
      <c r="F192" s="293" t="str">
        <f>IF(A192="","",VLOOKUP(Monatsverwendungsnachweis!B203,Positionen,7,FALSE))</f>
        <v/>
      </c>
      <c r="G192" s="292" t="str">
        <f>IF(A192="","",CONCATENATE(UHG_csv!G192," x ",VLOOKUP(Monatsverwendungsnachweis!$B203,Positionen,8,FALSE)*100,"%"))</f>
        <v/>
      </c>
      <c r="H192" s="406" t="str">
        <f>IF(A192="","",ROUND(UHG_csv!H192*VLOOKUP(Monatsverwendungsnachweis!$B203,Positionen,8,FALSE),2))</f>
        <v/>
      </c>
      <c r="I192" s="406" t="str">
        <f t="shared" si="23"/>
        <v/>
      </c>
      <c r="J192" s="293" t="str">
        <f>IF(A192="","",IF(Monatsverwendungsnachweis!S203="","",Monatsverwendungsnachweis!S203))</f>
        <v/>
      </c>
      <c r="K192" s="490" t="str">
        <f t="shared" si="24"/>
        <v/>
      </c>
      <c r="L192" s="492">
        <f>Monatsverwendungsnachweis!B203</f>
        <v>0</v>
      </c>
    </row>
    <row r="193" spans="1:12" x14ac:dyDescent="0.25">
      <c r="A193" s="292" t="str">
        <f>IF(Ermittlung_Kofi!L194=0,"",IFERROR(VLOOKUP(Monatsverwendungsnachweis!B204,Positionen,6,FALSE),""))</f>
        <v/>
      </c>
      <c r="B193" s="293" t="str">
        <f t="shared" si="20"/>
        <v/>
      </c>
      <c r="C193" s="292" t="str">
        <f>IF(A193="","",CONCATENATE("Refi_UHG_1"," / ",Monatsverwendungsnachweis!$D$7," / ",RIGHT(Monatsverwendungsnachweis!$F$7,2)," / ",ROW()-1))</f>
        <v/>
      </c>
      <c r="D193" s="294" t="str">
        <f t="shared" si="21"/>
        <v/>
      </c>
      <c r="E193" s="294" t="str">
        <f t="shared" si="22"/>
        <v/>
      </c>
      <c r="F193" s="293" t="str">
        <f>IF(A193="","",VLOOKUP(Monatsverwendungsnachweis!B204,Positionen,7,FALSE))</f>
        <v/>
      </c>
      <c r="G193" s="292" t="str">
        <f>IF(A193="","",CONCATENATE(UHG_csv!G193," x ",VLOOKUP(Monatsverwendungsnachweis!$B204,Positionen,8,FALSE)*100,"%"))</f>
        <v/>
      </c>
      <c r="H193" s="406" t="str">
        <f>IF(A193="","",ROUND(UHG_csv!H193*VLOOKUP(Monatsverwendungsnachweis!$B204,Positionen,8,FALSE),2))</f>
        <v/>
      </c>
      <c r="I193" s="406" t="str">
        <f t="shared" si="23"/>
        <v/>
      </c>
      <c r="J193" s="293" t="str">
        <f>IF(A193="","",IF(Monatsverwendungsnachweis!S204="","",Monatsverwendungsnachweis!S204))</f>
        <v/>
      </c>
      <c r="K193" s="490" t="str">
        <f t="shared" si="24"/>
        <v/>
      </c>
      <c r="L193" s="492">
        <f>Monatsverwendungsnachweis!B204</f>
        <v>0</v>
      </c>
    </row>
    <row r="194" spans="1:12" x14ac:dyDescent="0.25">
      <c r="A194" s="292" t="str">
        <f>IF(Ermittlung_Kofi!L195=0,"",IFERROR(VLOOKUP(Monatsverwendungsnachweis!B205,Positionen,6,FALSE),""))</f>
        <v/>
      </c>
      <c r="B194" s="293" t="str">
        <f t="shared" si="20"/>
        <v/>
      </c>
      <c r="C194" s="292" t="str">
        <f>IF(A194="","",CONCATENATE("Refi_UHG_1"," / ",Monatsverwendungsnachweis!$D$7," / ",RIGHT(Monatsverwendungsnachweis!$F$7,2)," / ",ROW()-1))</f>
        <v/>
      </c>
      <c r="D194" s="294" t="str">
        <f t="shared" si="21"/>
        <v/>
      </c>
      <c r="E194" s="294" t="str">
        <f t="shared" si="22"/>
        <v/>
      </c>
      <c r="F194" s="293" t="str">
        <f>IF(A194="","",VLOOKUP(Monatsverwendungsnachweis!B205,Positionen,7,FALSE))</f>
        <v/>
      </c>
      <c r="G194" s="292" t="str">
        <f>IF(A194="","",CONCATENATE(UHG_csv!G194," x ",VLOOKUP(Monatsverwendungsnachweis!$B205,Positionen,8,FALSE)*100,"%"))</f>
        <v/>
      </c>
      <c r="H194" s="406" t="str">
        <f>IF(A194="","",ROUND(UHG_csv!H194*VLOOKUP(Monatsverwendungsnachweis!$B205,Positionen,8,FALSE),2))</f>
        <v/>
      </c>
      <c r="I194" s="406" t="str">
        <f t="shared" si="23"/>
        <v/>
      </c>
      <c r="J194" s="293" t="str">
        <f>IF(A194="","",IF(Monatsverwendungsnachweis!S205="","",Monatsverwendungsnachweis!S205))</f>
        <v/>
      </c>
      <c r="K194" s="490" t="str">
        <f t="shared" si="24"/>
        <v/>
      </c>
      <c r="L194" s="492">
        <f>Monatsverwendungsnachweis!B205</f>
        <v>0</v>
      </c>
    </row>
    <row r="195" spans="1:12" x14ac:dyDescent="0.25">
      <c r="A195" s="292" t="str">
        <f>IF(Ermittlung_Kofi!L196=0,"",IFERROR(VLOOKUP(Monatsverwendungsnachweis!B206,Positionen,6,FALSE),""))</f>
        <v/>
      </c>
      <c r="B195" s="293" t="str">
        <f t="shared" si="20"/>
        <v/>
      </c>
      <c r="C195" s="292" t="str">
        <f>IF(A195="","",CONCATENATE("Refi_UHG_1"," / ",Monatsverwendungsnachweis!$D$7," / ",RIGHT(Monatsverwendungsnachweis!$F$7,2)," / ",ROW()-1))</f>
        <v/>
      </c>
      <c r="D195" s="294" t="str">
        <f t="shared" si="21"/>
        <v/>
      </c>
      <c r="E195" s="294" t="str">
        <f t="shared" si="22"/>
        <v/>
      </c>
      <c r="F195" s="293" t="str">
        <f>IF(A195="","",VLOOKUP(Monatsverwendungsnachweis!B206,Positionen,7,FALSE))</f>
        <v/>
      </c>
      <c r="G195" s="292" t="str">
        <f>IF(A195="","",CONCATENATE(UHG_csv!G195," x ",VLOOKUP(Monatsverwendungsnachweis!$B206,Positionen,8,FALSE)*100,"%"))</f>
        <v/>
      </c>
      <c r="H195" s="406" t="str">
        <f>IF(A195="","",ROUND(UHG_csv!H195*VLOOKUP(Monatsverwendungsnachweis!$B206,Positionen,8,FALSE),2))</f>
        <v/>
      </c>
      <c r="I195" s="406" t="str">
        <f t="shared" si="23"/>
        <v/>
      </c>
      <c r="J195" s="293" t="str">
        <f>IF(A195="","",IF(Monatsverwendungsnachweis!S206="","",Monatsverwendungsnachweis!S206))</f>
        <v/>
      </c>
      <c r="K195" s="490" t="str">
        <f t="shared" si="24"/>
        <v/>
      </c>
      <c r="L195" s="492">
        <f>Monatsverwendungsnachweis!B206</f>
        <v>0</v>
      </c>
    </row>
    <row r="196" spans="1:12" x14ac:dyDescent="0.25">
      <c r="A196" s="292" t="str">
        <f>IF(Ermittlung_Kofi!L197=0,"",IFERROR(VLOOKUP(Monatsverwendungsnachweis!B207,Positionen,6,FALSE),""))</f>
        <v/>
      </c>
      <c r="B196" s="293" t="str">
        <f t="shared" si="20"/>
        <v/>
      </c>
      <c r="C196" s="292" t="str">
        <f>IF(A196="","",CONCATENATE("Refi_UHG_1"," / ",Monatsverwendungsnachweis!$D$7," / ",RIGHT(Monatsverwendungsnachweis!$F$7,2)," / ",ROW()-1))</f>
        <v/>
      </c>
      <c r="D196" s="294" t="str">
        <f t="shared" si="21"/>
        <v/>
      </c>
      <c r="E196" s="294" t="str">
        <f t="shared" si="22"/>
        <v/>
      </c>
      <c r="F196" s="293" t="str">
        <f>IF(A196="","",VLOOKUP(Monatsverwendungsnachweis!B207,Positionen,7,FALSE))</f>
        <v/>
      </c>
      <c r="G196" s="292" t="str">
        <f>IF(A196="","",CONCATENATE(UHG_csv!G196," x ",VLOOKUP(Monatsverwendungsnachweis!$B207,Positionen,8,FALSE)*100,"%"))</f>
        <v/>
      </c>
      <c r="H196" s="406" t="str">
        <f>IF(A196="","",ROUND(UHG_csv!H196*VLOOKUP(Monatsverwendungsnachweis!$B207,Positionen,8,FALSE),2))</f>
        <v/>
      </c>
      <c r="I196" s="406" t="str">
        <f t="shared" si="23"/>
        <v/>
      </c>
      <c r="J196" s="293" t="str">
        <f>IF(A196="","",IF(Monatsverwendungsnachweis!S207="","",Monatsverwendungsnachweis!S207))</f>
        <v/>
      </c>
      <c r="K196" s="490" t="str">
        <f t="shared" si="24"/>
        <v/>
      </c>
      <c r="L196" s="492">
        <f>Monatsverwendungsnachweis!B207</f>
        <v>0</v>
      </c>
    </row>
    <row r="197" spans="1:12" x14ac:dyDescent="0.25">
      <c r="A197" s="292" t="str">
        <f>IF(Ermittlung_Kofi!L198=0,"",IFERROR(VLOOKUP(Monatsverwendungsnachweis!B208,Positionen,6,FALSE),""))</f>
        <v/>
      </c>
      <c r="B197" s="293" t="str">
        <f t="shared" si="20"/>
        <v/>
      </c>
      <c r="C197" s="292" t="str">
        <f>IF(A197="","",CONCATENATE("Refi_UHG_1"," / ",Monatsverwendungsnachweis!$D$7," / ",RIGHT(Monatsverwendungsnachweis!$F$7,2)," / ",ROW()-1))</f>
        <v/>
      </c>
      <c r="D197" s="294" t="str">
        <f t="shared" si="21"/>
        <v/>
      </c>
      <c r="E197" s="294" t="str">
        <f t="shared" si="22"/>
        <v/>
      </c>
      <c r="F197" s="293" t="str">
        <f>IF(A197="","",VLOOKUP(Monatsverwendungsnachweis!B208,Positionen,7,FALSE))</f>
        <v/>
      </c>
      <c r="G197" s="292" t="str">
        <f>IF(A197="","",CONCATENATE(UHG_csv!G197," x ",VLOOKUP(Monatsverwendungsnachweis!$B208,Positionen,8,FALSE)*100,"%"))</f>
        <v/>
      </c>
      <c r="H197" s="406" t="str">
        <f>IF(A197="","",ROUND(UHG_csv!H197*VLOOKUP(Monatsverwendungsnachweis!$B208,Positionen,8,FALSE),2))</f>
        <v/>
      </c>
      <c r="I197" s="406" t="str">
        <f t="shared" si="23"/>
        <v/>
      </c>
      <c r="J197" s="293" t="str">
        <f>IF(A197="","",IF(Monatsverwendungsnachweis!S208="","",Monatsverwendungsnachweis!S208))</f>
        <v/>
      </c>
      <c r="K197" s="490" t="str">
        <f t="shared" si="24"/>
        <v/>
      </c>
      <c r="L197" s="492">
        <f>Monatsverwendungsnachweis!B208</f>
        <v>0</v>
      </c>
    </row>
    <row r="198" spans="1:12" x14ac:dyDescent="0.25">
      <c r="A198" s="292" t="str">
        <f>IF(Ermittlung_Kofi!L199=0,"",IFERROR(VLOOKUP(Monatsverwendungsnachweis!B209,Positionen,6,FALSE),""))</f>
        <v/>
      </c>
      <c r="B198" s="293" t="str">
        <f t="shared" si="20"/>
        <v/>
      </c>
      <c r="C198" s="292" t="str">
        <f>IF(A198="","",CONCATENATE("Refi_UHG_1"," / ",Monatsverwendungsnachweis!$D$7," / ",RIGHT(Monatsverwendungsnachweis!$F$7,2)," / ",ROW()-1))</f>
        <v/>
      </c>
      <c r="D198" s="294" t="str">
        <f t="shared" si="21"/>
        <v/>
      </c>
      <c r="E198" s="294" t="str">
        <f t="shared" si="22"/>
        <v/>
      </c>
      <c r="F198" s="293" t="str">
        <f>IF(A198="","",VLOOKUP(Monatsverwendungsnachweis!B209,Positionen,7,FALSE))</f>
        <v/>
      </c>
      <c r="G198" s="292" t="str">
        <f>IF(A198="","",CONCATENATE(UHG_csv!G198," x ",VLOOKUP(Monatsverwendungsnachweis!$B209,Positionen,8,FALSE)*100,"%"))</f>
        <v/>
      </c>
      <c r="H198" s="406" t="str">
        <f>IF(A198="","",ROUND(UHG_csv!H198*VLOOKUP(Monatsverwendungsnachweis!$B209,Positionen,8,FALSE),2))</f>
        <v/>
      </c>
      <c r="I198" s="406" t="str">
        <f t="shared" si="23"/>
        <v/>
      </c>
      <c r="J198" s="293" t="str">
        <f>IF(A198="","",IF(Monatsverwendungsnachweis!S209="","",Monatsverwendungsnachweis!S209))</f>
        <v/>
      </c>
      <c r="K198" s="490" t="str">
        <f t="shared" si="24"/>
        <v/>
      </c>
      <c r="L198" s="492">
        <f>Monatsverwendungsnachweis!B209</f>
        <v>0</v>
      </c>
    </row>
    <row r="199" spans="1:12" x14ac:dyDescent="0.25">
      <c r="A199" s="292" t="str">
        <f>IF(Ermittlung_Kofi!L200=0,"",IFERROR(VLOOKUP(Monatsverwendungsnachweis!B210,Positionen,6,FALSE),""))</f>
        <v/>
      </c>
      <c r="B199" s="293" t="str">
        <f t="shared" si="20"/>
        <v/>
      </c>
      <c r="C199" s="292" t="str">
        <f>IF(A199="","",CONCATENATE("Refi_UHG_1"," / ",Monatsverwendungsnachweis!$D$7," / ",RIGHT(Monatsverwendungsnachweis!$F$7,2)," / ",ROW()-1))</f>
        <v/>
      </c>
      <c r="D199" s="294" t="str">
        <f t="shared" si="21"/>
        <v/>
      </c>
      <c r="E199" s="294" t="str">
        <f t="shared" si="22"/>
        <v/>
      </c>
      <c r="F199" s="293" t="str">
        <f>IF(A199="","",VLOOKUP(Monatsverwendungsnachweis!B210,Positionen,7,FALSE))</f>
        <v/>
      </c>
      <c r="G199" s="292" t="str">
        <f>IF(A199="","",CONCATENATE(UHG_csv!G199," x ",VLOOKUP(Monatsverwendungsnachweis!$B210,Positionen,8,FALSE)*100,"%"))</f>
        <v/>
      </c>
      <c r="H199" s="406" t="str">
        <f>IF(A199="","",ROUND(UHG_csv!H199*VLOOKUP(Monatsverwendungsnachweis!$B210,Positionen,8,FALSE),2))</f>
        <v/>
      </c>
      <c r="I199" s="406" t="str">
        <f t="shared" si="23"/>
        <v/>
      </c>
      <c r="J199" s="293" t="str">
        <f>IF(A199="","",IF(Monatsverwendungsnachweis!S210="","",Monatsverwendungsnachweis!S210))</f>
        <v/>
      </c>
      <c r="K199" s="490" t="str">
        <f t="shared" si="24"/>
        <v/>
      </c>
      <c r="L199" s="492">
        <f>Monatsverwendungsnachweis!B210</f>
        <v>0</v>
      </c>
    </row>
    <row r="200" spans="1:12" x14ac:dyDescent="0.25">
      <c r="A200" s="292" t="str">
        <f>IF(Ermittlung_Kofi!L201=0,"",IFERROR(VLOOKUP(Monatsverwendungsnachweis!B211,Positionen,6,FALSE),""))</f>
        <v/>
      </c>
      <c r="B200" s="293" t="str">
        <f t="shared" si="20"/>
        <v/>
      </c>
      <c r="C200" s="292" t="str">
        <f>IF(A200="","",CONCATENATE("Refi_UHG_1"," / ",Monatsverwendungsnachweis!$D$7," / ",RIGHT(Monatsverwendungsnachweis!$F$7,2)," / ",ROW()-1))</f>
        <v/>
      </c>
      <c r="D200" s="294" t="str">
        <f t="shared" si="21"/>
        <v/>
      </c>
      <c r="E200" s="294" t="str">
        <f t="shared" si="22"/>
        <v/>
      </c>
      <c r="F200" s="293" t="str">
        <f>IF(A200="","",VLOOKUP(Monatsverwendungsnachweis!B211,Positionen,7,FALSE))</f>
        <v/>
      </c>
      <c r="G200" s="292" t="str">
        <f>IF(A200="","",CONCATENATE(UHG_csv!G200," x ",VLOOKUP(Monatsverwendungsnachweis!$B211,Positionen,8,FALSE)*100,"%"))</f>
        <v/>
      </c>
      <c r="H200" s="406" t="str">
        <f>IF(A200="","",ROUND(UHG_csv!H200*VLOOKUP(Monatsverwendungsnachweis!$B211,Positionen,8,FALSE),2))</f>
        <v/>
      </c>
      <c r="I200" s="406" t="str">
        <f t="shared" si="23"/>
        <v/>
      </c>
      <c r="J200" s="293" t="str">
        <f>IF(A200="","",IF(Monatsverwendungsnachweis!S211="","",Monatsverwendungsnachweis!S211))</f>
        <v/>
      </c>
      <c r="K200" s="490" t="str">
        <f t="shared" si="24"/>
        <v/>
      </c>
      <c r="L200" s="492">
        <f>Monatsverwendungsnachweis!B211</f>
        <v>0</v>
      </c>
    </row>
    <row r="201" spans="1:12" x14ac:dyDescent="0.25">
      <c r="A201" s="292" t="str">
        <f>IF(Ermittlung_Kofi!L202=0,"",IFERROR(VLOOKUP(Monatsverwendungsnachweis!B212,Positionen,6,FALSE),""))</f>
        <v/>
      </c>
      <c r="B201" s="293" t="str">
        <f t="shared" si="20"/>
        <v/>
      </c>
      <c r="C201" s="292" t="str">
        <f>IF(A201="","",CONCATENATE("Refi_UHG_1"," / ",Monatsverwendungsnachweis!$D$7," / ",RIGHT(Monatsverwendungsnachweis!$F$7,2)," / ",ROW()-1))</f>
        <v/>
      </c>
      <c r="D201" s="294" t="str">
        <f t="shared" si="21"/>
        <v/>
      </c>
      <c r="E201" s="294" t="str">
        <f t="shared" si="22"/>
        <v/>
      </c>
      <c r="F201" s="293" t="str">
        <f>IF(A201="","",VLOOKUP(Monatsverwendungsnachweis!B212,Positionen,7,FALSE))</f>
        <v/>
      </c>
      <c r="G201" s="292" t="str">
        <f>IF(A201="","",CONCATENATE(UHG_csv!G201," x ",VLOOKUP(Monatsverwendungsnachweis!$B212,Positionen,8,FALSE)*100,"%"))</f>
        <v/>
      </c>
      <c r="H201" s="406" t="str">
        <f>IF(A201="","",ROUND(UHG_csv!H201*VLOOKUP(Monatsverwendungsnachweis!$B212,Positionen,8,FALSE),2))</f>
        <v/>
      </c>
      <c r="I201" s="406" t="str">
        <f t="shared" si="23"/>
        <v/>
      </c>
      <c r="J201" s="293" t="str">
        <f>IF(A201="","",IF(Monatsverwendungsnachweis!S212="","",Monatsverwendungsnachweis!S212))</f>
        <v/>
      </c>
      <c r="K201" s="490" t="str">
        <f t="shared" si="24"/>
        <v/>
      </c>
      <c r="L201" s="492">
        <f>Monatsverwendungsnachweis!B212</f>
        <v>0</v>
      </c>
    </row>
    <row r="202" spans="1:12" x14ac:dyDescent="0.25">
      <c r="A202" s="292" t="str">
        <f>IF(Ermittlung_Kofi!L203=0,"",IFERROR(VLOOKUP(Monatsverwendungsnachweis!B213,Positionen,6,FALSE),""))</f>
        <v/>
      </c>
      <c r="B202" s="293" t="str">
        <f t="shared" si="20"/>
        <v/>
      </c>
      <c r="C202" s="292" t="str">
        <f>IF(A202="","",CONCATENATE("Refi_UHG_1"," / ",Monatsverwendungsnachweis!$D$7," / ",RIGHT(Monatsverwendungsnachweis!$F$7,2)," / ",ROW()-1))</f>
        <v/>
      </c>
      <c r="D202" s="294" t="str">
        <f t="shared" si="21"/>
        <v/>
      </c>
      <c r="E202" s="294" t="str">
        <f t="shared" si="22"/>
        <v/>
      </c>
      <c r="F202" s="293" t="str">
        <f>IF(A202="","",VLOOKUP(Monatsverwendungsnachweis!B213,Positionen,7,FALSE))</f>
        <v/>
      </c>
      <c r="G202" s="292" t="str">
        <f>IF(A202="","",CONCATENATE(UHG_csv!G202," x ",VLOOKUP(Monatsverwendungsnachweis!$B213,Positionen,8,FALSE)*100,"%"))</f>
        <v/>
      </c>
      <c r="H202" s="406" t="str">
        <f>IF(A202="","",ROUND(UHG_csv!H202*VLOOKUP(Monatsverwendungsnachweis!$B213,Positionen,8,FALSE),2))</f>
        <v/>
      </c>
      <c r="I202" s="406" t="str">
        <f t="shared" si="23"/>
        <v/>
      </c>
      <c r="J202" s="293" t="str">
        <f>IF(A202="","",IF(Monatsverwendungsnachweis!S213="","",Monatsverwendungsnachweis!S213))</f>
        <v/>
      </c>
      <c r="K202" s="490" t="str">
        <f t="shared" si="24"/>
        <v/>
      </c>
      <c r="L202" s="492">
        <f>Monatsverwendungsnachweis!B213</f>
        <v>0</v>
      </c>
    </row>
    <row r="203" spans="1:12" x14ac:dyDescent="0.25">
      <c r="A203" s="292" t="str">
        <f>IF(Ermittlung_Kofi!L204=0,"",IFERROR(VLOOKUP(Monatsverwendungsnachweis!B214,Positionen,6,FALSE),""))</f>
        <v/>
      </c>
      <c r="B203" s="293" t="str">
        <f t="shared" si="20"/>
        <v/>
      </c>
      <c r="C203" s="292" t="str">
        <f>IF(A203="","",CONCATENATE("Refi_UHG_1"," / ",Monatsverwendungsnachweis!$D$7," / ",RIGHT(Monatsverwendungsnachweis!$F$7,2)," / ",ROW()-1))</f>
        <v/>
      </c>
      <c r="D203" s="294" t="str">
        <f t="shared" si="21"/>
        <v/>
      </c>
      <c r="E203" s="294" t="str">
        <f t="shared" si="22"/>
        <v/>
      </c>
      <c r="F203" s="293" t="str">
        <f>IF(A203="","",VLOOKUP(Monatsverwendungsnachweis!B214,Positionen,7,FALSE))</f>
        <v/>
      </c>
      <c r="G203" s="292" t="str">
        <f>IF(A203="","",CONCATENATE(UHG_csv!G203," x ",VLOOKUP(Monatsverwendungsnachweis!$B214,Positionen,8,FALSE)*100,"%"))</f>
        <v/>
      </c>
      <c r="H203" s="406" t="str">
        <f>IF(A203="","",ROUND(UHG_csv!H203*VLOOKUP(Monatsverwendungsnachweis!$B214,Positionen,8,FALSE),2))</f>
        <v/>
      </c>
      <c r="I203" s="406" t="str">
        <f t="shared" si="23"/>
        <v/>
      </c>
      <c r="J203" s="293" t="str">
        <f>IF(A203="","",IF(Monatsverwendungsnachweis!S214="","",Monatsverwendungsnachweis!S214))</f>
        <v/>
      </c>
      <c r="K203" s="490" t="str">
        <f t="shared" si="24"/>
        <v/>
      </c>
      <c r="L203" s="492">
        <f>Monatsverwendungsnachweis!B214</f>
        <v>0</v>
      </c>
    </row>
    <row r="204" spans="1:12" x14ac:dyDescent="0.25">
      <c r="A204" s="292" t="str">
        <f>IF(Ermittlung_Kofi!L205=0,"",IFERROR(VLOOKUP(Monatsverwendungsnachweis!B215,Positionen,6,FALSE),""))</f>
        <v/>
      </c>
      <c r="B204" s="293" t="str">
        <f t="shared" si="20"/>
        <v/>
      </c>
      <c r="C204" s="292" t="str">
        <f>IF(A204="","",CONCATENATE("Refi_UHG_1"," / ",Monatsverwendungsnachweis!$D$7," / ",RIGHT(Monatsverwendungsnachweis!$F$7,2)," / ",ROW()-1))</f>
        <v/>
      </c>
      <c r="D204" s="294" t="str">
        <f t="shared" si="21"/>
        <v/>
      </c>
      <c r="E204" s="294" t="str">
        <f t="shared" si="22"/>
        <v/>
      </c>
      <c r="F204" s="293" t="str">
        <f>IF(A204="","",VLOOKUP(Monatsverwendungsnachweis!B215,Positionen,7,FALSE))</f>
        <v/>
      </c>
      <c r="G204" s="292" t="str">
        <f>IF(A204="","",CONCATENATE(UHG_csv!G204," x ",VLOOKUP(Monatsverwendungsnachweis!$B215,Positionen,8,FALSE)*100,"%"))</f>
        <v/>
      </c>
      <c r="H204" s="406" t="str">
        <f>IF(A204="","",ROUND(UHG_csv!H204*VLOOKUP(Monatsverwendungsnachweis!$B215,Positionen,8,FALSE),2))</f>
        <v/>
      </c>
      <c r="I204" s="406" t="str">
        <f t="shared" si="23"/>
        <v/>
      </c>
      <c r="J204" s="293" t="str">
        <f>IF(A204="","",IF(Monatsverwendungsnachweis!S215="","",Monatsverwendungsnachweis!S215))</f>
        <v/>
      </c>
      <c r="K204" s="490" t="str">
        <f t="shared" si="24"/>
        <v/>
      </c>
      <c r="L204" s="492">
        <f>Monatsverwendungsnachweis!B215</f>
        <v>0</v>
      </c>
    </row>
    <row r="205" spans="1:12" x14ac:dyDescent="0.25">
      <c r="A205" s="292" t="str">
        <f>IF(Ermittlung_Kofi!L206=0,"",IFERROR(VLOOKUP(Monatsverwendungsnachweis!B216,Positionen,6,FALSE),""))</f>
        <v/>
      </c>
      <c r="B205" s="293" t="str">
        <f t="shared" si="20"/>
        <v/>
      </c>
      <c r="C205" s="292" t="str">
        <f>IF(A205="","",CONCATENATE("Refi_UHG_1"," / ",Monatsverwendungsnachweis!$D$7," / ",RIGHT(Monatsverwendungsnachweis!$F$7,2)," / ",ROW()-1))</f>
        <v/>
      </c>
      <c r="D205" s="294" t="str">
        <f t="shared" si="21"/>
        <v/>
      </c>
      <c r="E205" s="294" t="str">
        <f t="shared" si="22"/>
        <v/>
      </c>
      <c r="F205" s="293" t="str">
        <f>IF(A205="","",VLOOKUP(Monatsverwendungsnachweis!B216,Positionen,7,FALSE))</f>
        <v/>
      </c>
      <c r="G205" s="292" t="str">
        <f>IF(A205="","",CONCATENATE(UHG_csv!G205," x ",VLOOKUP(Monatsverwendungsnachweis!$B216,Positionen,8,FALSE)*100,"%"))</f>
        <v/>
      </c>
      <c r="H205" s="406" t="str">
        <f>IF(A205="","",ROUND(UHG_csv!H205*VLOOKUP(Monatsverwendungsnachweis!$B216,Positionen,8,FALSE),2))</f>
        <v/>
      </c>
      <c r="I205" s="406" t="str">
        <f t="shared" si="23"/>
        <v/>
      </c>
      <c r="J205" s="293" t="str">
        <f>IF(A205="","",IF(Monatsverwendungsnachweis!S216="","",Monatsverwendungsnachweis!S216))</f>
        <v/>
      </c>
      <c r="K205" s="490" t="str">
        <f t="shared" si="24"/>
        <v/>
      </c>
      <c r="L205" s="492">
        <f>Monatsverwendungsnachweis!B216</f>
        <v>0</v>
      </c>
    </row>
    <row r="206" spans="1:12" x14ac:dyDescent="0.25">
      <c r="A206" s="292" t="str">
        <f>IF(Ermittlung_Kofi!L207=0,"",IFERROR(VLOOKUP(Monatsverwendungsnachweis!B217,Positionen,6,FALSE),""))</f>
        <v/>
      </c>
      <c r="B206" s="293" t="str">
        <f t="shared" si="20"/>
        <v/>
      </c>
      <c r="C206" s="292" t="str">
        <f>IF(A206="","",CONCATENATE("Refi_UHG_1"," / ",Monatsverwendungsnachweis!$D$7," / ",RIGHT(Monatsverwendungsnachweis!$F$7,2)," / ",ROW()-1))</f>
        <v/>
      </c>
      <c r="D206" s="294" t="str">
        <f t="shared" si="21"/>
        <v/>
      </c>
      <c r="E206" s="294" t="str">
        <f t="shared" si="22"/>
        <v/>
      </c>
      <c r="F206" s="293" t="str">
        <f>IF(A206="","",VLOOKUP(Monatsverwendungsnachweis!B217,Positionen,7,FALSE))</f>
        <v/>
      </c>
      <c r="G206" s="292" t="str">
        <f>IF(A206="","",CONCATENATE(UHG_csv!G206," x ",VLOOKUP(Monatsverwendungsnachweis!$B217,Positionen,8,FALSE)*100,"%"))</f>
        <v/>
      </c>
      <c r="H206" s="406" t="str">
        <f>IF(A206="","",ROUND(UHG_csv!H206*VLOOKUP(Monatsverwendungsnachweis!$B217,Positionen,8,FALSE),2))</f>
        <v/>
      </c>
      <c r="I206" s="406" t="str">
        <f t="shared" si="23"/>
        <v/>
      </c>
      <c r="J206" s="293" t="str">
        <f>IF(A206="","",IF(Monatsverwendungsnachweis!S217="","",Monatsverwendungsnachweis!S217))</f>
        <v/>
      </c>
      <c r="K206" s="490" t="str">
        <f t="shared" si="24"/>
        <v/>
      </c>
      <c r="L206" s="492">
        <f>Monatsverwendungsnachweis!B217</f>
        <v>0</v>
      </c>
    </row>
    <row r="207" spans="1:12" x14ac:dyDescent="0.25">
      <c r="A207" s="292" t="str">
        <f>IF(Ermittlung_Kofi!L208=0,"",IFERROR(VLOOKUP(Monatsverwendungsnachweis!B218,Positionen,6,FALSE),""))</f>
        <v/>
      </c>
      <c r="B207" s="293" t="str">
        <f t="shared" si="20"/>
        <v/>
      </c>
      <c r="C207" s="292" t="str">
        <f>IF(A207="","",CONCATENATE("Refi_UHG_1"," / ",Monatsverwendungsnachweis!$D$7," / ",RIGHT(Monatsverwendungsnachweis!$F$7,2)," / ",ROW()-1))</f>
        <v/>
      </c>
      <c r="D207" s="294" t="str">
        <f t="shared" si="21"/>
        <v/>
      </c>
      <c r="E207" s="294" t="str">
        <f t="shared" si="22"/>
        <v/>
      </c>
      <c r="F207" s="293" t="str">
        <f>IF(A207="","",VLOOKUP(Monatsverwendungsnachweis!B218,Positionen,7,FALSE))</f>
        <v/>
      </c>
      <c r="G207" s="292" t="str">
        <f>IF(A207="","",CONCATENATE(UHG_csv!G207," x ",VLOOKUP(Monatsverwendungsnachweis!$B218,Positionen,8,FALSE)*100,"%"))</f>
        <v/>
      </c>
      <c r="H207" s="406" t="str">
        <f>IF(A207="","",ROUND(UHG_csv!H207*VLOOKUP(Monatsverwendungsnachweis!$B218,Positionen,8,FALSE),2))</f>
        <v/>
      </c>
      <c r="I207" s="406" t="str">
        <f t="shared" si="23"/>
        <v/>
      </c>
      <c r="J207" s="293" t="str">
        <f>IF(A207="","",IF(Monatsverwendungsnachweis!S218="","",Monatsverwendungsnachweis!S218))</f>
        <v/>
      </c>
      <c r="K207" s="490" t="str">
        <f t="shared" si="24"/>
        <v/>
      </c>
      <c r="L207" s="492">
        <f>Monatsverwendungsnachweis!B218</f>
        <v>0</v>
      </c>
    </row>
    <row r="208" spans="1:12" x14ac:dyDescent="0.25">
      <c r="A208" s="292" t="str">
        <f>IF(Ermittlung_Kofi!L209=0,"",IFERROR(VLOOKUP(Monatsverwendungsnachweis!B219,Positionen,6,FALSE),""))</f>
        <v/>
      </c>
      <c r="B208" s="293" t="str">
        <f t="shared" si="20"/>
        <v/>
      </c>
      <c r="C208" s="292" t="str">
        <f>IF(A208="","",CONCATENATE("Refi_UHG_1"," / ",Monatsverwendungsnachweis!$D$7," / ",RIGHT(Monatsverwendungsnachweis!$F$7,2)," / ",ROW()-1))</f>
        <v/>
      </c>
      <c r="D208" s="294" t="str">
        <f t="shared" si="21"/>
        <v/>
      </c>
      <c r="E208" s="294" t="str">
        <f t="shared" si="22"/>
        <v/>
      </c>
      <c r="F208" s="293" t="str">
        <f>IF(A208="","",VLOOKUP(Monatsverwendungsnachweis!B219,Positionen,7,FALSE))</f>
        <v/>
      </c>
      <c r="G208" s="292" t="str">
        <f>IF(A208="","",CONCATENATE(UHG_csv!G208," x ",VLOOKUP(Monatsverwendungsnachweis!$B219,Positionen,8,FALSE)*100,"%"))</f>
        <v/>
      </c>
      <c r="H208" s="406" t="str">
        <f>IF(A208="","",ROUND(UHG_csv!H208*VLOOKUP(Monatsverwendungsnachweis!$B219,Positionen,8,FALSE),2))</f>
        <v/>
      </c>
      <c r="I208" s="406" t="str">
        <f t="shared" si="23"/>
        <v/>
      </c>
      <c r="J208" s="293" t="str">
        <f>IF(A208="","",IF(Monatsverwendungsnachweis!S219="","",Monatsverwendungsnachweis!S219))</f>
        <v/>
      </c>
      <c r="K208" s="490" t="str">
        <f t="shared" si="24"/>
        <v/>
      </c>
      <c r="L208" s="492">
        <f>Monatsverwendungsnachweis!B219</f>
        <v>0</v>
      </c>
    </row>
    <row r="209" spans="1:12" x14ac:dyDescent="0.25">
      <c r="A209" s="292" t="str">
        <f>IF(Ermittlung_Kofi!L210=0,"",IFERROR(VLOOKUP(Monatsverwendungsnachweis!B220,Positionen,6,FALSE),""))</f>
        <v/>
      </c>
      <c r="B209" s="293" t="str">
        <f t="shared" si="20"/>
        <v/>
      </c>
      <c r="C209" s="292" t="str">
        <f>IF(A209="","",CONCATENATE("Refi_UHG_1"," / ",Monatsverwendungsnachweis!$D$7," / ",RIGHT(Monatsverwendungsnachweis!$F$7,2)," / ",ROW()-1))</f>
        <v/>
      </c>
      <c r="D209" s="294" t="str">
        <f t="shared" si="21"/>
        <v/>
      </c>
      <c r="E209" s="294" t="str">
        <f t="shared" si="22"/>
        <v/>
      </c>
      <c r="F209" s="293" t="str">
        <f>IF(A209="","",VLOOKUP(Monatsverwendungsnachweis!B220,Positionen,7,FALSE))</f>
        <v/>
      </c>
      <c r="G209" s="292" t="str">
        <f>IF(A209="","",CONCATENATE(UHG_csv!G209," x ",VLOOKUP(Monatsverwendungsnachweis!$B220,Positionen,8,FALSE)*100,"%"))</f>
        <v/>
      </c>
      <c r="H209" s="406" t="str">
        <f>IF(A209="","",ROUND(UHG_csv!H209*VLOOKUP(Monatsverwendungsnachweis!$B220,Positionen,8,FALSE),2))</f>
        <v/>
      </c>
      <c r="I209" s="406" t="str">
        <f t="shared" si="23"/>
        <v/>
      </c>
      <c r="J209" s="293" t="str">
        <f>IF(A209="","",IF(Monatsverwendungsnachweis!S220="","",Monatsverwendungsnachweis!S220))</f>
        <v/>
      </c>
      <c r="K209" s="490" t="str">
        <f t="shared" si="24"/>
        <v/>
      </c>
      <c r="L209" s="492">
        <f>Monatsverwendungsnachweis!B220</f>
        <v>0</v>
      </c>
    </row>
    <row r="210" spans="1:12" x14ac:dyDescent="0.25">
      <c r="A210" s="292" t="str">
        <f>IF(Ermittlung_Kofi!L211=0,"",IFERROR(VLOOKUP(Monatsverwendungsnachweis!B221,Positionen,6,FALSE),""))</f>
        <v/>
      </c>
      <c r="B210" s="293" t="str">
        <f t="shared" si="20"/>
        <v/>
      </c>
      <c r="C210" s="292" t="str">
        <f>IF(A210="","",CONCATENATE("Refi_UHG_1"," / ",Monatsverwendungsnachweis!$D$7," / ",RIGHT(Monatsverwendungsnachweis!$F$7,2)," / ",ROW()-1))</f>
        <v/>
      </c>
      <c r="D210" s="294" t="str">
        <f t="shared" si="21"/>
        <v/>
      </c>
      <c r="E210" s="294" t="str">
        <f t="shared" si="22"/>
        <v/>
      </c>
      <c r="F210" s="293" t="str">
        <f>IF(A210="","",VLOOKUP(Monatsverwendungsnachweis!B221,Positionen,7,FALSE))</f>
        <v/>
      </c>
      <c r="G210" s="292" t="str">
        <f>IF(A210="","",CONCATENATE(UHG_csv!G210," x ",VLOOKUP(Monatsverwendungsnachweis!$B221,Positionen,8,FALSE)*100,"%"))</f>
        <v/>
      </c>
      <c r="H210" s="406" t="str">
        <f>IF(A210="","",ROUND(UHG_csv!H210*VLOOKUP(Monatsverwendungsnachweis!$B221,Positionen,8,FALSE),2))</f>
        <v/>
      </c>
      <c r="I210" s="406" t="str">
        <f t="shared" si="23"/>
        <v/>
      </c>
      <c r="J210" s="293" t="str">
        <f>IF(A210="","",IF(Monatsverwendungsnachweis!S221="","",Monatsverwendungsnachweis!S221))</f>
        <v/>
      </c>
      <c r="K210" s="490" t="str">
        <f t="shared" si="24"/>
        <v/>
      </c>
      <c r="L210" s="492">
        <f>Monatsverwendungsnachweis!B221</f>
        <v>0</v>
      </c>
    </row>
    <row r="211" spans="1:12" x14ac:dyDescent="0.25">
      <c r="A211" s="292" t="str">
        <f>IF(Ermittlung_Kofi!L212=0,"",IFERROR(VLOOKUP(Monatsverwendungsnachweis!B222,Positionen,6,FALSE),""))</f>
        <v/>
      </c>
      <c r="B211" s="293" t="str">
        <f t="shared" si="20"/>
        <v/>
      </c>
      <c r="C211" s="292" t="str">
        <f>IF(A211="","",CONCATENATE("Refi_UHG_1"," / ",Monatsverwendungsnachweis!$D$7," / ",RIGHT(Monatsverwendungsnachweis!$F$7,2)," / ",ROW()-1))</f>
        <v/>
      </c>
      <c r="D211" s="294" t="str">
        <f t="shared" si="21"/>
        <v/>
      </c>
      <c r="E211" s="294" t="str">
        <f t="shared" si="22"/>
        <v/>
      </c>
      <c r="F211" s="293" t="str">
        <f>IF(A211="","",VLOOKUP(Monatsverwendungsnachweis!B222,Positionen,7,FALSE))</f>
        <v/>
      </c>
      <c r="G211" s="292" t="str">
        <f>IF(A211="","",CONCATENATE(UHG_csv!G211," x ",VLOOKUP(Monatsverwendungsnachweis!$B222,Positionen,8,FALSE)*100,"%"))</f>
        <v/>
      </c>
      <c r="H211" s="406" t="str">
        <f>IF(A211="","",ROUND(UHG_csv!H211*VLOOKUP(Monatsverwendungsnachweis!$B222,Positionen,8,FALSE),2))</f>
        <v/>
      </c>
      <c r="I211" s="406" t="str">
        <f t="shared" si="23"/>
        <v/>
      </c>
      <c r="J211" s="293" t="str">
        <f>IF(A211="","",IF(Monatsverwendungsnachweis!S222="","",Monatsverwendungsnachweis!S222))</f>
        <v/>
      </c>
      <c r="K211" s="490" t="str">
        <f t="shared" si="24"/>
        <v/>
      </c>
      <c r="L211" s="492">
        <f>Monatsverwendungsnachweis!B222</f>
        <v>0</v>
      </c>
    </row>
    <row r="212" spans="1:12" x14ac:dyDescent="0.25">
      <c r="A212" s="292" t="str">
        <f>IF(Ermittlung_Kofi!L213=0,"",IFERROR(VLOOKUP(Monatsverwendungsnachweis!B223,Positionen,6,FALSE),""))</f>
        <v/>
      </c>
      <c r="B212" s="293" t="str">
        <f t="shared" si="20"/>
        <v/>
      </c>
      <c r="C212" s="292" t="str">
        <f>IF(A212="","",CONCATENATE("Refi_UHG_1"," / ",Monatsverwendungsnachweis!$D$7," / ",RIGHT(Monatsverwendungsnachweis!$F$7,2)," / ",ROW()-1))</f>
        <v/>
      </c>
      <c r="D212" s="294" t="str">
        <f t="shared" si="21"/>
        <v/>
      </c>
      <c r="E212" s="294" t="str">
        <f t="shared" si="22"/>
        <v/>
      </c>
      <c r="F212" s="293" t="str">
        <f>IF(A212="","",VLOOKUP(Monatsverwendungsnachweis!B223,Positionen,7,FALSE))</f>
        <v/>
      </c>
      <c r="G212" s="292" t="str">
        <f>IF(A212="","",CONCATENATE(UHG_csv!G212," x ",VLOOKUP(Monatsverwendungsnachweis!$B223,Positionen,8,FALSE)*100,"%"))</f>
        <v/>
      </c>
      <c r="H212" s="406" t="str">
        <f>IF(A212="","",ROUND(UHG_csv!H212*VLOOKUP(Monatsverwendungsnachweis!$B223,Positionen,8,FALSE),2))</f>
        <v/>
      </c>
      <c r="I212" s="406" t="str">
        <f t="shared" si="23"/>
        <v/>
      </c>
      <c r="J212" s="293" t="str">
        <f>IF(A212="","",IF(Monatsverwendungsnachweis!S223="","",Monatsverwendungsnachweis!S223))</f>
        <v/>
      </c>
      <c r="K212" s="490" t="str">
        <f t="shared" si="24"/>
        <v/>
      </c>
      <c r="L212" s="492">
        <f>Monatsverwendungsnachweis!B223</f>
        <v>0</v>
      </c>
    </row>
    <row r="213" spans="1:12" x14ac:dyDescent="0.25">
      <c r="A213" s="292" t="str">
        <f>IF(Ermittlung_Kofi!L214=0,"",IFERROR(VLOOKUP(Monatsverwendungsnachweis!B224,Positionen,6,FALSE),""))</f>
        <v/>
      </c>
      <c r="B213" s="293" t="str">
        <f t="shared" si="20"/>
        <v/>
      </c>
      <c r="C213" s="292" t="str">
        <f>IF(A213="","",CONCATENATE("Refi_UHG_1"," / ",Monatsverwendungsnachweis!$D$7," / ",RIGHT(Monatsverwendungsnachweis!$F$7,2)," / ",ROW()-1))</f>
        <v/>
      </c>
      <c r="D213" s="294" t="str">
        <f t="shared" si="21"/>
        <v/>
      </c>
      <c r="E213" s="294" t="str">
        <f t="shared" si="22"/>
        <v/>
      </c>
      <c r="F213" s="293" t="str">
        <f>IF(A213="","",VLOOKUP(Monatsverwendungsnachweis!B224,Positionen,7,FALSE))</f>
        <v/>
      </c>
      <c r="G213" s="292" t="str">
        <f>IF(A213="","",CONCATENATE(UHG_csv!G213," x ",VLOOKUP(Monatsverwendungsnachweis!$B224,Positionen,8,FALSE)*100,"%"))</f>
        <v/>
      </c>
      <c r="H213" s="406" t="str">
        <f>IF(A213="","",ROUND(UHG_csv!H213*VLOOKUP(Monatsverwendungsnachweis!$B224,Positionen,8,FALSE),2))</f>
        <v/>
      </c>
      <c r="I213" s="406" t="str">
        <f t="shared" si="23"/>
        <v/>
      </c>
      <c r="J213" s="293" t="str">
        <f>IF(A213="","",IF(Monatsverwendungsnachweis!S224="","",Monatsverwendungsnachweis!S224))</f>
        <v/>
      </c>
      <c r="K213" s="490" t="str">
        <f t="shared" si="24"/>
        <v/>
      </c>
      <c r="L213" s="492">
        <f>Monatsverwendungsnachweis!B224</f>
        <v>0</v>
      </c>
    </row>
    <row r="214" spans="1:12" x14ac:dyDescent="0.25">
      <c r="A214" s="292" t="str">
        <f>IF(Ermittlung_Kofi!L215=0,"",IFERROR(VLOOKUP(Monatsverwendungsnachweis!B225,Positionen,6,FALSE),""))</f>
        <v/>
      </c>
      <c r="B214" s="293" t="str">
        <f t="shared" si="20"/>
        <v/>
      </c>
      <c r="C214" s="292" t="str">
        <f>IF(A214="","",CONCATENATE("Refi_UHG_1"," / ",Monatsverwendungsnachweis!$D$7," / ",RIGHT(Monatsverwendungsnachweis!$F$7,2)," / ",ROW()-1))</f>
        <v/>
      </c>
      <c r="D214" s="294" t="str">
        <f t="shared" si="21"/>
        <v/>
      </c>
      <c r="E214" s="294" t="str">
        <f t="shared" si="22"/>
        <v/>
      </c>
      <c r="F214" s="293" t="str">
        <f>IF(A214="","",VLOOKUP(Monatsverwendungsnachweis!B225,Positionen,7,FALSE))</f>
        <v/>
      </c>
      <c r="G214" s="292" t="str">
        <f>IF(A214="","",CONCATENATE(UHG_csv!G214," x ",VLOOKUP(Monatsverwendungsnachweis!$B225,Positionen,8,FALSE)*100,"%"))</f>
        <v/>
      </c>
      <c r="H214" s="406" t="str">
        <f>IF(A214="","",ROUND(UHG_csv!H214*VLOOKUP(Monatsverwendungsnachweis!$B225,Positionen,8,FALSE),2))</f>
        <v/>
      </c>
      <c r="I214" s="406" t="str">
        <f t="shared" si="23"/>
        <v/>
      </c>
      <c r="J214" s="293" t="str">
        <f>IF(A214="","",IF(Monatsverwendungsnachweis!S225="","",Monatsverwendungsnachweis!S225))</f>
        <v/>
      </c>
      <c r="K214" s="490" t="str">
        <f t="shared" si="24"/>
        <v/>
      </c>
      <c r="L214" s="492">
        <f>Monatsverwendungsnachweis!B225</f>
        <v>0</v>
      </c>
    </row>
    <row r="215" spans="1:12" x14ac:dyDescent="0.25">
      <c r="A215" s="292" t="str">
        <f>IF(Ermittlung_Kofi!L216=0,"",IFERROR(VLOOKUP(Monatsverwendungsnachweis!B226,Positionen,6,FALSE),""))</f>
        <v/>
      </c>
      <c r="B215" s="293" t="str">
        <f t="shared" si="20"/>
        <v/>
      </c>
      <c r="C215" s="292" t="str">
        <f>IF(A215="","",CONCATENATE("Refi_UHG_1"," / ",Monatsverwendungsnachweis!$D$7," / ",RIGHT(Monatsverwendungsnachweis!$F$7,2)," / ",ROW()-1))</f>
        <v/>
      </c>
      <c r="D215" s="294" t="str">
        <f t="shared" si="21"/>
        <v/>
      </c>
      <c r="E215" s="294" t="str">
        <f t="shared" si="22"/>
        <v/>
      </c>
      <c r="F215" s="293" t="str">
        <f>IF(A215="","",VLOOKUP(Monatsverwendungsnachweis!B226,Positionen,7,FALSE))</f>
        <v/>
      </c>
      <c r="G215" s="292" t="str">
        <f>IF(A215="","",CONCATENATE(UHG_csv!G215," x ",VLOOKUP(Monatsverwendungsnachweis!$B226,Positionen,8,FALSE)*100,"%"))</f>
        <v/>
      </c>
      <c r="H215" s="406" t="str">
        <f>IF(A215="","",ROUND(UHG_csv!H215*VLOOKUP(Monatsverwendungsnachweis!$B226,Positionen,8,FALSE),2))</f>
        <v/>
      </c>
      <c r="I215" s="406" t="str">
        <f t="shared" si="23"/>
        <v/>
      </c>
      <c r="J215" s="293" t="str">
        <f>IF(A215="","",IF(Monatsverwendungsnachweis!S226="","",Monatsverwendungsnachweis!S226))</f>
        <v/>
      </c>
      <c r="K215" s="490" t="str">
        <f t="shared" si="24"/>
        <v/>
      </c>
      <c r="L215" s="492">
        <f>Monatsverwendungsnachweis!B226</f>
        <v>0</v>
      </c>
    </row>
    <row r="216" spans="1:12" x14ac:dyDescent="0.25">
      <c r="A216" s="292" t="str">
        <f>IF(Ermittlung_Kofi!L217=0,"",IFERROR(VLOOKUP(Monatsverwendungsnachweis!B227,Positionen,6,FALSE),""))</f>
        <v/>
      </c>
      <c r="B216" s="293" t="str">
        <f t="shared" si="20"/>
        <v/>
      </c>
      <c r="C216" s="292" t="str">
        <f>IF(A216="","",CONCATENATE("Refi_UHG_1"," / ",Monatsverwendungsnachweis!$D$7," / ",RIGHT(Monatsverwendungsnachweis!$F$7,2)," / ",ROW()-1))</f>
        <v/>
      </c>
      <c r="D216" s="294" t="str">
        <f t="shared" si="21"/>
        <v/>
      </c>
      <c r="E216" s="294" t="str">
        <f t="shared" si="22"/>
        <v/>
      </c>
      <c r="F216" s="293" t="str">
        <f>IF(A216="","",VLOOKUP(Monatsverwendungsnachweis!B227,Positionen,7,FALSE))</f>
        <v/>
      </c>
      <c r="G216" s="292" t="str">
        <f>IF(A216="","",CONCATENATE(UHG_csv!G216," x ",VLOOKUP(Monatsverwendungsnachweis!$B227,Positionen,8,FALSE)*100,"%"))</f>
        <v/>
      </c>
      <c r="H216" s="406" t="str">
        <f>IF(A216="","",ROUND(UHG_csv!H216*VLOOKUP(Monatsverwendungsnachweis!$B227,Positionen,8,FALSE),2))</f>
        <v/>
      </c>
      <c r="I216" s="406" t="str">
        <f t="shared" si="23"/>
        <v/>
      </c>
      <c r="J216" s="293" t="str">
        <f>IF(A216="","",IF(Monatsverwendungsnachweis!S227="","",Monatsverwendungsnachweis!S227))</f>
        <v/>
      </c>
      <c r="K216" s="490" t="str">
        <f t="shared" si="24"/>
        <v/>
      </c>
      <c r="L216" s="492">
        <f>Monatsverwendungsnachweis!B227</f>
        <v>0</v>
      </c>
    </row>
    <row r="217" spans="1:12" x14ac:dyDescent="0.25">
      <c r="A217" s="292" t="str">
        <f>IF(Ermittlung_Kofi!L218=0,"",IFERROR(VLOOKUP(Monatsverwendungsnachweis!B228,Positionen,6,FALSE),""))</f>
        <v/>
      </c>
      <c r="B217" s="293" t="str">
        <f t="shared" si="20"/>
        <v/>
      </c>
      <c r="C217" s="292" t="str">
        <f>IF(A217="","",CONCATENATE("Refi_UHG_1"," / ",Monatsverwendungsnachweis!$D$7," / ",RIGHT(Monatsverwendungsnachweis!$F$7,2)," / ",ROW()-1))</f>
        <v/>
      </c>
      <c r="D217" s="294" t="str">
        <f t="shared" si="21"/>
        <v/>
      </c>
      <c r="E217" s="294" t="str">
        <f t="shared" si="22"/>
        <v/>
      </c>
      <c r="F217" s="293" t="str">
        <f>IF(A217="","",VLOOKUP(Monatsverwendungsnachweis!B228,Positionen,7,FALSE))</f>
        <v/>
      </c>
      <c r="G217" s="292" t="str">
        <f>IF(A217="","",CONCATENATE(UHG_csv!G217," x ",VLOOKUP(Monatsverwendungsnachweis!$B228,Positionen,8,FALSE)*100,"%"))</f>
        <v/>
      </c>
      <c r="H217" s="406" t="str">
        <f>IF(A217="","",ROUND(UHG_csv!H217*VLOOKUP(Monatsverwendungsnachweis!$B228,Positionen,8,FALSE),2))</f>
        <v/>
      </c>
      <c r="I217" s="406" t="str">
        <f t="shared" si="23"/>
        <v/>
      </c>
      <c r="J217" s="293" t="str">
        <f>IF(A217="","",IF(Monatsverwendungsnachweis!S228="","",Monatsverwendungsnachweis!S228))</f>
        <v/>
      </c>
      <c r="K217" s="490" t="str">
        <f t="shared" si="24"/>
        <v/>
      </c>
      <c r="L217" s="492">
        <f>Monatsverwendungsnachweis!B228</f>
        <v>0</v>
      </c>
    </row>
    <row r="218" spans="1:12" x14ac:dyDescent="0.25">
      <c r="A218" s="292" t="str">
        <f>IF(Ermittlung_Kofi!L219=0,"",IFERROR(VLOOKUP(Monatsverwendungsnachweis!B229,Positionen,6,FALSE),""))</f>
        <v/>
      </c>
      <c r="B218" s="293" t="str">
        <f t="shared" si="20"/>
        <v/>
      </c>
      <c r="C218" s="292" t="str">
        <f>IF(A218="","",CONCATENATE("Refi_UHG_1"," / ",Monatsverwendungsnachweis!$D$7," / ",RIGHT(Monatsverwendungsnachweis!$F$7,2)," / ",ROW()-1))</f>
        <v/>
      </c>
      <c r="D218" s="294" t="str">
        <f t="shared" si="21"/>
        <v/>
      </c>
      <c r="E218" s="294" t="str">
        <f t="shared" si="22"/>
        <v/>
      </c>
      <c r="F218" s="293" t="str">
        <f>IF(A218="","",VLOOKUP(Monatsverwendungsnachweis!B229,Positionen,7,FALSE))</f>
        <v/>
      </c>
      <c r="G218" s="292" t="str">
        <f>IF(A218="","",CONCATENATE(UHG_csv!G218," x ",VLOOKUP(Monatsverwendungsnachweis!$B229,Positionen,8,FALSE)*100,"%"))</f>
        <v/>
      </c>
      <c r="H218" s="406" t="str">
        <f>IF(A218="","",ROUND(UHG_csv!H218*VLOOKUP(Monatsverwendungsnachweis!$B229,Positionen,8,FALSE),2))</f>
        <v/>
      </c>
      <c r="I218" s="406" t="str">
        <f t="shared" si="23"/>
        <v/>
      </c>
      <c r="J218" s="293" t="str">
        <f>IF(A218="","",IF(Monatsverwendungsnachweis!S229="","",Monatsverwendungsnachweis!S229))</f>
        <v/>
      </c>
      <c r="K218" s="490" t="str">
        <f t="shared" si="24"/>
        <v/>
      </c>
      <c r="L218" s="492">
        <f>Monatsverwendungsnachweis!B229</f>
        <v>0</v>
      </c>
    </row>
    <row r="219" spans="1:12" x14ac:dyDescent="0.25">
      <c r="A219" s="292" t="str">
        <f>IF(Ermittlung_Kofi!L220=0,"",IFERROR(VLOOKUP(Monatsverwendungsnachweis!B230,Positionen,6,FALSE),""))</f>
        <v/>
      </c>
      <c r="B219" s="293" t="str">
        <f t="shared" si="20"/>
        <v/>
      </c>
      <c r="C219" s="292" t="str">
        <f>IF(A219="","",CONCATENATE("Refi_UHG_1"," / ",Monatsverwendungsnachweis!$D$7," / ",RIGHT(Monatsverwendungsnachweis!$F$7,2)," / ",ROW()-1))</f>
        <v/>
      </c>
      <c r="D219" s="294" t="str">
        <f t="shared" si="21"/>
        <v/>
      </c>
      <c r="E219" s="294" t="str">
        <f t="shared" si="22"/>
        <v/>
      </c>
      <c r="F219" s="293" t="str">
        <f>IF(A219="","",VLOOKUP(Monatsverwendungsnachweis!B230,Positionen,7,FALSE))</f>
        <v/>
      </c>
      <c r="G219" s="292" t="str">
        <f>IF(A219="","",CONCATENATE(UHG_csv!G219," x ",VLOOKUP(Monatsverwendungsnachweis!$B230,Positionen,8,FALSE)*100,"%"))</f>
        <v/>
      </c>
      <c r="H219" s="406" t="str">
        <f>IF(A219="","",ROUND(UHG_csv!H219*VLOOKUP(Monatsverwendungsnachweis!$B230,Positionen,8,FALSE),2))</f>
        <v/>
      </c>
      <c r="I219" s="406" t="str">
        <f t="shared" si="23"/>
        <v/>
      </c>
      <c r="J219" s="293" t="str">
        <f>IF(A219="","",IF(Monatsverwendungsnachweis!S230="","",Monatsverwendungsnachweis!S230))</f>
        <v/>
      </c>
      <c r="K219" s="490" t="str">
        <f t="shared" si="24"/>
        <v/>
      </c>
      <c r="L219" s="492">
        <f>Monatsverwendungsnachweis!B230</f>
        <v>0</v>
      </c>
    </row>
    <row r="220" spans="1:12" x14ac:dyDescent="0.25">
      <c r="A220" s="292" t="str">
        <f>IF(Ermittlung_Kofi!L221=0,"",IFERROR(VLOOKUP(Monatsverwendungsnachweis!B231,Positionen,6,FALSE),""))</f>
        <v/>
      </c>
      <c r="B220" s="293" t="str">
        <f t="shared" si="20"/>
        <v/>
      </c>
      <c r="C220" s="292" t="str">
        <f>IF(A220="","",CONCATENATE("Refi_UHG_1"," / ",Monatsverwendungsnachweis!$D$7," / ",RIGHT(Monatsverwendungsnachweis!$F$7,2)," / ",ROW()-1))</f>
        <v/>
      </c>
      <c r="D220" s="294" t="str">
        <f t="shared" si="21"/>
        <v/>
      </c>
      <c r="E220" s="294" t="str">
        <f t="shared" si="22"/>
        <v/>
      </c>
      <c r="F220" s="293" t="str">
        <f>IF(A220="","",VLOOKUP(Monatsverwendungsnachweis!B231,Positionen,7,FALSE))</f>
        <v/>
      </c>
      <c r="G220" s="292" t="str">
        <f>IF(A220="","",CONCATENATE(UHG_csv!G220," x ",VLOOKUP(Monatsverwendungsnachweis!$B231,Positionen,8,FALSE)*100,"%"))</f>
        <v/>
      </c>
      <c r="H220" s="406" t="str">
        <f>IF(A220="","",ROUND(UHG_csv!H220*VLOOKUP(Monatsverwendungsnachweis!$B231,Positionen,8,FALSE),2))</f>
        <v/>
      </c>
      <c r="I220" s="406" t="str">
        <f t="shared" si="23"/>
        <v/>
      </c>
      <c r="J220" s="293" t="str">
        <f>IF(A220="","",IF(Monatsverwendungsnachweis!S231="","",Monatsverwendungsnachweis!S231))</f>
        <v/>
      </c>
      <c r="K220" s="490" t="str">
        <f t="shared" si="24"/>
        <v/>
      </c>
      <c r="L220" s="492">
        <f>Monatsverwendungsnachweis!B231</f>
        <v>0</v>
      </c>
    </row>
    <row r="221" spans="1:12" x14ac:dyDescent="0.25">
      <c r="A221" s="292" t="str">
        <f>IF(Ermittlung_Kofi!L222=0,"",IFERROR(VLOOKUP(Monatsverwendungsnachweis!B232,Positionen,6,FALSE),""))</f>
        <v/>
      </c>
      <c r="B221" s="293" t="str">
        <f t="shared" si="20"/>
        <v/>
      </c>
      <c r="C221" s="292" t="str">
        <f>IF(A221="","",CONCATENATE("Refi_UHG_1"," / ",Monatsverwendungsnachweis!$D$7," / ",RIGHT(Monatsverwendungsnachweis!$F$7,2)," / ",ROW()-1))</f>
        <v/>
      </c>
      <c r="D221" s="294" t="str">
        <f t="shared" si="21"/>
        <v/>
      </c>
      <c r="E221" s="294" t="str">
        <f t="shared" si="22"/>
        <v/>
      </c>
      <c r="F221" s="293" t="str">
        <f>IF(A221="","",VLOOKUP(Monatsverwendungsnachweis!B232,Positionen,7,FALSE))</f>
        <v/>
      </c>
      <c r="G221" s="292" t="str">
        <f>IF(A221="","",CONCATENATE(UHG_csv!G221," x ",VLOOKUP(Monatsverwendungsnachweis!$B232,Positionen,8,FALSE)*100,"%"))</f>
        <v/>
      </c>
      <c r="H221" s="406" t="str">
        <f>IF(A221="","",ROUND(UHG_csv!H221*VLOOKUP(Monatsverwendungsnachweis!$B232,Positionen,8,FALSE),2))</f>
        <v/>
      </c>
      <c r="I221" s="406" t="str">
        <f t="shared" si="23"/>
        <v/>
      </c>
      <c r="J221" s="293" t="str">
        <f>IF(A221="","",IF(Monatsverwendungsnachweis!S232="","",Monatsverwendungsnachweis!S232))</f>
        <v/>
      </c>
      <c r="K221" s="490" t="str">
        <f t="shared" si="24"/>
        <v/>
      </c>
      <c r="L221" s="492">
        <f>Monatsverwendungsnachweis!B232</f>
        <v>0</v>
      </c>
    </row>
    <row r="222" spans="1:12" x14ac:dyDescent="0.25">
      <c r="A222" s="292" t="str">
        <f>IF(Ermittlung_Kofi!L223=0,"",IFERROR(VLOOKUP(Monatsverwendungsnachweis!B233,Positionen,6,FALSE),""))</f>
        <v/>
      </c>
      <c r="B222" s="293" t="str">
        <f t="shared" si="20"/>
        <v/>
      </c>
      <c r="C222" s="292" t="str">
        <f>IF(A222="","",CONCATENATE("Refi_UHG_1"," / ",Monatsverwendungsnachweis!$D$7," / ",RIGHT(Monatsverwendungsnachweis!$F$7,2)," / ",ROW()-1))</f>
        <v/>
      </c>
      <c r="D222" s="294" t="str">
        <f t="shared" si="21"/>
        <v/>
      </c>
      <c r="E222" s="294" t="str">
        <f t="shared" si="22"/>
        <v/>
      </c>
      <c r="F222" s="293" t="str">
        <f>IF(A222="","",VLOOKUP(Monatsverwendungsnachweis!B233,Positionen,7,FALSE))</f>
        <v/>
      </c>
      <c r="G222" s="292" t="str">
        <f>IF(A222="","",CONCATENATE(UHG_csv!G222," x ",VLOOKUP(Monatsverwendungsnachweis!$B233,Positionen,8,FALSE)*100,"%"))</f>
        <v/>
      </c>
      <c r="H222" s="406" t="str">
        <f>IF(A222="","",ROUND(UHG_csv!H222*VLOOKUP(Monatsverwendungsnachweis!$B233,Positionen,8,FALSE),2))</f>
        <v/>
      </c>
      <c r="I222" s="406" t="str">
        <f t="shared" si="23"/>
        <v/>
      </c>
      <c r="J222" s="293" t="str">
        <f>IF(A222="","",IF(Monatsverwendungsnachweis!S233="","",Monatsverwendungsnachweis!S233))</f>
        <v/>
      </c>
      <c r="K222" s="490" t="str">
        <f t="shared" si="24"/>
        <v/>
      </c>
      <c r="L222" s="492">
        <f>Monatsverwendungsnachweis!B233</f>
        <v>0</v>
      </c>
    </row>
    <row r="223" spans="1:12" x14ac:dyDescent="0.25">
      <c r="A223" s="292" t="str">
        <f>IF(Ermittlung_Kofi!L224=0,"",IFERROR(VLOOKUP(Monatsverwendungsnachweis!B234,Positionen,6,FALSE),""))</f>
        <v/>
      </c>
      <c r="B223" s="293" t="str">
        <f t="shared" si="20"/>
        <v/>
      </c>
      <c r="C223" s="292" t="str">
        <f>IF(A223="","",CONCATENATE("Refi_UHG_1"," / ",Monatsverwendungsnachweis!$D$7," / ",RIGHT(Monatsverwendungsnachweis!$F$7,2)," / ",ROW()-1))</f>
        <v/>
      </c>
      <c r="D223" s="294" t="str">
        <f t="shared" si="21"/>
        <v/>
      </c>
      <c r="E223" s="294" t="str">
        <f t="shared" si="22"/>
        <v/>
      </c>
      <c r="F223" s="293" t="str">
        <f>IF(A223="","",VLOOKUP(Monatsverwendungsnachweis!B234,Positionen,7,FALSE))</f>
        <v/>
      </c>
      <c r="G223" s="292" t="str">
        <f>IF(A223="","",CONCATENATE(UHG_csv!G223," x ",VLOOKUP(Monatsverwendungsnachweis!$B234,Positionen,8,FALSE)*100,"%"))</f>
        <v/>
      </c>
      <c r="H223" s="406" t="str">
        <f>IF(A223="","",ROUND(UHG_csv!H223*VLOOKUP(Monatsverwendungsnachweis!$B234,Positionen,8,FALSE),2))</f>
        <v/>
      </c>
      <c r="I223" s="406" t="str">
        <f t="shared" si="23"/>
        <v/>
      </c>
      <c r="J223" s="293" t="str">
        <f>IF(A223="","",IF(Monatsverwendungsnachweis!S234="","",Monatsverwendungsnachweis!S234))</f>
        <v/>
      </c>
      <c r="K223" s="490" t="str">
        <f t="shared" si="24"/>
        <v/>
      </c>
      <c r="L223" s="492">
        <f>Monatsverwendungsnachweis!B234</f>
        <v>0</v>
      </c>
    </row>
    <row r="224" spans="1:12" x14ac:dyDescent="0.25">
      <c r="A224" s="292" t="str">
        <f>IF(Ermittlung_Kofi!L225=0,"",IFERROR(VLOOKUP(Monatsverwendungsnachweis!B235,Positionen,6,FALSE),""))</f>
        <v/>
      </c>
      <c r="B224" s="293" t="str">
        <f t="shared" si="20"/>
        <v/>
      </c>
      <c r="C224" s="292" t="str">
        <f>IF(A224="","",CONCATENATE("Refi_UHG_1"," / ",Monatsverwendungsnachweis!$D$7," / ",RIGHT(Monatsverwendungsnachweis!$F$7,2)," / ",ROW()-1))</f>
        <v/>
      </c>
      <c r="D224" s="294" t="str">
        <f t="shared" si="21"/>
        <v/>
      </c>
      <c r="E224" s="294" t="str">
        <f t="shared" si="22"/>
        <v/>
      </c>
      <c r="F224" s="293" t="str">
        <f>IF(A224="","",VLOOKUP(Monatsverwendungsnachweis!B235,Positionen,7,FALSE))</f>
        <v/>
      </c>
      <c r="G224" s="292" t="str">
        <f>IF(A224="","",CONCATENATE(UHG_csv!G224," x ",VLOOKUP(Monatsverwendungsnachweis!$B235,Positionen,8,FALSE)*100,"%"))</f>
        <v/>
      </c>
      <c r="H224" s="406" t="str">
        <f>IF(A224="","",ROUND(UHG_csv!H224*VLOOKUP(Monatsverwendungsnachweis!$B235,Positionen,8,FALSE),2))</f>
        <v/>
      </c>
      <c r="I224" s="406" t="str">
        <f t="shared" si="23"/>
        <v/>
      </c>
      <c r="J224" s="293" t="str">
        <f>IF(A224="","",IF(Monatsverwendungsnachweis!S235="","",Monatsverwendungsnachweis!S235))</f>
        <v/>
      </c>
      <c r="K224" s="490" t="str">
        <f t="shared" si="24"/>
        <v/>
      </c>
      <c r="L224" s="492">
        <f>Monatsverwendungsnachweis!B235</f>
        <v>0</v>
      </c>
    </row>
    <row r="225" spans="1:12" x14ac:dyDescent="0.25">
      <c r="A225" s="292" t="str">
        <f>IF(Ermittlung_Kofi!L226=0,"",IFERROR(VLOOKUP(Monatsverwendungsnachweis!B236,Positionen,6,FALSE),""))</f>
        <v/>
      </c>
      <c r="B225" s="293" t="str">
        <f t="shared" si="20"/>
        <v/>
      </c>
      <c r="C225" s="292" t="str">
        <f>IF(A225="","",CONCATENATE("Refi_UHG_1"," / ",Monatsverwendungsnachweis!$D$7," / ",RIGHT(Monatsverwendungsnachweis!$F$7,2)," / ",ROW()-1))</f>
        <v/>
      </c>
      <c r="D225" s="294" t="str">
        <f t="shared" si="21"/>
        <v/>
      </c>
      <c r="E225" s="294" t="str">
        <f t="shared" si="22"/>
        <v/>
      </c>
      <c r="F225" s="293" t="str">
        <f>IF(A225="","",VLOOKUP(Monatsverwendungsnachweis!B236,Positionen,7,FALSE))</f>
        <v/>
      </c>
      <c r="G225" s="292" t="str">
        <f>IF(A225="","",CONCATENATE(UHG_csv!G225," x ",VLOOKUP(Monatsverwendungsnachweis!$B236,Positionen,8,FALSE)*100,"%"))</f>
        <v/>
      </c>
      <c r="H225" s="406" t="str">
        <f>IF(A225="","",ROUND(UHG_csv!H225*VLOOKUP(Monatsverwendungsnachweis!$B236,Positionen,8,FALSE),2))</f>
        <v/>
      </c>
      <c r="I225" s="406" t="str">
        <f t="shared" si="23"/>
        <v/>
      </c>
      <c r="J225" s="293" t="str">
        <f>IF(A225="","",IF(Monatsverwendungsnachweis!S236="","",Monatsverwendungsnachweis!S236))</f>
        <v/>
      </c>
      <c r="K225" s="490" t="str">
        <f t="shared" si="24"/>
        <v/>
      </c>
      <c r="L225" s="492">
        <f>Monatsverwendungsnachweis!B236</f>
        <v>0</v>
      </c>
    </row>
    <row r="226" spans="1:12" x14ac:dyDescent="0.25">
      <c r="A226" s="292" t="str">
        <f>IF(Ermittlung_Kofi!L227=0,"",IFERROR(VLOOKUP(Monatsverwendungsnachweis!B237,Positionen,6,FALSE),""))</f>
        <v/>
      </c>
      <c r="B226" s="293" t="str">
        <f t="shared" si="20"/>
        <v/>
      </c>
      <c r="C226" s="292" t="str">
        <f>IF(A226="","",CONCATENATE("Refi_UHG_1"," / ",Monatsverwendungsnachweis!$D$7," / ",RIGHT(Monatsverwendungsnachweis!$F$7,2)," / ",ROW()-1))</f>
        <v/>
      </c>
      <c r="D226" s="294" t="str">
        <f t="shared" si="21"/>
        <v/>
      </c>
      <c r="E226" s="294" t="str">
        <f t="shared" si="22"/>
        <v/>
      </c>
      <c r="F226" s="293" t="str">
        <f>IF(A226="","",VLOOKUP(Monatsverwendungsnachweis!B237,Positionen,7,FALSE))</f>
        <v/>
      </c>
      <c r="G226" s="292" t="str">
        <f>IF(A226="","",CONCATENATE(UHG_csv!G226," x ",VLOOKUP(Monatsverwendungsnachweis!$B237,Positionen,8,FALSE)*100,"%"))</f>
        <v/>
      </c>
      <c r="H226" s="406" t="str">
        <f>IF(A226="","",ROUND(UHG_csv!H226*VLOOKUP(Monatsverwendungsnachweis!$B237,Positionen,8,FALSE),2))</f>
        <v/>
      </c>
      <c r="I226" s="406" t="str">
        <f t="shared" si="23"/>
        <v/>
      </c>
      <c r="J226" s="293" t="str">
        <f>IF(A226="","",IF(Monatsverwendungsnachweis!S237="","",Monatsverwendungsnachweis!S237))</f>
        <v/>
      </c>
      <c r="K226" s="490" t="str">
        <f t="shared" si="24"/>
        <v/>
      </c>
      <c r="L226" s="492">
        <f>Monatsverwendungsnachweis!B237</f>
        <v>0</v>
      </c>
    </row>
    <row r="227" spans="1:12" x14ac:dyDescent="0.25">
      <c r="A227" s="292" t="str">
        <f>IF(Ermittlung_Kofi!L228=0,"",IFERROR(VLOOKUP(Monatsverwendungsnachweis!B238,Positionen,6,FALSE),""))</f>
        <v/>
      </c>
      <c r="B227" s="293" t="str">
        <f t="shared" si="20"/>
        <v/>
      </c>
      <c r="C227" s="292" t="str">
        <f>IF(A227="","",CONCATENATE("Refi_UHG_1"," / ",Monatsverwendungsnachweis!$D$7," / ",RIGHT(Monatsverwendungsnachweis!$F$7,2)," / ",ROW()-1))</f>
        <v/>
      </c>
      <c r="D227" s="294" t="str">
        <f t="shared" si="21"/>
        <v/>
      </c>
      <c r="E227" s="294" t="str">
        <f t="shared" si="22"/>
        <v/>
      </c>
      <c r="F227" s="293" t="str">
        <f>IF(A227="","",VLOOKUP(Monatsverwendungsnachweis!B238,Positionen,7,FALSE))</f>
        <v/>
      </c>
      <c r="G227" s="292" t="str">
        <f>IF(A227="","",CONCATENATE(UHG_csv!G227," x ",VLOOKUP(Monatsverwendungsnachweis!$B238,Positionen,8,FALSE)*100,"%"))</f>
        <v/>
      </c>
      <c r="H227" s="406" t="str">
        <f>IF(A227="","",ROUND(UHG_csv!H227*VLOOKUP(Monatsverwendungsnachweis!$B238,Positionen,8,FALSE),2))</f>
        <v/>
      </c>
      <c r="I227" s="406" t="str">
        <f t="shared" si="23"/>
        <v/>
      </c>
      <c r="J227" s="293" t="str">
        <f>IF(A227="","",IF(Monatsverwendungsnachweis!S238="","",Monatsverwendungsnachweis!S238))</f>
        <v/>
      </c>
      <c r="K227" s="490" t="str">
        <f t="shared" si="24"/>
        <v/>
      </c>
      <c r="L227" s="492">
        <f>Monatsverwendungsnachweis!B238</f>
        <v>0</v>
      </c>
    </row>
    <row r="228" spans="1:12" x14ac:dyDescent="0.25">
      <c r="A228" s="292" t="str">
        <f>IF(Ermittlung_Kofi!L229=0,"",IFERROR(VLOOKUP(Monatsverwendungsnachweis!B239,Positionen,6,FALSE),""))</f>
        <v/>
      </c>
      <c r="B228" s="293" t="str">
        <f t="shared" si="20"/>
        <v/>
      </c>
      <c r="C228" s="292" t="str">
        <f>IF(A228="","",CONCATENATE("Refi_UHG_1"," / ",Monatsverwendungsnachweis!$D$7," / ",RIGHT(Monatsverwendungsnachweis!$F$7,2)," / ",ROW()-1))</f>
        <v/>
      </c>
      <c r="D228" s="294" t="str">
        <f t="shared" si="21"/>
        <v/>
      </c>
      <c r="E228" s="294" t="str">
        <f t="shared" si="22"/>
        <v/>
      </c>
      <c r="F228" s="293" t="str">
        <f>IF(A228="","",VLOOKUP(Monatsverwendungsnachweis!B239,Positionen,7,FALSE))</f>
        <v/>
      </c>
      <c r="G228" s="292" t="str">
        <f>IF(A228="","",CONCATENATE(UHG_csv!G228," x ",VLOOKUP(Monatsverwendungsnachweis!$B239,Positionen,8,FALSE)*100,"%"))</f>
        <v/>
      </c>
      <c r="H228" s="406" t="str">
        <f>IF(A228="","",ROUND(UHG_csv!H228*VLOOKUP(Monatsverwendungsnachweis!$B239,Positionen,8,FALSE),2))</f>
        <v/>
      </c>
      <c r="I228" s="406" t="str">
        <f t="shared" si="23"/>
        <v/>
      </c>
      <c r="J228" s="293" t="str">
        <f>IF(A228="","",IF(Monatsverwendungsnachweis!S239="","",Monatsverwendungsnachweis!S239))</f>
        <v/>
      </c>
      <c r="K228" s="490" t="str">
        <f t="shared" si="24"/>
        <v/>
      </c>
      <c r="L228" s="492">
        <f>Monatsverwendungsnachweis!B239</f>
        <v>0</v>
      </c>
    </row>
    <row r="229" spans="1:12" x14ac:dyDescent="0.25">
      <c r="A229" s="292" t="str">
        <f>IF(Ermittlung_Kofi!L230=0,"",IFERROR(VLOOKUP(Monatsverwendungsnachweis!B240,Positionen,6,FALSE),""))</f>
        <v/>
      </c>
      <c r="B229" s="293" t="str">
        <f t="shared" si="20"/>
        <v/>
      </c>
      <c r="C229" s="292" t="str">
        <f>IF(A229="","",CONCATENATE("Refi_UHG_1"," / ",Monatsverwendungsnachweis!$D$7," / ",RIGHT(Monatsverwendungsnachweis!$F$7,2)," / ",ROW()-1))</f>
        <v/>
      </c>
      <c r="D229" s="294" t="str">
        <f t="shared" si="21"/>
        <v/>
      </c>
      <c r="E229" s="294" t="str">
        <f t="shared" si="22"/>
        <v/>
      </c>
      <c r="F229" s="293" t="str">
        <f>IF(A229="","",VLOOKUP(Monatsverwendungsnachweis!B240,Positionen,7,FALSE))</f>
        <v/>
      </c>
      <c r="G229" s="292" t="str">
        <f>IF(A229="","",CONCATENATE(UHG_csv!G229," x ",VLOOKUP(Monatsverwendungsnachweis!$B240,Positionen,8,FALSE)*100,"%"))</f>
        <v/>
      </c>
      <c r="H229" s="406" t="str">
        <f>IF(A229="","",ROUND(UHG_csv!H229*VLOOKUP(Monatsverwendungsnachweis!$B240,Positionen,8,FALSE),2))</f>
        <v/>
      </c>
      <c r="I229" s="406" t="str">
        <f t="shared" si="23"/>
        <v/>
      </c>
      <c r="J229" s="293" t="str">
        <f>IF(A229="","",IF(Monatsverwendungsnachweis!S240="","",Monatsverwendungsnachweis!S240))</f>
        <v/>
      </c>
      <c r="K229" s="490" t="str">
        <f t="shared" si="24"/>
        <v/>
      </c>
      <c r="L229" s="492">
        <f>Monatsverwendungsnachweis!B240</f>
        <v>0</v>
      </c>
    </row>
    <row r="230" spans="1:12" x14ac:dyDescent="0.25">
      <c r="A230" s="292" t="str">
        <f>IF(Ermittlung_Kofi!L231=0,"",IFERROR(VLOOKUP(Monatsverwendungsnachweis!B241,Positionen,6,FALSE),""))</f>
        <v/>
      </c>
      <c r="B230" s="293" t="str">
        <f t="shared" ref="B230:B293" si="25">IF(A230="","","ZE")</f>
        <v/>
      </c>
      <c r="C230" s="292" t="str">
        <f>IF(A230="","",CONCATENATE("Refi_UHG_1"," / ",Monatsverwendungsnachweis!$D$7," / ",RIGHT(Monatsverwendungsnachweis!$F$7,2)," / ",ROW()-1))</f>
        <v/>
      </c>
      <c r="D230" s="294" t="str">
        <f t="shared" ref="D230:D293" si="26">IF(A230="","",Monatsende)</f>
        <v/>
      </c>
      <c r="E230" s="294" t="str">
        <f t="shared" ref="E230:E293" si="27">IF(A230="","",Monatsende)</f>
        <v/>
      </c>
      <c r="F230" s="293" t="str">
        <f>IF(A230="","",VLOOKUP(Monatsverwendungsnachweis!B241,Positionen,7,FALSE))</f>
        <v/>
      </c>
      <c r="G230" s="292" t="str">
        <f>IF(A230="","",CONCATENATE(UHG_csv!G230," x ",VLOOKUP(Monatsverwendungsnachweis!$B241,Positionen,8,FALSE)*100,"%"))</f>
        <v/>
      </c>
      <c r="H230" s="406" t="str">
        <f>IF(A230="","",ROUND(UHG_csv!H230*VLOOKUP(Monatsverwendungsnachweis!$B241,Positionen,8,FALSE),2))</f>
        <v/>
      </c>
      <c r="I230" s="406" t="str">
        <f t="shared" ref="I230:I293" si="28">IF(A230="","",H230)</f>
        <v/>
      </c>
      <c r="J230" s="293" t="str">
        <f>IF(A230="","",IF(Monatsverwendungsnachweis!S241="","",Monatsverwendungsnachweis!S241))</f>
        <v/>
      </c>
      <c r="K230" s="490" t="str">
        <f t="shared" ref="K230:K293" si="29">IF(A230="","","0")</f>
        <v/>
      </c>
      <c r="L230" s="492">
        <f>Monatsverwendungsnachweis!B241</f>
        <v>0</v>
      </c>
    </row>
    <row r="231" spans="1:12" x14ac:dyDescent="0.25">
      <c r="A231" s="292" t="str">
        <f>IF(Ermittlung_Kofi!L232=0,"",IFERROR(VLOOKUP(Monatsverwendungsnachweis!B242,Positionen,6,FALSE),""))</f>
        <v/>
      </c>
      <c r="B231" s="293" t="str">
        <f t="shared" si="25"/>
        <v/>
      </c>
      <c r="C231" s="292" t="str">
        <f>IF(A231="","",CONCATENATE("Refi_UHG_1"," / ",Monatsverwendungsnachweis!$D$7," / ",RIGHT(Monatsverwendungsnachweis!$F$7,2)," / ",ROW()-1))</f>
        <v/>
      </c>
      <c r="D231" s="294" t="str">
        <f t="shared" si="26"/>
        <v/>
      </c>
      <c r="E231" s="294" t="str">
        <f t="shared" si="27"/>
        <v/>
      </c>
      <c r="F231" s="293" t="str">
        <f>IF(A231="","",VLOOKUP(Monatsverwendungsnachweis!B242,Positionen,7,FALSE))</f>
        <v/>
      </c>
      <c r="G231" s="292" t="str">
        <f>IF(A231="","",CONCATENATE(UHG_csv!G231," x ",VLOOKUP(Monatsverwendungsnachweis!$B242,Positionen,8,FALSE)*100,"%"))</f>
        <v/>
      </c>
      <c r="H231" s="406" t="str">
        <f>IF(A231="","",ROUND(UHG_csv!H231*VLOOKUP(Monatsverwendungsnachweis!$B242,Positionen,8,FALSE),2))</f>
        <v/>
      </c>
      <c r="I231" s="406" t="str">
        <f t="shared" si="28"/>
        <v/>
      </c>
      <c r="J231" s="293" t="str">
        <f>IF(A231="","",IF(Monatsverwendungsnachweis!S242="","",Monatsverwendungsnachweis!S242))</f>
        <v/>
      </c>
      <c r="K231" s="490" t="str">
        <f t="shared" si="29"/>
        <v/>
      </c>
      <c r="L231" s="492">
        <f>Monatsverwendungsnachweis!B242</f>
        <v>0</v>
      </c>
    </row>
    <row r="232" spans="1:12" x14ac:dyDescent="0.25">
      <c r="A232" s="292" t="str">
        <f>IF(Ermittlung_Kofi!L233=0,"",IFERROR(VLOOKUP(Monatsverwendungsnachweis!B243,Positionen,6,FALSE),""))</f>
        <v/>
      </c>
      <c r="B232" s="293" t="str">
        <f t="shared" si="25"/>
        <v/>
      </c>
      <c r="C232" s="292" t="str">
        <f>IF(A232="","",CONCATENATE("Refi_UHG_1"," / ",Monatsverwendungsnachweis!$D$7," / ",RIGHT(Monatsverwendungsnachweis!$F$7,2)," / ",ROW()-1))</f>
        <v/>
      </c>
      <c r="D232" s="294" t="str">
        <f t="shared" si="26"/>
        <v/>
      </c>
      <c r="E232" s="294" t="str">
        <f t="shared" si="27"/>
        <v/>
      </c>
      <c r="F232" s="293" t="str">
        <f>IF(A232="","",VLOOKUP(Monatsverwendungsnachweis!B243,Positionen,7,FALSE))</f>
        <v/>
      </c>
      <c r="G232" s="292" t="str">
        <f>IF(A232="","",CONCATENATE(UHG_csv!G232," x ",VLOOKUP(Monatsverwendungsnachweis!$B243,Positionen,8,FALSE)*100,"%"))</f>
        <v/>
      </c>
      <c r="H232" s="406" t="str">
        <f>IF(A232="","",ROUND(UHG_csv!H232*VLOOKUP(Monatsverwendungsnachweis!$B243,Positionen,8,FALSE),2))</f>
        <v/>
      </c>
      <c r="I232" s="406" t="str">
        <f t="shared" si="28"/>
        <v/>
      </c>
      <c r="J232" s="293" t="str">
        <f>IF(A232="","",IF(Monatsverwendungsnachweis!S243="","",Monatsverwendungsnachweis!S243))</f>
        <v/>
      </c>
      <c r="K232" s="490" t="str">
        <f t="shared" si="29"/>
        <v/>
      </c>
      <c r="L232" s="492">
        <f>Monatsverwendungsnachweis!B243</f>
        <v>0</v>
      </c>
    </row>
    <row r="233" spans="1:12" x14ac:dyDescent="0.25">
      <c r="A233" s="292" t="str">
        <f>IF(Ermittlung_Kofi!L234=0,"",IFERROR(VLOOKUP(Monatsverwendungsnachweis!B244,Positionen,6,FALSE),""))</f>
        <v/>
      </c>
      <c r="B233" s="293" t="str">
        <f t="shared" si="25"/>
        <v/>
      </c>
      <c r="C233" s="292" t="str">
        <f>IF(A233="","",CONCATENATE("Refi_UHG_1"," / ",Monatsverwendungsnachweis!$D$7," / ",RIGHT(Monatsverwendungsnachweis!$F$7,2)," / ",ROW()-1))</f>
        <v/>
      </c>
      <c r="D233" s="294" t="str">
        <f t="shared" si="26"/>
        <v/>
      </c>
      <c r="E233" s="294" t="str">
        <f t="shared" si="27"/>
        <v/>
      </c>
      <c r="F233" s="293" t="str">
        <f>IF(A233="","",VLOOKUP(Monatsverwendungsnachweis!B244,Positionen,7,FALSE))</f>
        <v/>
      </c>
      <c r="G233" s="292" t="str">
        <f>IF(A233="","",CONCATENATE(UHG_csv!G233," x ",VLOOKUP(Monatsverwendungsnachweis!$B244,Positionen,8,FALSE)*100,"%"))</f>
        <v/>
      </c>
      <c r="H233" s="406" t="str">
        <f>IF(A233="","",ROUND(UHG_csv!H233*VLOOKUP(Monatsverwendungsnachweis!$B244,Positionen,8,FALSE),2))</f>
        <v/>
      </c>
      <c r="I233" s="406" t="str">
        <f t="shared" si="28"/>
        <v/>
      </c>
      <c r="J233" s="293" t="str">
        <f>IF(A233="","",IF(Monatsverwendungsnachweis!S244="","",Monatsverwendungsnachweis!S244))</f>
        <v/>
      </c>
      <c r="K233" s="490" t="str">
        <f t="shared" si="29"/>
        <v/>
      </c>
      <c r="L233" s="492">
        <f>Monatsverwendungsnachweis!B244</f>
        <v>0</v>
      </c>
    </row>
    <row r="234" spans="1:12" x14ac:dyDescent="0.25">
      <c r="A234" s="292" t="str">
        <f>IF(Ermittlung_Kofi!L235=0,"",IFERROR(VLOOKUP(Monatsverwendungsnachweis!B245,Positionen,6,FALSE),""))</f>
        <v/>
      </c>
      <c r="B234" s="293" t="str">
        <f t="shared" si="25"/>
        <v/>
      </c>
      <c r="C234" s="292" t="str">
        <f>IF(A234="","",CONCATENATE("Refi_UHG_1"," / ",Monatsverwendungsnachweis!$D$7," / ",RIGHT(Monatsverwendungsnachweis!$F$7,2)," / ",ROW()-1))</f>
        <v/>
      </c>
      <c r="D234" s="294" t="str">
        <f t="shared" si="26"/>
        <v/>
      </c>
      <c r="E234" s="294" t="str">
        <f t="shared" si="27"/>
        <v/>
      </c>
      <c r="F234" s="293" t="str">
        <f>IF(A234="","",VLOOKUP(Monatsverwendungsnachweis!B245,Positionen,7,FALSE))</f>
        <v/>
      </c>
      <c r="G234" s="292" t="str">
        <f>IF(A234="","",CONCATENATE(UHG_csv!G234," x ",VLOOKUP(Monatsverwendungsnachweis!$B245,Positionen,8,FALSE)*100,"%"))</f>
        <v/>
      </c>
      <c r="H234" s="406" t="str">
        <f>IF(A234="","",ROUND(UHG_csv!H234*VLOOKUP(Monatsverwendungsnachweis!$B245,Positionen,8,FALSE),2))</f>
        <v/>
      </c>
      <c r="I234" s="406" t="str">
        <f t="shared" si="28"/>
        <v/>
      </c>
      <c r="J234" s="293" t="str">
        <f>IF(A234="","",IF(Monatsverwendungsnachweis!S245="","",Monatsverwendungsnachweis!S245))</f>
        <v/>
      </c>
      <c r="K234" s="490" t="str">
        <f t="shared" si="29"/>
        <v/>
      </c>
      <c r="L234" s="492">
        <f>Monatsverwendungsnachweis!B245</f>
        <v>0</v>
      </c>
    </row>
    <row r="235" spans="1:12" x14ac:dyDescent="0.25">
      <c r="A235" s="292" t="str">
        <f>IF(Ermittlung_Kofi!L236=0,"",IFERROR(VLOOKUP(Monatsverwendungsnachweis!B246,Positionen,6,FALSE),""))</f>
        <v/>
      </c>
      <c r="B235" s="293" t="str">
        <f t="shared" si="25"/>
        <v/>
      </c>
      <c r="C235" s="292" t="str">
        <f>IF(A235="","",CONCATENATE("Refi_UHG_1"," / ",Monatsverwendungsnachweis!$D$7," / ",RIGHT(Monatsverwendungsnachweis!$F$7,2)," / ",ROW()-1))</f>
        <v/>
      </c>
      <c r="D235" s="294" t="str">
        <f t="shared" si="26"/>
        <v/>
      </c>
      <c r="E235" s="294" t="str">
        <f t="shared" si="27"/>
        <v/>
      </c>
      <c r="F235" s="293" t="str">
        <f>IF(A235="","",VLOOKUP(Monatsverwendungsnachweis!B246,Positionen,7,FALSE))</f>
        <v/>
      </c>
      <c r="G235" s="292" t="str">
        <f>IF(A235="","",CONCATENATE(UHG_csv!G235," x ",VLOOKUP(Monatsverwendungsnachweis!$B246,Positionen,8,FALSE)*100,"%"))</f>
        <v/>
      </c>
      <c r="H235" s="406" t="str">
        <f>IF(A235="","",ROUND(UHG_csv!H235*VLOOKUP(Monatsverwendungsnachweis!$B246,Positionen,8,FALSE),2))</f>
        <v/>
      </c>
      <c r="I235" s="406" t="str">
        <f t="shared" si="28"/>
        <v/>
      </c>
      <c r="J235" s="293" t="str">
        <f>IF(A235="","",IF(Monatsverwendungsnachweis!S246="","",Monatsverwendungsnachweis!S246))</f>
        <v/>
      </c>
      <c r="K235" s="490" t="str">
        <f t="shared" si="29"/>
        <v/>
      </c>
      <c r="L235" s="492">
        <f>Monatsverwendungsnachweis!B246</f>
        <v>0</v>
      </c>
    </row>
    <row r="236" spans="1:12" x14ac:dyDescent="0.25">
      <c r="A236" s="292" t="str">
        <f>IF(Ermittlung_Kofi!L237=0,"",IFERROR(VLOOKUP(Monatsverwendungsnachweis!B247,Positionen,6,FALSE),""))</f>
        <v/>
      </c>
      <c r="B236" s="293" t="str">
        <f t="shared" si="25"/>
        <v/>
      </c>
      <c r="C236" s="292" t="str">
        <f>IF(A236="","",CONCATENATE("Refi_UHG_1"," / ",Monatsverwendungsnachweis!$D$7," / ",RIGHT(Monatsverwendungsnachweis!$F$7,2)," / ",ROW()-1))</f>
        <v/>
      </c>
      <c r="D236" s="294" t="str">
        <f t="shared" si="26"/>
        <v/>
      </c>
      <c r="E236" s="294" t="str">
        <f t="shared" si="27"/>
        <v/>
      </c>
      <c r="F236" s="293" t="str">
        <f>IF(A236="","",VLOOKUP(Monatsverwendungsnachweis!B247,Positionen,7,FALSE))</f>
        <v/>
      </c>
      <c r="G236" s="292" t="str">
        <f>IF(A236="","",CONCATENATE(UHG_csv!G236," x ",VLOOKUP(Monatsverwendungsnachweis!$B247,Positionen,8,FALSE)*100,"%"))</f>
        <v/>
      </c>
      <c r="H236" s="406" t="str">
        <f>IF(A236="","",ROUND(UHG_csv!H236*VLOOKUP(Monatsverwendungsnachweis!$B247,Positionen,8,FALSE),2))</f>
        <v/>
      </c>
      <c r="I236" s="406" t="str">
        <f t="shared" si="28"/>
        <v/>
      </c>
      <c r="J236" s="293" t="str">
        <f>IF(A236="","",IF(Monatsverwendungsnachweis!S247="","",Monatsverwendungsnachweis!S247))</f>
        <v/>
      </c>
      <c r="K236" s="490" t="str">
        <f t="shared" si="29"/>
        <v/>
      </c>
      <c r="L236" s="492">
        <f>Monatsverwendungsnachweis!B247</f>
        <v>0</v>
      </c>
    </row>
    <row r="237" spans="1:12" x14ac:dyDescent="0.25">
      <c r="A237" s="292" t="str">
        <f>IF(Ermittlung_Kofi!L238=0,"",IFERROR(VLOOKUP(Monatsverwendungsnachweis!B248,Positionen,6,FALSE),""))</f>
        <v/>
      </c>
      <c r="B237" s="293" t="str">
        <f t="shared" si="25"/>
        <v/>
      </c>
      <c r="C237" s="292" t="str">
        <f>IF(A237="","",CONCATENATE("Refi_UHG_1"," / ",Monatsverwendungsnachweis!$D$7," / ",RIGHT(Monatsverwendungsnachweis!$F$7,2)," / ",ROW()-1))</f>
        <v/>
      </c>
      <c r="D237" s="294" t="str">
        <f t="shared" si="26"/>
        <v/>
      </c>
      <c r="E237" s="294" t="str">
        <f t="shared" si="27"/>
        <v/>
      </c>
      <c r="F237" s="293" t="str">
        <f>IF(A237="","",VLOOKUP(Monatsverwendungsnachweis!B248,Positionen,7,FALSE))</f>
        <v/>
      </c>
      <c r="G237" s="292" t="str">
        <f>IF(A237="","",CONCATENATE(UHG_csv!G237," x ",VLOOKUP(Monatsverwendungsnachweis!$B248,Positionen,8,FALSE)*100,"%"))</f>
        <v/>
      </c>
      <c r="H237" s="406" t="str">
        <f>IF(A237="","",ROUND(UHG_csv!H237*VLOOKUP(Monatsverwendungsnachweis!$B248,Positionen,8,FALSE),2))</f>
        <v/>
      </c>
      <c r="I237" s="406" t="str">
        <f t="shared" si="28"/>
        <v/>
      </c>
      <c r="J237" s="293" t="str">
        <f>IF(A237="","",IF(Monatsverwendungsnachweis!S248="","",Monatsverwendungsnachweis!S248))</f>
        <v/>
      </c>
      <c r="K237" s="490" t="str">
        <f t="shared" si="29"/>
        <v/>
      </c>
      <c r="L237" s="492">
        <f>Monatsverwendungsnachweis!B248</f>
        <v>0</v>
      </c>
    </row>
    <row r="238" spans="1:12" x14ac:dyDescent="0.25">
      <c r="A238" s="292" t="str">
        <f>IF(Ermittlung_Kofi!L239=0,"",IFERROR(VLOOKUP(Monatsverwendungsnachweis!B249,Positionen,6,FALSE),""))</f>
        <v/>
      </c>
      <c r="B238" s="293" t="str">
        <f t="shared" si="25"/>
        <v/>
      </c>
      <c r="C238" s="292" t="str">
        <f>IF(A238="","",CONCATENATE("Refi_UHG_1"," / ",Monatsverwendungsnachweis!$D$7," / ",RIGHT(Monatsverwendungsnachweis!$F$7,2)," / ",ROW()-1))</f>
        <v/>
      </c>
      <c r="D238" s="294" t="str">
        <f t="shared" si="26"/>
        <v/>
      </c>
      <c r="E238" s="294" t="str">
        <f t="shared" si="27"/>
        <v/>
      </c>
      <c r="F238" s="293" t="str">
        <f>IF(A238="","",VLOOKUP(Monatsverwendungsnachweis!B249,Positionen,7,FALSE))</f>
        <v/>
      </c>
      <c r="G238" s="292" t="str">
        <f>IF(A238="","",CONCATENATE(UHG_csv!G238," x ",VLOOKUP(Monatsverwendungsnachweis!$B249,Positionen,8,FALSE)*100,"%"))</f>
        <v/>
      </c>
      <c r="H238" s="406" t="str">
        <f>IF(A238="","",ROUND(UHG_csv!H238*VLOOKUP(Monatsverwendungsnachweis!$B249,Positionen,8,FALSE),2))</f>
        <v/>
      </c>
      <c r="I238" s="406" t="str">
        <f t="shared" si="28"/>
        <v/>
      </c>
      <c r="J238" s="293" t="str">
        <f>IF(A238="","",IF(Monatsverwendungsnachweis!S249="","",Monatsverwendungsnachweis!S249))</f>
        <v/>
      </c>
      <c r="K238" s="490" t="str">
        <f t="shared" si="29"/>
        <v/>
      </c>
      <c r="L238" s="492">
        <f>Monatsverwendungsnachweis!B249</f>
        <v>0</v>
      </c>
    </row>
    <row r="239" spans="1:12" x14ac:dyDescent="0.25">
      <c r="A239" s="292" t="str">
        <f>IF(Ermittlung_Kofi!L240=0,"",IFERROR(VLOOKUP(Monatsverwendungsnachweis!B250,Positionen,6,FALSE),""))</f>
        <v/>
      </c>
      <c r="B239" s="293" t="str">
        <f t="shared" si="25"/>
        <v/>
      </c>
      <c r="C239" s="292" t="str">
        <f>IF(A239="","",CONCATENATE("Refi_UHG_1"," / ",Monatsverwendungsnachweis!$D$7," / ",RIGHT(Monatsverwendungsnachweis!$F$7,2)," / ",ROW()-1))</f>
        <v/>
      </c>
      <c r="D239" s="294" t="str">
        <f t="shared" si="26"/>
        <v/>
      </c>
      <c r="E239" s="294" t="str">
        <f t="shared" si="27"/>
        <v/>
      </c>
      <c r="F239" s="293" t="str">
        <f>IF(A239="","",VLOOKUP(Monatsverwendungsnachweis!B250,Positionen,7,FALSE))</f>
        <v/>
      </c>
      <c r="G239" s="292" t="str">
        <f>IF(A239="","",CONCATENATE(UHG_csv!G239," x ",VLOOKUP(Monatsverwendungsnachweis!$B250,Positionen,8,FALSE)*100,"%"))</f>
        <v/>
      </c>
      <c r="H239" s="406" t="str">
        <f>IF(A239="","",ROUND(UHG_csv!H239*VLOOKUP(Monatsverwendungsnachweis!$B250,Positionen,8,FALSE),2))</f>
        <v/>
      </c>
      <c r="I239" s="406" t="str">
        <f t="shared" si="28"/>
        <v/>
      </c>
      <c r="J239" s="293" t="str">
        <f>IF(A239="","",IF(Monatsverwendungsnachweis!S250="","",Monatsverwendungsnachweis!S250))</f>
        <v/>
      </c>
      <c r="K239" s="490" t="str">
        <f t="shared" si="29"/>
        <v/>
      </c>
      <c r="L239" s="492">
        <f>Monatsverwendungsnachweis!B250</f>
        <v>0</v>
      </c>
    </row>
    <row r="240" spans="1:12" x14ac:dyDescent="0.25">
      <c r="A240" s="292" t="str">
        <f>IF(Ermittlung_Kofi!L241=0,"",IFERROR(VLOOKUP(Monatsverwendungsnachweis!B251,Positionen,6,FALSE),""))</f>
        <v/>
      </c>
      <c r="B240" s="293" t="str">
        <f t="shared" si="25"/>
        <v/>
      </c>
      <c r="C240" s="292" t="str">
        <f>IF(A240="","",CONCATENATE("Refi_UHG_1"," / ",Monatsverwendungsnachweis!$D$7," / ",RIGHT(Monatsverwendungsnachweis!$F$7,2)," / ",ROW()-1))</f>
        <v/>
      </c>
      <c r="D240" s="294" t="str">
        <f t="shared" si="26"/>
        <v/>
      </c>
      <c r="E240" s="294" t="str">
        <f t="shared" si="27"/>
        <v/>
      </c>
      <c r="F240" s="293" t="str">
        <f>IF(A240="","",VLOOKUP(Monatsverwendungsnachweis!B251,Positionen,7,FALSE))</f>
        <v/>
      </c>
      <c r="G240" s="292" t="str">
        <f>IF(A240="","",CONCATENATE(UHG_csv!G240," x ",VLOOKUP(Monatsverwendungsnachweis!$B251,Positionen,8,FALSE)*100,"%"))</f>
        <v/>
      </c>
      <c r="H240" s="406" t="str">
        <f>IF(A240="","",ROUND(UHG_csv!H240*VLOOKUP(Monatsverwendungsnachweis!$B251,Positionen,8,FALSE),2))</f>
        <v/>
      </c>
      <c r="I240" s="406" t="str">
        <f t="shared" si="28"/>
        <v/>
      </c>
      <c r="J240" s="293" t="str">
        <f>IF(A240="","",IF(Monatsverwendungsnachweis!S251="","",Monatsverwendungsnachweis!S251))</f>
        <v/>
      </c>
      <c r="K240" s="490" t="str">
        <f t="shared" si="29"/>
        <v/>
      </c>
      <c r="L240" s="492">
        <f>Monatsverwendungsnachweis!B251</f>
        <v>0</v>
      </c>
    </row>
    <row r="241" spans="1:12" x14ac:dyDescent="0.25">
      <c r="A241" s="292" t="str">
        <f>IF(Ermittlung_Kofi!L242=0,"",IFERROR(VLOOKUP(Monatsverwendungsnachweis!B252,Positionen,6,FALSE),""))</f>
        <v/>
      </c>
      <c r="B241" s="293" t="str">
        <f t="shared" si="25"/>
        <v/>
      </c>
      <c r="C241" s="292" t="str">
        <f>IF(A241="","",CONCATENATE("Refi_UHG_1"," / ",Monatsverwendungsnachweis!$D$7," / ",RIGHT(Monatsverwendungsnachweis!$F$7,2)," / ",ROW()-1))</f>
        <v/>
      </c>
      <c r="D241" s="294" t="str">
        <f t="shared" si="26"/>
        <v/>
      </c>
      <c r="E241" s="294" t="str">
        <f t="shared" si="27"/>
        <v/>
      </c>
      <c r="F241" s="293" t="str">
        <f>IF(A241="","",VLOOKUP(Monatsverwendungsnachweis!B252,Positionen,7,FALSE))</f>
        <v/>
      </c>
      <c r="G241" s="292" t="str">
        <f>IF(A241="","",CONCATENATE(UHG_csv!G241," x ",VLOOKUP(Monatsverwendungsnachweis!$B252,Positionen,8,FALSE)*100,"%"))</f>
        <v/>
      </c>
      <c r="H241" s="406" t="str">
        <f>IF(A241="","",ROUND(UHG_csv!H241*VLOOKUP(Monatsverwendungsnachweis!$B252,Positionen,8,FALSE),2))</f>
        <v/>
      </c>
      <c r="I241" s="406" t="str">
        <f t="shared" si="28"/>
        <v/>
      </c>
      <c r="J241" s="293" t="str">
        <f>IF(A241="","",IF(Monatsverwendungsnachweis!S252="","",Monatsverwendungsnachweis!S252))</f>
        <v/>
      </c>
      <c r="K241" s="490" t="str">
        <f t="shared" si="29"/>
        <v/>
      </c>
      <c r="L241" s="492">
        <f>Monatsverwendungsnachweis!B252</f>
        <v>0</v>
      </c>
    </row>
    <row r="242" spans="1:12" x14ac:dyDescent="0.25">
      <c r="A242" s="292" t="str">
        <f>IF(Ermittlung_Kofi!L243=0,"",IFERROR(VLOOKUP(Monatsverwendungsnachweis!B253,Positionen,6,FALSE),""))</f>
        <v/>
      </c>
      <c r="B242" s="293" t="str">
        <f t="shared" si="25"/>
        <v/>
      </c>
      <c r="C242" s="292" t="str">
        <f>IF(A242="","",CONCATENATE("Refi_UHG_1"," / ",Monatsverwendungsnachweis!$D$7," / ",RIGHT(Monatsverwendungsnachweis!$F$7,2)," / ",ROW()-1))</f>
        <v/>
      </c>
      <c r="D242" s="294" t="str">
        <f t="shared" si="26"/>
        <v/>
      </c>
      <c r="E242" s="294" t="str">
        <f t="shared" si="27"/>
        <v/>
      </c>
      <c r="F242" s="293" t="str">
        <f>IF(A242="","",VLOOKUP(Monatsverwendungsnachweis!B253,Positionen,7,FALSE))</f>
        <v/>
      </c>
      <c r="G242" s="292" t="str">
        <f>IF(A242="","",CONCATENATE(UHG_csv!G242," x ",VLOOKUP(Monatsverwendungsnachweis!$B253,Positionen,8,FALSE)*100,"%"))</f>
        <v/>
      </c>
      <c r="H242" s="406" t="str">
        <f>IF(A242="","",ROUND(UHG_csv!H242*VLOOKUP(Monatsverwendungsnachweis!$B253,Positionen,8,FALSE),2))</f>
        <v/>
      </c>
      <c r="I242" s="406" t="str">
        <f t="shared" si="28"/>
        <v/>
      </c>
      <c r="J242" s="293" t="str">
        <f>IF(A242="","",IF(Monatsverwendungsnachweis!S253="","",Monatsverwendungsnachweis!S253))</f>
        <v/>
      </c>
      <c r="K242" s="490" t="str">
        <f t="shared" si="29"/>
        <v/>
      </c>
      <c r="L242" s="492">
        <f>Monatsverwendungsnachweis!B253</f>
        <v>0</v>
      </c>
    </row>
    <row r="243" spans="1:12" x14ac:dyDescent="0.25">
      <c r="A243" s="292" t="str">
        <f>IF(Ermittlung_Kofi!L244=0,"",IFERROR(VLOOKUP(Monatsverwendungsnachweis!B254,Positionen,6,FALSE),""))</f>
        <v/>
      </c>
      <c r="B243" s="293" t="str">
        <f t="shared" si="25"/>
        <v/>
      </c>
      <c r="C243" s="292" t="str">
        <f>IF(A243="","",CONCATENATE("Refi_UHG_1"," / ",Monatsverwendungsnachweis!$D$7," / ",RIGHT(Monatsverwendungsnachweis!$F$7,2)," / ",ROW()-1))</f>
        <v/>
      </c>
      <c r="D243" s="294" t="str">
        <f t="shared" si="26"/>
        <v/>
      </c>
      <c r="E243" s="294" t="str">
        <f t="shared" si="27"/>
        <v/>
      </c>
      <c r="F243" s="293" t="str">
        <f>IF(A243="","",VLOOKUP(Monatsverwendungsnachweis!B254,Positionen,7,FALSE))</f>
        <v/>
      </c>
      <c r="G243" s="292" t="str">
        <f>IF(A243="","",CONCATENATE(UHG_csv!G243," x ",VLOOKUP(Monatsverwendungsnachweis!$B254,Positionen,8,FALSE)*100,"%"))</f>
        <v/>
      </c>
      <c r="H243" s="406" t="str">
        <f>IF(A243="","",ROUND(UHG_csv!H243*VLOOKUP(Monatsverwendungsnachweis!$B254,Positionen,8,FALSE),2))</f>
        <v/>
      </c>
      <c r="I243" s="406" t="str">
        <f t="shared" si="28"/>
        <v/>
      </c>
      <c r="J243" s="293" t="str">
        <f>IF(A243="","",IF(Monatsverwendungsnachweis!S254="","",Monatsverwendungsnachweis!S254))</f>
        <v/>
      </c>
      <c r="K243" s="490" t="str">
        <f t="shared" si="29"/>
        <v/>
      </c>
      <c r="L243" s="492">
        <f>Monatsverwendungsnachweis!B254</f>
        <v>0</v>
      </c>
    </row>
    <row r="244" spans="1:12" x14ac:dyDescent="0.25">
      <c r="A244" s="292" t="str">
        <f>IF(Ermittlung_Kofi!L245=0,"",IFERROR(VLOOKUP(Monatsverwendungsnachweis!B255,Positionen,6,FALSE),""))</f>
        <v/>
      </c>
      <c r="B244" s="293" t="str">
        <f t="shared" si="25"/>
        <v/>
      </c>
      <c r="C244" s="292" t="str">
        <f>IF(A244="","",CONCATENATE("Refi_UHG_1"," / ",Monatsverwendungsnachweis!$D$7," / ",RIGHT(Monatsverwendungsnachweis!$F$7,2)," / ",ROW()-1))</f>
        <v/>
      </c>
      <c r="D244" s="294" t="str">
        <f t="shared" si="26"/>
        <v/>
      </c>
      <c r="E244" s="294" t="str">
        <f t="shared" si="27"/>
        <v/>
      </c>
      <c r="F244" s="293" t="str">
        <f>IF(A244="","",VLOOKUP(Monatsverwendungsnachweis!B255,Positionen,7,FALSE))</f>
        <v/>
      </c>
      <c r="G244" s="292" t="str">
        <f>IF(A244="","",CONCATENATE(UHG_csv!G244," x ",VLOOKUP(Monatsverwendungsnachweis!$B255,Positionen,8,FALSE)*100,"%"))</f>
        <v/>
      </c>
      <c r="H244" s="406" t="str">
        <f>IF(A244="","",ROUND(UHG_csv!H244*VLOOKUP(Monatsverwendungsnachweis!$B255,Positionen,8,FALSE),2))</f>
        <v/>
      </c>
      <c r="I244" s="406" t="str">
        <f t="shared" si="28"/>
        <v/>
      </c>
      <c r="J244" s="293" t="str">
        <f>IF(A244="","",IF(Monatsverwendungsnachweis!S255="","",Monatsverwendungsnachweis!S255))</f>
        <v/>
      </c>
      <c r="K244" s="490" t="str">
        <f t="shared" si="29"/>
        <v/>
      </c>
      <c r="L244" s="492">
        <f>Monatsverwendungsnachweis!B255</f>
        <v>0</v>
      </c>
    </row>
    <row r="245" spans="1:12" x14ac:dyDescent="0.25">
      <c r="A245" s="292" t="str">
        <f>IF(Ermittlung_Kofi!L246=0,"",IFERROR(VLOOKUP(Monatsverwendungsnachweis!B256,Positionen,6,FALSE),""))</f>
        <v/>
      </c>
      <c r="B245" s="293" t="str">
        <f t="shared" si="25"/>
        <v/>
      </c>
      <c r="C245" s="292" t="str">
        <f>IF(A245="","",CONCATENATE("Refi_UHG_1"," / ",Monatsverwendungsnachweis!$D$7," / ",RIGHT(Monatsverwendungsnachweis!$F$7,2)," / ",ROW()-1))</f>
        <v/>
      </c>
      <c r="D245" s="294" t="str">
        <f t="shared" si="26"/>
        <v/>
      </c>
      <c r="E245" s="294" t="str">
        <f t="shared" si="27"/>
        <v/>
      </c>
      <c r="F245" s="293" t="str">
        <f>IF(A245="","",VLOOKUP(Monatsverwendungsnachweis!B256,Positionen,7,FALSE))</f>
        <v/>
      </c>
      <c r="G245" s="292" t="str">
        <f>IF(A245="","",CONCATENATE(UHG_csv!G245," x ",VLOOKUP(Monatsverwendungsnachweis!$B256,Positionen,8,FALSE)*100,"%"))</f>
        <v/>
      </c>
      <c r="H245" s="406" t="str">
        <f>IF(A245="","",ROUND(UHG_csv!H245*VLOOKUP(Monatsverwendungsnachweis!$B256,Positionen,8,FALSE),2))</f>
        <v/>
      </c>
      <c r="I245" s="406" t="str">
        <f t="shared" si="28"/>
        <v/>
      </c>
      <c r="J245" s="293" t="str">
        <f>IF(A245="","",IF(Monatsverwendungsnachweis!S256="","",Monatsverwendungsnachweis!S256))</f>
        <v/>
      </c>
      <c r="K245" s="490" t="str">
        <f t="shared" si="29"/>
        <v/>
      </c>
      <c r="L245" s="492">
        <f>Monatsverwendungsnachweis!B256</f>
        <v>0</v>
      </c>
    </row>
    <row r="246" spans="1:12" x14ac:dyDescent="0.25">
      <c r="A246" s="292" t="str">
        <f>IF(Ermittlung_Kofi!L247=0,"",IFERROR(VLOOKUP(Monatsverwendungsnachweis!B257,Positionen,6,FALSE),""))</f>
        <v/>
      </c>
      <c r="B246" s="293" t="str">
        <f t="shared" si="25"/>
        <v/>
      </c>
      <c r="C246" s="292" t="str">
        <f>IF(A246="","",CONCATENATE("Refi_UHG_1"," / ",Monatsverwendungsnachweis!$D$7," / ",RIGHT(Monatsverwendungsnachweis!$F$7,2)," / ",ROW()-1))</f>
        <v/>
      </c>
      <c r="D246" s="294" t="str">
        <f t="shared" si="26"/>
        <v/>
      </c>
      <c r="E246" s="294" t="str">
        <f t="shared" si="27"/>
        <v/>
      </c>
      <c r="F246" s="293" t="str">
        <f>IF(A246="","",VLOOKUP(Monatsverwendungsnachweis!B257,Positionen,7,FALSE))</f>
        <v/>
      </c>
      <c r="G246" s="292" t="str">
        <f>IF(A246="","",CONCATENATE(UHG_csv!G246," x ",VLOOKUP(Monatsverwendungsnachweis!$B257,Positionen,8,FALSE)*100,"%"))</f>
        <v/>
      </c>
      <c r="H246" s="406" t="str">
        <f>IF(A246="","",ROUND(UHG_csv!H246*VLOOKUP(Monatsverwendungsnachweis!$B257,Positionen,8,FALSE),2))</f>
        <v/>
      </c>
      <c r="I246" s="406" t="str">
        <f t="shared" si="28"/>
        <v/>
      </c>
      <c r="J246" s="293" t="str">
        <f>IF(A246="","",IF(Monatsverwendungsnachweis!S257="","",Monatsverwendungsnachweis!S257))</f>
        <v/>
      </c>
      <c r="K246" s="490" t="str">
        <f t="shared" si="29"/>
        <v/>
      </c>
      <c r="L246" s="492">
        <f>Monatsverwendungsnachweis!B257</f>
        <v>0</v>
      </c>
    </row>
    <row r="247" spans="1:12" x14ac:dyDescent="0.25">
      <c r="A247" s="292" t="str">
        <f>IF(Ermittlung_Kofi!L248=0,"",IFERROR(VLOOKUP(Monatsverwendungsnachweis!B258,Positionen,6,FALSE),""))</f>
        <v/>
      </c>
      <c r="B247" s="293" t="str">
        <f t="shared" si="25"/>
        <v/>
      </c>
      <c r="C247" s="292" t="str">
        <f>IF(A247="","",CONCATENATE("Refi_UHG_1"," / ",Monatsverwendungsnachweis!$D$7," / ",RIGHT(Monatsverwendungsnachweis!$F$7,2)," / ",ROW()-1))</f>
        <v/>
      </c>
      <c r="D247" s="294" t="str">
        <f t="shared" si="26"/>
        <v/>
      </c>
      <c r="E247" s="294" t="str">
        <f t="shared" si="27"/>
        <v/>
      </c>
      <c r="F247" s="293" t="str">
        <f>IF(A247="","",VLOOKUP(Monatsverwendungsnachweis!B258,Positionen,7,FALSE))</f>
        <v/>
      </c>
      <c r="G247" s="292" t="str">
        <f>IF(A247="","",CONCATENATE(UHG_csv!G247," x ",VLOOKUP(Monatsverwendungsnachweis!$B258,Positionen,8,FALSE)*100,"%"))</f>
        <v/>
      </c>
      <c r="H247" s="406" t="str">
        <f>IF(A247="","",ROUND(UHG_csv!H247*VLOOKUP(Monatsverwendungsnachweis!$B258,Positionen,8,FALSE),2))</f>
        <v/>
      </c>
      <c r="I247" s="406" t="str">
        <f t="shared" si="28"/>
        <v/>
      </c>
      <c r="J247" s="293" t="str">
        <f>IF(A247="","",IF(Monatsverwendungsnachweis!S258="","",Monatsverwendungsnachweis!S258))</f>
        <v/>
      </c>
      <c r="K247" s="490" t="str">
        <f t="shared" si="29"/>
        <v/>
      </c>
      <c r="L247" s="492">
        <f>Monatsverwendungsnachweis!B258</f>
        <v>0</v>
      </c>
    </row>
    <row r="248" spans="1:12" x14ac:dyDescent="0.25">
      <c r="A248" s="292" t="str">
        <f>IF(Ermittlung_Kofi!L249=0,"",IFERROR(VLOOKUP(Monatsverwendungsnachweis!B259,Positionen,6,FALSE),""))</f>
        <v/>
      </c>
      <c r="B248" s="293" t="str">
        <f t="shared" si="25"/>
        <v/>
      </c>
      <c r="C248" s="292" t="str">
        <f>IF(A248="","",CONCATENATE("Refi_UHG_1"," / ",Monatsverwendungsnachweis!$D$7," / ",RIGHT(Monatsverwendungsnachweis!$F$7,2)," / ",ROW()-1))</f>
        <v/>
      </c>
      <c r="D248" s="294" t="str">
        <f t="shared" si="26"/>
        <v/>
      </c>
      <c r="E248" s="294" t="str">
        <f t="shared" si="27"/>
        <v/>
      </c>
      <c r="F248" s="293" t="str">
        <f>IF(A248="","",VLOOKUP(Monatsverwendungsnachweis!B259,Positionen,7,FALSE))</f>
        <v/>
      </c>
      <c r="G248" s="292" t="str">
        <f>IF(A248="","",CONCATENATE(UHG_csv!G248," x ",VLOOKUP(Monatsverwendungsnachweis!$B259,Positionen,8,FALSE)*100,"%"))</f>
        <v/>
      </c>
      <c r="H248" s="406" t="str">
        <f>IF(A248="","",ROUND(UHG_csv!H248*VLOOKUP(Monatsverwendungsnachweis!$B259,Positionen,8,FALSE),2))</f>
        <v/>
      </c>
      <c r="I248" s="406" t="str">
        <f t="shared" si="28"/>
        <v/>
      </c>
      <c r="J248" s="293" t="str">
        <f>IF(A248="","",IF(Monatsverwendungsnachweis!S259="","",Monatsverwendungsnachweis!S259))</f>
        <v/>
      </c>
      <c r="K248" s="490" t="str">
        <f t="shared" si="29"/>
        <v/>
      </c>
      <c r="L248" s="492">
        <f>Monatsverwendungsnachweis!B259</f>
        <v>0</v>
      </c>
    </row>
    <row r="249" spans="1:12" x14ac:dyDescent="0.25">
      <c r="A249" s="292" t="str">
        <f>IF(Ermittlung_Kofi!L250=0,"",IFERROR(VLOOKUP(Monatsverwendungsnachweis!B260,Positionen,6,FALSE),""))</f>
        <v/>
      </c>
      <c r="B249" s="293" t="str">
        <f t="shared" si="25"/>
        <v/>
      </c>
      <c r="C249" s="292" t="str">
        <f>IF(A249="","",CONCATENATE("Refi_UHG_1"," / ",Monatsverwendungsnachweis!$D$7," / ",RIGHT(Monatsverwendungsnachweis!$F$7,2)," / ",ROW()-1))</f>
        <v/>
      </c>
      <c r="D249" s="294" t="str">
        <f t="shared" si="26"/>
        <v/>
      </c>
      <c r="E249" s="294" t="str">
        <f t="shared" si="27"/>
        <v/>
      </c>
      <c r="F249" s="293" t="str">
        <f>IF(A249="","",VLOOKUP(Monatsverwendungsnachweis!B260,Positionen,7,FALSE))</f>
        <v/>
      </c>
      <c r="G249" s="292" t="str">
        <f>IF(A249="","",CONCATENATE(UHG_csv!G249," x ",VLOOKUP(Monatsverwendungsnachweis!$B260,Positionen,8,FALSE)*100,"%"))</f>
        <v/>
      </c>
      <c r="H249" s="406" t="str">
        <f>IF(A249="","",ROUND(UHG_csv!H249*VLOOKUP(Monatsverwendungsnachweis!$B260,Positionen,8,FALSE),2))</f>
        <v/>
      </c>
      <c r="I249" s="406" t="str">
        <f t="shared" si="28"/>
        <v/>
      </c>
      <c r="J249" s="293" t="str">
        <f>IF(A249="","",IF(Monatsverwendungsnachweis!S260="","",Monatsverwendungsnachweis!S260))</f>
        <v/>
      </c>
      <c r="K249" s="490" t="str">
        <f t="shared" si="29"/>
        <v/>
      </c>
      <c r="L249" s="492">
        <f>Monatsverwendungsnachweis!B260</f>
        <v>0</v>
      </c>
    </row>
    <row r="250" spans="1:12" x14ac:dyDescent="0.25">
      <c r="A250" s="292" t="str">
        <f>IF(Ermittlung_Kofi!L251=0,"",IFERROR(VLOOKUP(Monatsverwendungsnachweis!B261,Positionen,6,FALSE),""))</f>
        <v/>
      </c>
      <c r="B250" s="293" t="str">
        <f t="shared" si="25"/>
        <v/>
      </c>
      <c r="C250" s="292" t="str">
        <f>IF(A250="","",CONCATENATE("Refi_UHG_1"," / ",Monatsverwendungsnachweis!$D$7," / ",RIGHT(Monatsverwendungsnachweis!$F$7,2)," / ",ROW()-1))</f>
        <v/>
      </c>
      <c r="D250" s="294" t="str">
        <f t="shared" si="26"/>
        <v/>
      </c>
      <c r="E250" s="294" t="str">
        <f t="shared" si="27"/>
        <v/>
      </c>
      <c r="F250" s="293" t="str">
        <f>IF(A250="","",VLOOKUP(Monatsverwendungsnachweis!B261,Positionen,7,FALSE))</f>
        <v/>
      </c>
      <c r="G250" s="292" t="str">
        <f>IF(A250="","",CONCATENATE(UHG_csv!G250," x ",VLOOKUP(Monatsverwendungsnachweis!$B261,Positionen,8,FALSE)*100,"%"))</f>
        <v/>
      </c>
      <c r="H250" s="406" t="str">
        <f>IF(A250="","",ROUND(UHG_csv!H250*VLOOKUP(Monatsverwendungsnachweis!$B261,Positionen,8,FALSE),2))</f>
        <v/>
      </c>
      <c r="I250" s="406" t="str">
        <f t="shared" si="28"/>
        <v/>
      </c>
      <c r="J250" s="293" t="str">
        <f>IF(A250="","",IF(Monatsverwendungsnachweis!S261="","",Monatsverwendungsnachweis!S261))</f>
        <v/>
      </c>
      <c r="K250" s="490" t="str">
        <f t="shared" si="29"/>
        <v/>
      </c>
      <c r="L250" s="492">
        <f>Monatsverwendungsnachweis!B261</f>
        <v>0</v>
      </c>
    </row>
    <row r="251" spans="1:12" x14ac:dyDescent="0.25">
      <c r="A251" s="292" t="str">
        <f>IF(Ermittlung_Kofi!L252=0,"",IFERROR(VLOOKUP(Monatsverwendungsnachweis!B262,Positionen,6,FALSE),""))</f>
        <v/>
      </c>
      <c r="B251" s="293" t="str">
        <f t="shared" si="25"/>
        <v/>
      </c>
      <c r="C251" s="292" t="str">
        <f>IF(A251="","",CONCATENATE("Refi_UHG_1"," / ",Monatsverwendungsnachweis!$D$7," / ",RIGHT(Monatsverwendungsnachweis!$F$7,2)," / ",ROW()-1))</f>
        <v/>
      </c>
      <c r="D251" s="294" t="str">
        <f t="shared" si="26"/>
        <v/>
      </c>
      <c r="E251" s="294" t="str">
        <f t="shared" si="27"/>
        <v/>
      </c>
      <c r="F251" s="293" t="str">
        <f>IF(A251="","",VLOOKUP(Monatsverwendungsnachweis!B262,Positionen,7,FALSE))</f>
        <v/>
      </c>
      <c r="G251" s="292" t="str">
        <f>IF(A251="","",CONCATENATE(UHG_csv!G251," x ",VLOOKUP(Monatsverwendungsnachweis!$B262,Positionen,8,FALSE)*100,"%"))</f>
        <v/>
      </c>
      <c r="H251" s="406" t="str">
        <f>IF(A251="","",ROUND(UHG_csv!H251*VLOOKUP(Monatsverwendungsnachweis!$B262,Positionen,8,FALSE),2))</f>
        <v/>
      </c>
      <c r="I251" s="406" t="str">
        <f t="shared" si="28"/>
        <v/>
      </c>
      <c r="J251" s="293" t="str">
        <f>IF(A251="","",IF(Monatsverwendungsnachweis!S262="","",Monatsverwendungsnachweis!S262))</f>
        <v/>
      </c>
      <c r="K251" s="490" t="str">
        <f t="shared" si="29"/>
        <v/>
      </c>
      <c r="L251" s="492">
        <f>Monatsverwendungsnachweis!B262</f>
        <v>0</v>
      </c>
    </row>
    <row r="252" spans="1:12" x14ac:dyDescent="0.25">
      <c r="A252" s="292" t="str">
        <f>IF(Ermittlung_Kofi!L253=0,"",IFERROR(VLOOKUP(Monatsverwendungsnachweis!B263,Positionen,6,FALSE),""))</f>
        <v/>
      </c>
      <c r="B252" s="293" t="str">
        <f t="shared" si="25"/>
        <v/>
      </c>
      <c r="C252" s="292" t="str">
        <f>IF(A252="","",CONCATENATE("Refi_UHG_1"," / ",Monatsverwendungsnachweis!$D$7," / ",RIGHT(Monatsverwendungsnachweis!$F$7,2)," / ",ROW()-1))</f>
        <v/>
      </c>
      <c r="D252" s="294" t="str">
        <f t="shared" si="26"/>
        <v/>
      </c>
      <c r="E252" s="294" t="str">
        <f t="shared" si="27"/>
        <v/>
      </c>
      <c r="F252" s="293" t="str">
        <f>IF(A252="","",VLOOKUP(Monatsverwendungsnachweis!B263,Positionen,7,FALSE))</f>
        <v/>
      </c>
      <c r="G252" s="292" t="str">
        <f>IF(A252="","",CONCATENATE(UHG_csv!G252," x ",VLOOKUP(Monatsverwendungsnachweis!$B263,Positionen,8,FALSE)*100,"%"))</f>
        <v/>
      </c>
      <c r="H252" s="406" t="str">
        <f>IF(A252="","",ROUND(UHG_csv!H252*VLOOKUP(Monatsverwendungsnachweis!$B263,Positionen,8,FALSE),2))</f>
        <v/>
      </c>
      <c r="I252" s="406" t="str">
        <f t="shared" si="28"/>
        <v/>
      </c>
      <c r="J252" s="293" t="str">
        <f>IF(A252="","",IF(Monatsverwendungsnachweis!S263="","",Monatsverwendungsnachweis!S263))</f>
        <v/>
      </c>
      <c r="K252" s="490" t="str">
        <f t="shared" si="29"/>
        <v/>
      </c>
      <c r="L252" s="492">
        <f>Monatsverwendungsnachweis!B263</f>
        <v>0</v>
      </c>
    </row>
    <row r="253" spans="1:12" x14ac:dyDescent="0.25">
      <c r="A253" s="292" t="str">
        <f>IF(Ermittlung_Kofi!L254=0,"",IFERROR(VLOOKUP(Monatsverwendungsnachweis!B264,Positionen,6,FALSE),""))</f>
        <v/>
      </c>
      <c r="B253" s="293" t="str">
        <f t="shared" si="25"/>
        <v/>
      </c>
      <c r="C253" s="292" t="str">
        <f>IF(A253="","",CONCATENATE("Refi_UHG_1"," / ",Monatsverwendungsnachweis!$D$7," / ",RIGHT(Monatsverwendungsnachweis!$F$7,2)," / ",ROW()-1))</f>
        <v/>
      </c>
      <c r="D253" s="294" t="str">
        <f t="shared" si="26"/>
        <v/>
      </c>
      <c r="E253" s="294" t="str">
        <f t="shared" si="27"/>
        <v/>
      </c>
      <c r="F253" s="293" t="str">
        <f>IF(A253="","",VLOOKUP(Monatsverwendungsnachweis!B264,Positionen,7,FALSE))</f>
        <v/>
      </c>
      <c r="G253" s="292" t="str">
        <f>IF(A253="","",CONCATENATE(UHG_csv!G253," x ",VLOOKUP(Monatsverwendungsnachweis!$B264,Positionen,8,FALSE)*100,"%"))</f>
        <v/>
      </c>
      <c r="H253" s="406" t="str">
        <f>IF(A253="","",ROUND(UHG_csv!H253*VLOOKUP(Monatsverwendungsnachweis!$B264,Positionen,8,FALSE),2))</f>
        <v/>
      </c>
      <c r="I253" s="406" t="str">
        <f t="shared" si="28"/>
        <v/>
      </c>
      <c r="J253" s="293" t="str">
        <f>IF(A253="","",IF(Monatsverwendungsnachweis!S264="","",Monatsverwendungsnachweis!S264))</f>
        <v/>
      </c>
      <c r="K253" s="490" t="str">
        <f t="shared" si="29"/>
        <v/>
      </c>
      <c r="L253" s="492">
        <f>Monatsverwendungsnachweis!B264</f>
        <v>0</v>
      </c>
    </row>
    <row r="254" spans="1:12" x14ac:dyDescent="0.25">
      <c r="A254" s="292" t="str">
        <f>IF(Ermittlung_Kofi!L255=0,"",IFERROR(VLOOKUP(Monatsverwendungsnachweis!B265,Positionen,6,FALSE),""))</f>
        <v/>
      </c>
      <c r="B254" s="293" t="str">
        <f t="shared" si="25"/>
        <v/>
      </c>
      <c r="C254" s="292" t="str">
        <f>IF(A254="","",CONCATENATE("Refi_UHG_1"," / ",Monatsverwendungsnachweis!$D$7," / ",RIGHT(Monatsverwendungsnachweis!$F$7,2)," / ",ROW()-1))</f>
        <v/>
      </c>
      <c r="D254" s="294" t="str">
        <f t="shared" si="26"/>
        <v/>
      </c>
      <c r="E254" s="294" t="str">
        <f t="shared" si="27"/>
        <v/>
      </c>
      <c r="F254" s="293" t="str">
        <f>IF(A254="","",VLOOKUP(Monatsverwendungsnachweis!B265,Positionen,7,FALSE))</f>
        <v/>
      </c>
      <c r="G254" s="292" t="str">
        <f>IF(A254="","",CONCATENATE(UHG_csv!G254," x ",VLOOKUP(Monatsverwendungsnachweis!$B265,Positionen,8,FALSE)*100,"%"))</f>
        <v/>
      </c>
      <c r="H254" s="406" t="str">
        <f>IF(A254="","",ROUND(UHG_csv!H254*VLOOKUP(Monatsverwendungsnachweis!$B265,Positionen,8,FALSE),2))</f>
        <v/>
      </c>
      <c r="I254" s="406" t="str">
        <f t="shared" si="28"/>
        <v/>
      </c>
      <c r="J254" s="293" t="str">
        <f>IF(A254="","",IF(Monatsverwendungsnachweis!S265="","",Monatsverwendungsnachweis!S265))</f>
        <v/>
      </c>
      <c r="K254" s="490" t="str">
        <f t="shared" si="29"/>
        <v/>
      </c>
      <c r="L254" s="492">
        <f>Monatsverwendungsnachweis!B265</f>
        <v>0</v>
      </c>
    </row>
    <row r="255" spans="1:12" x14ac:dyDescent="0.25">
      <c r="A255" s="292" t="str">
        <f>IF(Ermittlung_Kofi!L256=0,"",IFERROR(VLOOKUP(Monatsverwendungsnachweis!B266,Positionen,6,FALSE),""))</f>
        <v/>
      </c>
      <c r="B255" s="293" t="str">
        <f t="shared" si="25"/>
        <v/>
      </c>
      <c r="C255" s="292" t="str">
        <f>IF(A255="","",CONCATENATE("Refi_UHG_1"," / ",Monatsverwendungsnachweis!$D$7," / ",RIGHT(Monatsverwendungsnachweis!$F$7,2)," / ",ROW()-1))</f>
        <v/>
      </c>
      <c r="D255" s="294" t="str">
        <f t="shared" si="26"/>
        <v/>
      </c>
      <c r="E255" s="294" t="str">
        <f t="shared" si="27"/>
        <v/>
      </c>
      <c r="F255" s="293" t="str">
        <f>IF(A255="","",VLOOKUP(Monatsverwendungsnachweis!B266,Positionen,7,FALSE))</f>
        <v/>
      </c>
      <c r="G255" s="292" t="str">
        <f>IF(A255="","",CONCATENATE(UHG_csv!G255," x ",VLOOKUP(Monatsverwendungsnachweis!$B266,Positionen,8,FALSE)*100,"%"))</f>
        <v/>
      </c>
      <c r="H255" s="406" t="str">
        <f>IF(A255="","",ROUND(UHG_csv!H255*VLOOKUP(Monatsverwendungsnachweis!$B266,Positionen,8,FALSE),2))</f>
        <v/>
      </c>
      <c r="I255" s="406" t="str">
        <f t="shared" si="28"/>
        <v/>
      </c>
      <c r="J255" s="293" t="str">
        <f>IF(A255="","",IF(Monatsverwendungsnachweis!S266="","",Monatsverwendungsnachweis!S266))</f>
        <v/>
      </c>
      <c r="K255" s="490" t="str">
        <f t="shared" si="29"/>
        <v/>
      </c>
      <c r="L255" s="492">
        <f>Monatsverwendungsnachweis!B266</f>
        <v>0</v>
      </c>
    </row>
    <row r="256" spans="1:12" x14ac:dyDescent="0.25">
      <c r="A256" s="292" t="str">
        <f>IF(Ermittlung_Kofi!L257=0,"",IFERROR(VLOOKUP(Monatsverwendungsnachweis!B267,Positionen,6,FALSE),""))</f>
        <v/>
      </c>
      <c r="B256" s="293" t="str">
        <f t="shared" si="25"/>
        <v/>
      </c>
      <c r="C256" s="292" t="str">
        <f>IF(A256="","",CONCATENATE("Refi_UHG_1"," / ",Monatsverwendungsnachweis!$D$7," / ",RIGHT(Monatsverwendungsnachweis!$F$7,2)," / ",ROW()-1))</f>
        <v/>
      </c>
      <c r="D256" s="294" t="str">
        <f t="shared" si="26"/>
        <v/>
      </c>
      <c r="E256" s="294" t="str">
        <f t="shared" si="27"/>
        <v/>
      </c>
      <c r="F256" s="293" t="str">
        <f>IF(A256="","",VLOOKUP(Monatsverwendungsnachweis!B267,Positionen,7,FALSE))</f>
        <v/>
      </c>
      <c r="G256" s="292" t="str">
        <f>IF(A256="","",CONCATENATE(UHG_csv!G256," x ",VLOOKUP(Monatsverwendungsnachweis!$B267,Positionen,8,FALSE)*100,"%"))</f>
        <v/>
      </c>
      <c r="H256" s="406" t="str">
        <f>IF(A256="","",ROUND(UHG_csv!H256*VLOOKUP(Monatsverwendungsnachweis!$B267,Positionen,8,FALSE),2))</f>
        <v/>
      </c>
      <c r="I256" s="406" t="str">
        <f t="shared" si="28"/>
        <v/>
      </c>
      <c r="J256" s="293" t="str">
        <f>IF(A256="","",IF(Monatsverwendungsnachweis!S267="","",Monatsverwendungsnachweis!S267))</f>
        <v/>
      </c>
      <c r="K256" s="490" t="str">
        <f t="shared" si="29"/>
        <v/>
      </c>
      <c r="L256" s="492">
        <f>Monatsverwendungsnachweis!B267</f>
        <v>0</v>
      </c>
    </row>
    <row r="257" spans="1:12" x14ac:dyDescent="0.25">
      <c r="A257" s="292" t="str">
        <f>IF(Ermittlung_Kofi!L258=0,"",IFERROR(VLOOKUP(Monatsverwendungsnachweis!B268,Positionen,6,FALSE),""))</f>
        <v/>
      </c>
      <c r="B257" s="293" t="str">
        <f t="shared" si="25"/>
        <v/>
      </c>
      <c r="C257" s="292" t="str">
        <f>IF(A257="","",CONCATENATE("Refi_UHG_1"," / ",Monatsverwendungsnachweis!$D$7," / ",RIGHT(Monatsverwendungsnachweis!$F$7,2)," / ",ROW()-1))</f>
        <v/>
      </c>
      <c r="D257" s="294" t="str">
        <f t="shared" si="26"/>
        <v/>
      </c>
      <c r="E257" s="294" t="str">
        <f t="shared" si="27"/>
        <v/>
      </c>
      <c r="F257" s="293" t="str">
        <f>IF(A257="","",VLOOKUP(Monatsverwendungsnachweis!B268,Positionen,7,FALSE))</f>
        <v/>
      </c>
      <c r="G257" s="292" t="str">
        <f>IF(A257="","",CONCATENATE(UHG_csv!G257," x ",VLOOKUP(Monatsverwendungsnachweis!$B268,Positionen,8,FALSE)*100,"%"))</f>
        <v/>
      </c>
      <c r="H257" s="406" t="str">
        <f>IF(A257="","",ROUND(UHG_csv!H257*VLOOKUP(Monatsverwendungsnachweis!$B268,Positionen,8,FALSE),2))</f>
        <v/>
      </c>
      <c r="I257" s="406" t="str">
        <f t="shared" si="28"/>
        <v/>
      </c>
      <c r="J257" s="293" t="str">
        <f>IF(A257="","",IF(Monatsverwendungsnachweis!S268="","",Monatsverwendungsnachweis!S268))</f>
        <v/>
      </c>
      <c r="K257" s="490" t="str">
        <f t="shared" si="29"/>
        <v/>
      </c>
      <c r="L257" s="492">
        <f>Monatsverwendungsnachweis!B268</f>
        <v>0</v>
      </c>
    </row>
    <row r="258" spans="1:12" x14ac:dyDescent="0.25">
      <c r="A258" s="292" t="str">
        <f>IF(Ermittlung_Kofi!L259=0,"",IFERROR(VLOOKUP(Monatsverwendungsnachweis!B269,Positionen,6,FALSE),""))</f>
        <v/>
      </c>
      <c r="B258" s="293" t="str">
        <f t="shared" si="25"/>
        <v/>
      </c>
      <c r="C258" s="292" t="str">
        <f>IF(A258="","",CONCATENATE("Refi_UHG_1"," / ",Monatsverwendungsnachweis!$D$7," / ",RIGHT(Monatsverwendungsnachweis!$F$7,2)," / ",ROW()-1))</f>
        <v/>
      </c>
      <c r="D258" s="294" t="str">
        <f t="shared" si="26"/>
        <v/>
      </c>
      <c r="E258" s="294" t="str">
        <f t="shared" si="27"/>
        <v/>
      </c>
      <c r="F258" s="293" t="str">
        <f>IF(A258="","",VLOOKUP(Monatsverwendungsnachweis!B269,Positionen,7,FALSE))</f>
        <v/>
      </c>
      <c r="G258" s="292" t="str">
        <f>IF(A258="","",CONCATENATE(UHG_csv!G258," x ",VLOOKUP(Monatsverwendungsnachweis!$B269,Positionen,8,FALSE)*100,"%"))</f>
        <v/>
      </c>
      <c r="H258" s="406" t="str">
        <f>IF(A258="","",ROUND(UHG_csv!H258*VLOOKUP(Monatsverwendungsnachweis!$B269,Positionen,8,FALSE),2))</f>
        <v/>
      </c>
      <c r="I258" s="406" t="str">
        <f t="shared" si="28"/>
        <v/>
      </c>
      <c r="J258" s="293" t="str">
        <f>IF(A258="","",IF(Monatsverwendungsnachweis!S269="","",Monatsverwendungsnachweis!S269))</f>
        <v/>
      </c>
      <c r="K258" s="490" t="str">
        <f t="shared" si="29"/>
        <v/>
      </c>
      <c r="L258" s="492">
        <f>Monatsverwendungsnachweis!B269</f>
        <v>0</v>
      </c>
    </row>
    <row r="259" spans="1:12" x14ac:dyDescent="0.25">
      <c r="A259" s="292" t="str">
        <f>IF(Ermittlung_Kofi!L260=0,"",IFERROR(VLOOKUP(Monatsverwendungsnachweis!B270,Positionen,6,FALSE),""))</f>
        <v/>
      </c>
      <c r="B259" s="293" t="str">
        <f t="shared" si="25"/>
        <v/>
      </c>
      <c r="C259" s="292" t="str">
        <f>IF(A259="","",CONCATENATE("Refi_UHG_1"," / ",Monatsverwendungsnachweis!$D$7," / ",RIGHT(Monatsverwendungsnachweis!$F$7,2)," / ",ROW()-1))</f>
        <v/>
      </c>
      <c r="D259" s="294" t="str">
        <f t="shared" si="26"/>
        <v/>
      </c>
      <c r="E259" s="294" t="str">
        <f t="shared" si="27"/>
        <v/>
      </c>
      <c r="F259" s="293" t="str">
        <f>IF(A259="","",VLOOKUP(Monatsverwendungsnachweis!B270,Positionen,7,FALSE))</f>
        <v/>
      </c>
      <c r="G259" s="292" t="str">
        <f>IF(A259="","",CONCATENATE(UHG_csv!G259," x ",VLOOKUP(Monatsverwendungsnachweis!$B270,Positionen,8,FALSE)*100,"%"))</f>
        <v/>
      </c>
      <c r="H259" s="406" t="str">
        <f>IF(A259="","",ROUND(UHG_csv!H259*VLOOKUP(Monatsverwendungsnachweis!$B270,Positionen,8,FALSE),2))</f>
        <v/>
      </c>
      <c r="I259" s="406" t="str">
        <f t="shared" si="28"/>
        <v/>
      </c>
      <c r="J259" s="293" t="str">
        <f>IF(A259="","",IF(Monatsverwendungsnachweis!S270="","",Monatsverwendungsnachweis!S270))</f>
        <v/>
      </c>
      <c r="K259" s="490" t="str">
        <f t="shared" si="29"/>
        <v/>
      </c>
      <c r="L259" s="492">
        <f>Monatsverwendungsnachweis!B270</f>
        <v>0</v>
      </c>
    </row>
    <row r="260" spans="1:12" x14ac:dyDescent="0.25">
      <c r="A260" s="292" t="str">
        <f>IF(Ermittlung_Kofi!L261=0,"",IFERROR(VLOOKUP(Monatsverwendungsnachweis!B271,Positionen,6,FALSE),""))</f>
        <v/>
      </c>
      <c r="B260" s="293" t="str">
        <f t="shared" si="25"/>
        <v/>
      </c>
      <c r="C260" s="292" t="str">
        <f>IF(A260="","",CONCATENATE("Refi_UHG_1"," / ",Monatsverwendungsnachweis!$D$7," / ",RIGHT(Monatsverwendungsnachweis!$F$7,2)," / ",ROW()-1))</f>
        <v/>
      </c>
      <c r="D260" s="294" t="str">
        <f t="shared" si="26"/>
        <v/>
      </c>
      <c r="E260" s="294" t="str">
        <f t="shared" si="27"/>
        <v/>
      </c>
      <c r="F260" s="293" t="str">
        <f>IF(A260="","",VLOOKUP(Monatsverwendungsnachweis!B271,Positionen,7,FALSE))</f>
        <v/>
      </c>
      <c r="G260" s="292" t="str">
        <f>IF(A260="","",CONCATENATE(UHG_csv!G260," x ",VLOOKUP(Monatsverwendungsnachweis!$B271,Positionen,8,FALSE)*100,"%"))</f>
        <v/>
      </c>
      <c r="H260" s="406" t="str">
        <f>IF(A260="","",ROUND(UHG_csv!H260*VLOOKUP(Monatsverwendungsnachweis!$B271,Positionen,8,FALSE),2))</f>
        <v/>
      </c>
      <c r="I260" s="406" t="str">
        <f t="shared" si="28"/>
        <v/>
      </c>
      <c r="J260" s="293" t="str">
        <f>IF(A260="","",IF(Monatsverwendungsnachweis!S271="","",Monatsverwendungsnachweis!S271))</f>
        <v/>
      </c>
      <c r="K260" s="490" t="str">
        <f t="shared" si="29"/>
        <v/>
      </c>
      <c r="L260" s="492">
        <f>Monatsverwendungsnachweis!B271</f>
        <v>0</v>
      </c>
    </row>
    <row r="261" spans="1:12" x14ac:dyDescent="0.25">
      <c r="A261" s="292" t="str">
        <f>IF(Ermittlung_Kofi!L262=0,"",IFERROR(VLOOKUP(Monatsverwendungsnachweis!B272,Positionen,6,FALSE),""))</f>
        <v/>
      </c>
      <c r="B261" s="293" t="str">
        <f t="shared" si="25"/>
        <v/>
      </c>
      <c r="C261" s="292" t="str">
        <f>IF(A261="","",CONCATENATE("Refi_UHG_1"," / ",Monatsverwendungsnachweis!$D$7," / ",RIGHT(Monatsverwendungsnachweis!$F$7,2)," / ",ROW()-1))</f>
        <v/>
      </c>
      <c r="D261" s="294" t="str">
        <f t="shared" si="26"/>
        <v/>
      </c>
      <c r="E261" s="294" t="str">
        <f t="shared" si="27"/>
        <v/>
      </c>
      <c r="F261" s="293" t="str">
        <f>IF(A261="","",VLOOKUP(Monatsverwendungsnachweis!B272,Positionen,7,FALSE))</f>
        <v/>
      </c>
      <c r="G261" s="292" t="str">
        <f>IF(A261="","",CONCATENATE(UHG_csv!G261," x ",VLOOKUP(Monatsverwendungsnachweis!$B272,Positionen,8,FALSE)*100,"%"))</f>
        <v/>
      </c>
      <c r="H261" s="406" t="str">
        <f>IF(A261="","",ROUND(UHG_csv!H261*VLOOKUP(Monatsverwendungsnachweis!$B272,Positionen,8,FALSE),2))</f>
        <v/>
      </c>
      <c r="I261" s="406" t="str">
        <f t="shared" si="28"/>
        <v/>
      </c>
      <c r="J261" s="293" t="str">
        <f>IF(A261="","",IF(Monatsverwendungsnachweis!S272="","",Monatsverwendungsnachweis!S272))</f>
        <v/>
      </c>
      <c r="K261" s="490" t="str">
        <f t="shared" si="29"/>
        <v/>
      </c>
      <c r="L261" s="492">
        <f>Monatsverwendungsnachweis!B272</f>
        <v>0</v>
      </c>
    </row>
    <row r="262" spans="1:12" x14ac:dyDescent="0.25">
      <c r="A262" s="292" t="str">
        <f>IF(Ermittlung_Kofi!L263=0,"",IFERROR(VLOOKUP(Monatsverwendungsnachweis!B273,Positionen,6,FALSE),""))</f>
        <v/>
      </c>
      <c r="B262" s="293" t="str">
        <f t="shared" si="25"/>
        <v/>
      </c>
      <c r="C262" s="292" t="str">
        <f>IF(A262="","",CONCATENATE("Refi_UHG_1"," / ",Monatsverwendungsnachweis!$D$7," / ",RIGHT(Monatsverwendungsnachweis!$F$7,2)," / ",ROW()-1))</f>
        <v/>
      </c>
      <c r="D262" s="294" t="str">
        <f t="shared" si="26"/>
        <v/>
      </c>
      <c r="E262" s="294" t="str">
        <f t="shared" si="27"/>
        <v/>
      </c>
      <c r="F262" s="293" t="str">
        <f>IF(A262="","",VLOOKUP(Monatsverwendungsnachweis!B273,Positionen,7,FALSE))</f>
        <v/>
      </c>
      <c r="G262" s="292" t="str">
        <f>IF(A262="","",CONCATENATE(UHG_csv!G262," x ",VLOOKUP(Monatsverwendungsnachweis!$B273,Positionen,8,FALSE)*100,"%"))</f>
        <v/>
      </c>
      <c r="H262" s="406" t="str">
        <f>IF(A262="","",ROUND(UHG_csv!H262*VLOOKUP(Monatsverwendungsnachweis!$B273,Positionen,8,FALSE),2))</f>
        <v/>
      </c>
      <c r="I262" s="406" t="str">
        <f t="shared" si="28"/>
        <v/>
      </c>
      <c r="J262" s="293" t="str">
        <f>IF(A262="","",IF(Monatsverwendungsnachweis!S273="","",Monatsverwendungsnachweis!S273))</f>
        <v/>
      </c>
      <c r="K262" s="490" t="str">
        <f t="shared" si="29"/>
        <v/>
      </c>
      <c r="L262" s="492">
        <f>Monatsverwendungsnachweis!B273</f>
        <v>0</v>
      </c>
    </row>
    <row r="263" spans="1:12" x14ac:dyDescent="0.25">
      <c r="A263" s="292" t="str">
        <f>IF(Ermittlung_Kofi!L264=0,"",IFERROR(VLOOKUP(Monatsverwendungsnachweis!B274,Positionen,6,FALSE),""))</f>
        <v/>
      </c>
      <c r="B263" s="293" t="str">
        <f t="shared" si="25"/>
        <v/>
      </c>
      <c r="C263" s="292" t="str">
        <f>IF(A263="","",CONCATENATE("Refi_UHG_1"," / ",Monatsverwendungsnachweis!$D$7," / ",RIGHT(Monatsverwendungsnachweis!$F$7,2)," / ",ROW()-1))</f>
        <v/>
      </c>
      <c r="D263" s="294" t="str">
        <f t="shared" si="26"/>
        <v/>
      </c>
      <c r="E263" s="294" t="str">
        <f t="shared" si="27"/>
        <v/>
      </c>
      <c r="F263" s="293" t="str">
        <f>IF(A263="","",VLOOKUP(Monatsverwendungsnachweis!B274,Positionen,7,FALSE))</f>
        <v/>
      </c>
      <c r="G263" s="292" t="str">
        <f>IF(A263="","",CONCATENATE(UHG_csv!G263," x ",VLOOKUP(Monatsverwendungsnachweis!$B274,Positionen,8,FALSE)*100,"%"))</f>
        <v/>
      </c>
      <c r="H263" s="406" t="str">
        <f>IF(A263="","",ROUND(UHG_csv!H263*VLOOKUP(Monatsverwendungsnachweis!$B274,Positionen,8,FALSE),2))</f>
        <v/>
      </c>
      <c r="I263" s="406" t="str">
        <f t="shared" si="28"/>
        <v/>
      </c>
      <c r="J263" s="293" t="str">
        <f>IF(A263="","",IF(Monatsverwendungsnachweis!S274="","",Monatsverwendungsnachweis!S274))</f>
        <v/>
      </c>
      <c r="K263" s="490" t="str">
        <f t="shared" si="29"/>
        <v/>
      </c>
      <c r="L263" s="492">
        <f>Monatsverwendungsnachweis!B274</f>
        <v>0</v>
      </c>
    </row>
    <row r="264" spans="1:12" x14ac:dyDescent="0.25">
      <c r="A264" s="292" t="str">
        <f>IF(Ermittlung_Kofi!L265=0,"",IFERROR(VLOOKUP(Monatsverwendungsnachweis!B275,Positionen,6,FALSE),""))</f>
        <v/>
      </c>
      <c r="B264" s="293" t="str">
        <f t="shared" si="25"/>
        <v/>
      </c>
      <c r="C264" s="292" t="str">
        <f>IF(A264="","",CONCATENATE("Refi_UHG_1"," / ",Monatsverwendungsnachweis!$D$7," / ",RIGHT(Monatsverwendungsnachweis!$F$7,2)," / ",ROW()-1))</f>
        <v/>
      </c>
      <c r="D264" s="294" t="str">
        <f t="shared" si="26"/>
        <v/>
      </c>
      <c r="E264" s="294" t="str">
        <f t="shared" si="27"/>
        <v/>
      </c>
      <c r="F264" s="293" t="str">
        <f>IF(A264="","",VLOOKUP(Monatsverwendungsnachweis!B275,Positionen,7,FALSE))</f>
        <v/>
      </c>
      <c r="G264" s="292" t="str">
        <f>IF(A264="","",CONCATENATE(UHG_csv!G264," x ",VLOOKUP(Monatsverwendungsnachweis!$B275,Positionen,8,FALSE)*100,"%"))</f>
        <v/>
      </c>
      <c r="H264" s="406" t="str">
        <f>IF(A264="","",ROUND(UHG_csv!H264*VLOOKUP(Monatsverwendungsnachweis!$B275,Positionen,8,FALSE),2))</f>
        <v/>
      </c>
      <c r="I264" s="406" t="str">
        <f t="shared" si="28"/>
        <v/>
      </c>
      <c r="J264" s="293" t="str">
        <f>IF(A264="","",IF(Monatsverwendungsnachweis!S275="","",Monatsverwendungsnachweis!S275))</f>
        <v/>
      </c>
      <c r="K264" s="490" t="str">
        <f t="shared" si="29"/>
        <v/>
      </c>
      <c r="L264" s="492">
        <f>Monatsverwendungsnachweis!B275</f>
        <v>0</v>
      </c>
    </row>
    <row r="265" spans="1:12" x14ac:dyDescent="0.25">
      <c r="A265" s="292" t="str">
        <f>IF(Ermittlung_Kofi!L266=0,"",IFERROR(VLOOKUP(Monatsverwendungsnachweis!B276,Positionen,6,FALSE),""))</f>
        <v/>
      </c>
      <c r="B265" s="293" t="str">
        <f t="shared" si="25"/>
        <v/>
      </c>
      <c r="C265" s="292" t="str">
        <f>IF(A265="","",CONCATENATE("Refi_UHG_1"," / ",Monatsverwendungsnachweis!$D$7," / ",RIGHT(Monatsverwendungsnachweis!$F$7,2)," / ",ROW()-1))</f>
        <v/>
      </c>
      <c r="D265" s="294" t="str">
        <f t="shared" si="26"/>
        <v/>
      </c>
      <c r="E265" s="294" t="str">
        <f t="shared" si="27"/>
        <v/>
      </c>
      <c r="F265" s="293" t="str">
        <f>IF(A265="","",VLOOKUP(Monatsverwendungsnachweis!B276,Positionen,7,FALSE))</f>
        <v/>
      </c>
      <c r="G265" s="292" t="str">
        <f>IF(A265="","",CONCATENATE(UHG_csv!G265," x ",VLOOKUP(Monatsverwendungsnachweis!$B276,Positionen,8,FALSE)*100,"%"))</f>
        <v/>
      </c>
      <c r="H265" s="406" t="str">
        <f>IF(A265="","",ROUND(UHG_csv!H265*VLOOKUP(Monatsverwendungsnachweis!$B276,Positionen,8,FALSE),2))</f>
        <v/>
      </c>
      <c r="I265" s="406" t="str">
        <f t="shared" si="28"/>
        <v/>
      </c>
      <c r="J265" s="293" t="str">
        <f>IF(A265="","",IF(Monatsverwendungsnachweis!S276="","",Monatsverwendungsnachweis!S276))</f>
        <v/>
      </c>
      <c r="K265" s="490" t="str">
        <f t="shared" si="29"/>
        <v/>
      </c>
      <c r="L265" s="492">
        <f>Monatsverwendungsnachweis!B276</f>
        <v>0</v>
      </c>
    </row>
    <row r="266" spans="1:12" x14ac:dyDescent="0.25">
      <c r="A266" s="292" t="str">
        <f>IF(Ermittlung_Kofi!L267=0,"",IFERROR(VLOOKUP(Monatsverwendungsnachweis!B277,Positionen,6,FALSE),""))</f>
        <v/>
      </c>
      <c r="B266" s="293" t="str">
        <f t="shared" si="25"/>
        <v/>
      </c>
      <c r="C266" s="292" t="str">
        <f>IF(A266="","",CONCATENATE("Refi_UHG_1"," / ",Monatsverwendungsnachweis!$D$7," / ",RIGHT(Monatsverwendungsnachweis!$F$7,2)," / ",ROW()-1))</f>
        <v/>
      </c>
      <c r="D266" s="294" t="str">
        <f t="shared" si="26"/>
        <v/>
      </c>
      <c r="E266" s="294" t="str">
        <f t="shared" si="27"/>
        <v/>
      </c>
      <c r="F266" s="293" t="str">
        <f>IF(A266="","",VLOOKUP(Monatsverwendungsnachweis!B277,Positionen,7,FALSE))</f>
        <v/>
      </c>
      <c r="G266" s="292" t="str">
        <f>IF(A266="","",CONCATENATE(UHG_csv!G266," x ",VLOOKUP(Monatsverwendungsnachweis!$B277,Positionen,8,FALSE)*100,"%"))</f>
        <v/>
      </c>
      <c r="H266" s="406" t="str">
        <f>IF(A266="","",ROUND(UHG_csv!H266*VLOOKUP(Monatsverwendungsnachweis!$B277,Positionen,8,FALSE),2))</f>
        <v/>
      </c>
      <c r="I266" s="406" t="str">
        <f t="shared" si="28"/>
        <v/>
      </c>
      <c r="J266" s="293" t="str">
        <f>IF(A266="","",IF(Monatsverwendungsnachweis!S277="","",Monatsverwendungsnachweis!S277))</f>
        <v/>
      </c>
      <c r="K266" s="490" t="str">
        <f t="shared" si="29"/>
        <v/>
      </c>
      <c r="L266" s="492">
        <f>Monatsverwendungsnachweis!B277</f>
        <v>0</v>
      </c>
    </row>
    <row r="267" spans="1:12" x14ac:dyDescent="0.25">
      <c r="A267" s="292" t="str">
        <f>IF(Ermittlung_Kofi!L268=0,"",IFERROR(VLOOKUP(Monatsverwendungsnachweis!B278,Positionen,6,FALSE),""))</f>
        <v/>
      </c>
      <c r="B267" s="293" t="str">
        <f t="shared" si="25"/>
        <v/>
      </c>
      <c r="C267" s="292" t="str">
        <f>IF(A267="","",CONCATENATE("Refi_UHG_1"," / ",Monatsverwendungsnachweis!$D$7," / ",RIGHT(Monatsverwendungsnachweis!$F$7,2)," / ",ROW()-1))</f>
        <v/>
      </c>
      <c r="D267" s="294" t="str">
        <f t="shared" si="26"/>
        <v/>
      </c>
      <c r="E267" s="294" t="str">
        <f t="shared" si="27"/>
        <v/>
      </c>
      <c r="F267" s="293" t="str">
        <f>IF(A267="","",VLOOKUP(Monatsverwendungsnachweis!B278,Positionen,7,FALSE))</f>
        <v/>
      </c>
      <c r="G267" s="292" t="str">
        <f>IF(A267="","",CONCATENATE(UHG_csv!G267," x ",VLOOKUP(Monatsverwendungsnachweis!$B278,Positionen,8,FALSE)*100,"%"))</f>
        <v/>
      </c>
      <c r="H267" s="406" t="str">
        <f>IF(A267="","",ROUND(UHG_csv!H267*VLOOKUP(Monatsverwendungsnachweis!$B278,Positionen,8,FALSE),2))</f>
        <v/>
      </c>
      <c r="I267" s="406" t="str">
        <f t="shared" si="28"/>
        <v/>
      </c>
      <c r="J267" s="293" t="str">
        <f>IF(A267="","",IF(Monatsverwendungsnachweis!S278="","",Monatsverwendungsnachweis!S278))</f>
        <v/>
      </c>
      <c r="K267" s="490" t="str">
        <f t="shared" si="29"/>
        <v/>
      </c>
      <c r="L267" s="492">
        <f>Monatsverwendungsnachweis!B278</f>
        <v>0</v>
      </c>
    </row>
    <row r="268" spans="1:12" x14ac:dyDescent="0.25">
      <c r="A268" s="292" t="str">
        <f>IF(Ermittlung_Kofi!L269=0,"",IFERROR(VLOOKUP(Monatsverwendungsnachweis!B279,Positionen,6,FALSE),""))</f>
        <v/>
      </c>
      <c r="B268" s="293" t="str">
        <f t="shared" si="25"/>
        <v/>
      </c>
      <c r="C268" s="292" t="str">
        <f>IF(A268="","",CONCATENATE("Refi_UHG_1"," / ",Monatsverwendungsnachweis!$D$7," / ",RIGHT(Monatsverwendungsnachweis!$F$7,2)," / ",ROW()-1))</f>
        <v/>
      </c>
      <c r="D268" s="294" t="str">
        <f t="shared" si="26"/>
        <v/>
      </c>
      <c r="E268" s="294" t="str">
        <f t="shared" si="27"/>
        <v/>
      </c>
      <c r="F268" s="293" t="str">
        <f>IF(A268="","",VLOOKUP(Monatsverwendungsnachweis!B279,Positionen,7,FALSE))</f>
        <v/>
      </c>
      <c r="G268" s="292" t="str">
        <f>IF(A268="","",CONCATENATE(UHG_csv!G268," x ",VLOOKUP(Monatsverwendungsnachweis!$B279,Positionen,8,FALSE)*100,"%"))</f>
        <v/>
      </c>
      <c r="H268" s="406" t="str">
        <f>IF(A268="","",ROUND(UHG_csv!H268*VLOOKUP(Monatsverwendungsnachweis!$B279,Positionen,8,FALSE),2))</f>
        <v/>
      </c>
      <c r="I268" s="406" t="str">
        <f t="shared" si="28"/>
        <v/>
      </c>
      <c r="J268" s="293" t="str">
        <f>IF(A268="","",IF(Monatsverwendungsnachweis!S279="","",Monatsverwendungsnachweis!S279))</f>
        <v/>
      </c>
      <c r="K268" s="490" t="str">
        <f t="shared" si="29"/>
        <v/>
      </c>
      <c r="L268" s="492">
        <f>Monatsverwendungsnachweis!B279</f>
        <v>0</v>
      </c>
    </row>
    <row r="269" spans="1:12" x14ac:dyDescent="0.25">
      <c r="A269" s="292" t="str">
        <f>IF(Ermittlung_Kofi!L270=0,"",IFERROR(VLOOKUP(Monatsverwendungsnachweis!B280,Positionen,6,FALSE),""))</f>
        <v/>
      </c>
      <c r="B269" s="293" t="str">
        <f t="shared" si="25"/>
        <v/>
      </c>
      <c r="C269" s="292" t="str">
        <f>IF(A269="","",CONCATENATE("Refi_UHG_1"," / ",Monatsverwendungsnachweis!$D$7," / ",RIGHT(Monatsverwendungsnachweis!$F$7,2)," / ",ROW()-1))</f>
        <v/>
      </c>
      <c r="D269" s="294" t="str">
        <f t="shared" si="26"/>
        <v/>
      </c>
      <c r="E269" s="294" t="str">
        <f t="shared" si="27"/>
        <v/>
      </c>
      <c r="F269" s="293" t="str">
        <f>IF(A269="","",VLOOKUP(Monatsverwendungsnachweis!B280,Positionen,7,FALSE))</f>
        <v/>
      </c>
      <c r="G269" s="292" t="str">
        <f>IF(A269="","",CONCATENATE(UHG_csv!G269," x ",VLOOKUP(Monatsverwendungsnachweis!$B280,Positionen,8,FALSE)*100,"%"))</f>
        <v/>
      </c>
      <c r="H269" s="406" t="str">
        <f>IF(A269="","",ROUND(UHG_csv!H269*VLOOKUP(Monatsverwendungsnachweis!$B280,Positionen,8,FALSE),2))</f>
        <v/>
      </c>
      <c r="I269" s="406" t="str">
        <f t="shared" si="28"/>
        <v/>
      </c>
      <c r="J269" s="293" t="str">
        <f>IF(A269="","",IF(Monatsverwendungsnachweis!S280="","",Monatsverwendungsnachweis!S280))</f>
        <v/>
      </c>
      <c r="K269" s="490" t="str">
        <f t="shared" si="29"/>
        <v/>
      </c>
      <c r="L269" s="492">
        <f>Monatsverwendungsnachweis!B280</f>
        <v>0</v>
      </c>
    </row>
    <row r="270" spans="1:12" x14ac:dyDescent="0.25">
      <c r="A270" s="292" t="str">
        <f>IF(Ermittlung_Kofi!L271=0,"",IFERROR(VLOOKUP(Monatsverwendungsnachweis!B281,Positionen,6,FALSE),""))</f>
        <v/>
      </c>
      <c r="B270" s="293" t="str">
        <f t="shared" si="25"/>
        <v/>
      </c>
      <c r="C270" s="292" t="str">
        <f>IF(A270="","",CONCATENATE("Refi_UHG_1"," / ",Monatsverwendungsnachweis!$D$7," / ",RIGHT(Monatsverwendungsnachweis!$F$7,2)," / ",ROW()-1))</f>
        <v/>
      </c>
      <c r="D270" s="294" t="str">
        <f t="shared" si="26"/>
        <v/>
      </c>
      <c r="E270" s="294" t="str">
        <f t="shared" si="27"/>
        <v/>
      </c>
      <c r="F270" s="293" t="str">
        <f>IF(A270="","",VLOOKUP(Monatsverwendungsnachweis!B281,Positionen,7,FALSE))</f>
        <v/>
      </c>
      <c r="G270" s="292" t="str">
        <f>IF(A270="","",CONCATENATE(UHG_csv!G270," x ",VLOOKUP(Monatsverwendungsnachweis!$B281,Positionen,8,FALSE)*100,"%"))</f>
        <v/>
      </c>
      <c r="H270" s="406" t="str">
        <f>IF(A270="","",ROUND(UHG_csv!H270*VLOOKUP(Monatsverwendungsnachweis!$B281,Positionen,8,FALSE),2))</f>
        <v/>
      </c>
      <c r="I270" s="406" t="str">
        <f t="shared" si="28"/>
        <v/>
      </c>
      <c r="J270" s="293" t="str">
        <f>IF(A270="","",IF(Monatsverwendungsnachweis!S281="","",Monatsverwendungsnachweis!S281))</f>
        <v/>
      </c>
      <c r="K270" s="490" t="str">
        <f t="shared" si="29"/>
        <v/>
      </c>
      <c r="L270" s="492">
        <f>Monatsverwendungsnachweis!B281</f>
        <v>0</v>
      </c>
    </row>
    <row r="271" spans="1:12" x14ac:dyDescent="0.25">
      <c r="A271" s="292" t="str">
        <f>IF(Ermittlung_Kofi!L272=0,"",IFERROR(VLOOKUP(Monatsverwendungsnachweis!B282,Positionen,6,FALSE),""))</f>
        <v/>
      </c>
      <c r="B271" s="293" t="str">
        <f t="shared" si="25"/>
        <v/>
      </c>
      <c r="C271" s="292" t="str">
        <f>IF(A271="","",CONCATENATE("Refi_UHG_1"," / ",Monatsverwendungsnachweis!$D$7," / ",RIGHT(Monatsverwendungsnachweis!$F$7,2)," / ",ROW()-1))</f>
        <v/>
      </c>
      <c r="D271" s="294" t="str">
        <f t="shared" si="26"/>
        <v/>
      </c>
      <c r="E271" s="294" t="str">
        <f t="shared" si="27"/>
        <v/>
      </c>
      <c r="F271" s="293" t="str">
        <f>IF(A271="","",VLOOKUP(Monatsverwendungsnachweis!B282,Positionen,7,FALSE))</f>
        <v/>
      </c>
      <c r="G271" s="292" t="str">
        <f>IF(A271="","",CONCATENATE(UHG_csv!G271," x ",VLOOKUP(Monatsverwendungsnachweis!$B282,Positionen,8,FALSE)*100,"%"))</f>
        <v/>
      </c>
      <c r="H271" s="406" t="str">
        <f>IF(A271="","",ROUND(UHG_csv!H271*VLOOKUP(Monatsverwendungsnachweis!$B282,Positionen,8,FALSE),2))</f>
        <v/>
      </c>
      <c r="I271" s="406" t="str">
        <f t="shared" si="28"/>
        <v/>
      </c>
      <c r="J271" s="293" t="str">
        <f>IF(A271="","",IF(Monatsverwendungsnachweis!S282="","",Monatsverwendungsnachweis!S282))</f>
        <v/>
      </c>
      <c r="K271" s="490" t="str">
        <f t="shared" si="29"/>
        <v/>
      </c>
      <c r="L271" s="492">
        <f>Monatsverwendungsnachweis!B282</f>
        <v>0</v>
      </c>
    </row>
    <row r="272" spans="1:12" x14ac:dyDescent="0.25">
      <c r="A272" s="292" t="str">
        <f>IF(Ermittlung_Kofi!L273=0,"",IFERROR(VLOOKUP(Monatsverwendungsnachweis!B283,Positionen,6,FALSE),""))</f>
        <v/>
      </c>
      <c r="B272" s="293" t="str">
        <f t="shared" si="25"/>
        <v/>
      </c>
      <c r="C272" s="292" t="str">
        <f>IF(A272="","",CONCATENATE("Refi_UHG_1"," / ",Monatsverwendungsnachweis!$D$7," / ",RIGHT(Monatsverwendungsnachweis!$F$7,2)," / ",ROW()-1))</f>
        <v/>
      </c>
      <c r="D272" s="294" t="str">
        <f t="shared" si="26"/>
        <v/>
      </c>
      <c r="E272" s="294" t="str">
        <f t="shared" si="27"/>
        <v/>
      </c>
      <c r="F272" s="293" t="str">
        <f>IF(A272="","",VLOOKUP(Monatsverwendungsnachweis!B283,Positionen,7,FALSE))</f>
        <v/>
      </c>
      <c r="G272" s="292" t="str">
        <f>IF(A272="","",CONCATENATE(UHG_csv!G272," x ",VLOOKUP(Monatsverwendungsnachweis!$B283,Positionen,8,FALSE)*100,"%"))</f>
        <v/>
      </c>
      <c r="H272" s="406" t="str">
        <f>IF(A272="","",ROUND(UHG_csv!H272*VLOOKUP(Monatsverwendungsnachweis!$B283,Positionen,8,FALSE),2))</f>
        <v/>
      </c>
      <c r="I272" s="406" t="str">
        <f t="shared" si="28"/>
        <v/>
      </c>
      <c r="J272" s="293" t="str">
        <f>IF(A272="","",IF(Monatsverwendungsnachweis!S283="","",Monatsverwendungsnachweis!S283))</f>
        <v/>
      </c>
      <c r="K272" s="490" t="str">
        <f t="shared" si="29"/>
        <v/>
      </c>
      <c r="L272" s="492">
        <f>Monatsverwendungsnachweis!B283</f>
        <v>0</v>
      </c>
    </row>
    <row r="273" spans="1:12" x14ac:dyDescent="0.25">
      <c r="A273" s="292" t="str">
        <f>IF(Ermittlung_Kofi!L274=0,"",IFERROR(VLOOKUP(Monatsverwendungsnachweis!B284,Positionen,6,FALSE),""))</f>
        <v/>
      </c>
      <c r="B273" s="293" t="str">
        <f t="shared" si="25"/>
        <v/>
      </c>
      <c r="C273" s="292" t="str">
        <f>IF(A273="","",CONCATENATE("Refi_UHG_1"," / ",Monatsverwendungsnachweis!$D$7," / ",RIGHT(Monatsverwendungsnachweis!$F$7,2)," / ",ROW()-1))</f>
        <v/>
      </c>
      <c r="D273" s="294" t="str">
        <f t="shared" si="26"/>
        <v/>
      </c>
      <c r="E273" s="294" t="str">
        <f t="shared" si="27"/>
        <v/>
      </c>
      <c r="F273" s="293" t="str">
        <f>IF(A273="","",VLOOKUP(Monatsverwendungsnachweis!B284,Positionen,7,FALSE))</f>
        <v/>
      </c>
      <c r="G273" s="292" t="str">
        <f>IF(A273="","",CONCATENATE(UHG_csv!G273," x ",VLOOKUP(Monatsverwendungsnachweis!$B284,Positionen,8,FALSE)*100,"%"))</f>
        <v/>
      </c>
      <c r="H273" s="406" t="str">
        <f>IF(A273="","",ROUND(UHG_csv!H273*VLOOKUP(Monatsverwendungsnachweis!$B284,Positionen,8,FALSE),2))</f>
        <v/>
      </c>
      <c r="I273" s="406" t="str">
        <f t="shared" si="28"/>
        <v/>
      </c>
      <c r="J273" s="293" t="str">
        <f>IF(A273="","",IF(Monatsverwendungsnachweis!S284="","",Monatsverwendungsnachweis!S284))</f>
        <v/>
      </c>
      <c r="K273" s="490" t="str">
        <f t="shared" si="29"/>
        <v/>
      </c>
      <c r="L273" s="492">
        <f>Monatsverwendungsnachweis!B284</f>
        <v>0</v>
      </c>
    </row>
    <row r="274" spans="1:12" x14ac:dyDescent="0.25">
      <c r="A274" s="292" t="str">
        <f>IF(Ermittlung_Kofi!L275=0,"",IFERROR(VLOOKUP(Monatsverwendungsnachweis!B285,Positionen,6,FALSE),""))</f>
        <v/>
      </c>
      <c r="B274" s="293" t="str">
        <f t="shared" si="25"/>
        <v/>
      </c>
      <c r="C274" s="292" t="str">
        <f>IF(A274="","",CONCATENATE("Refi_UHG_1"," / ",Monatsverwendungsnachweis!$D$7," / ",RIGHT(Monatsverwendungsnachweis!$F$7,2)," / ",ROW()-1))</f>
        <v/>
      </c>
      <c r="D274" s="294" t="str">
        <f t="shared" si="26"/>
        <v/>
      </c>
      <c r="E274" s="294" t="str">
        <f t="shared" si="27"/>
        <v/>
      </c>
      <c r="F274" s="293" t="str">
        <f>IF(A274="","",VLOOKUP(Monatsverwendungsnachweis!B285,Positionen,7,FALSE))</f>
        <v/>
      </c>
      <c r="G274" s="292" t="str">
        <f>IF(A274="","",CONCATENATE(UHG_csv!G274," x ",VLOOKUP(Monatsverwendungsnachweis!$B285,Positionen,8,FALSE)*100,"%"))</f>
        <v/>
      </c>
      <c r="H274" s="406" t="str">
        <f>IF(A274="","",ROUND(UHG_csv!H274*VLOOKUP(Monatsverwendungsnachweis!$B285,Positionen,8,FALSE),2))</f>
        <v/>
      </c>
      <c r="I274" s="406" t="str">
        <f t="shared" si="28"/>
        <v/>
      </c>
      <c r="J274" s="293" t="str">
        <f>IF(A274="","",IF(Monatsverwendungsnachweis!S285="","",Monatsverwendungsnachweis!S285))</f>
        <v/>
      </c>
      <c r="K274" s="490" t="str">
        <f t="shared" si="29"/>
        <v/>
      </c>
      <c r="L274" s="492">
        <f>Monatsverwendungsnachweis!B285</f>
        <v>0</v>
      </c>
    </row>
    <row r="275" spans="1:12" x14ac:dyDescent="0.25">
      <c r="A275" s="292" t="str">
        <f>IF(Ermittlung_Kofi!L276=0,"",IFERROR(VLOOKUP(Monatsverwendungsnachweis!B286,Positionen,6,FALSE),""))</f>
        <v/>
      </c>
      <c r="B275" s="293" t="str">
        <f t="shared" si="25"/>
        <v/>
      </c>
      <c r="C275" s="292" t="str">
        <f>IF(A275="","",CONCATENATE("Refi_UHG_1"," / ",Monatsverwendungsnachweis!$D$7," / ",RIGHT(Monatsverwendungsnachweis!$F$7,2)," / ",ROW()-1))</f>
        <v/>
      </c>
      <c r="D275" s="294" t="str">
        <f t="shared" si="26"/>
        <v/>
      </c>
      <c r="E275" s="294" t="str">
        <f t="shared" si="27"/>
        <v/>
      </c>
      <c r="F275" s="293" t="str">
        <f>IF(A275="","",VLOOKUP(Monatsverwendungsnachweis!B286,Positionen,7,FALSE))</f>
        <v/>
      </c>
      <c r="G275" s="292" t="str">
        <f>IF(A275="","",CONCATENATE(UHG_csv!G275," x ",VLOOKUP(Monatsverwendungsnachweis!$B286,Positionen,8,FALSE)*100,"%"))</f>
        <v/>
      </c>
      <c r="H275" s="406" t="str">
        <f>IF(A275="","",ROUND(UHG_csv!H275*VLOOKUP(Monatsverwendungsnachweis!$B286,Positionen,8,FALSE),2))</f>
        <v/>
      </c>
      <c r="I275" s="406" t="str">
        <f t="shared" si="28"/>
        <v/>
      </c>
      <c r="J275" s="293" t="str">
        <f>IF(A275="","",IF(Monatsverwendungsnachweis!S286="","",Monatsverwendungsnachweis!S286))</f>
        <v/>
      </c>
      <c r="K275" s="490" t="str">
        <f t="shared" si="29"/>
        <v/>
      </c>
      <c r="L275" s="492">
        <f>Monatsverwendungsnachweis!B286</f>
        <v>0</v>
      </c>
    </row>
    <row r="276" spans="1:12" x14ac:dyDescent="0.25">
      <c r="A276" s="292" t="str">
        <f>IF(Ermittlung_Kofi!L277=0,"",IFERROR(VLOOKUP(Monatsverwendungsnachweis!B287,Positionen,6,FALSE),""))</f>
        <v/>
      </c>
      <c r="B276" s="293" t="str">
        <f t="shared" si="25"/>
        <v/>
      </c>
      <c r="C276" s="292" t="str">
        <f>IF(A276="","",CONCATENATE("Refi_UHG_1"," / ",Monatsverwendungsnachweis!$D$7," / ",RIGHT(Monatsverwendungsnachweis!$F$7,2)," / ",ROW()-1))</f>
        <v/>
      </c>
      <c r="D276" s="294" t="str">
        <f t="shared" si="26"/>
        <v/>
      </c>
      <c r="E276" s="294" t="str">
        <f t="shared" si="27"/>
        <v/>
      </c>
      <c r="F276" s="293" t="str">
        <f>IF(A276="","",VLOOKUP(Monatsverwendungsnachweis!B287,Positionen,7,FALSE))</f>
        <v/>
      </c>
      <c r="G276" s="292" t="str">
        <f>IF(A276="","",CONCATENATE(UHG_csv!G276," x ",VLOOKUP(Monatsverwendungsnachweis!$B287,Positionen,8,FALSE)*100,"%"))</f>
        <v/>
      </c>
      <c r="H276" s="406" t="str">
        <f>IF(A276="","",ROUND(UHG_csv!H276*VLOOKUP(Monatsverwendungsnachweis!$B287,Positionen,8,FALSE),2))</f>
        <v/>
      </c>
      <c r="I276" s="406" t="str">
        <f t="shared" si="28"/>
        <v/>
      </c>
      <c r="J276" s="293" t="str">
        <f>IF(A276="","",IF(Monatsverwendungsnachweis!S287="","",Monatsverwendungsnachweis!S287))</f>
        <v/>
      </c>
      <c r="K276" s="490" t="str">
        <f t="shared" si="29"/>
        <v/>
      </c>
      <c r="L276" s="492">
        <f>Monatsverwendungsnachweis!B287</f>
        <v>0</v>
      </c>
    </row>
    <row r="277" spans="1:12" x14ac:dyDescent="0.25">
      <c r="A277" s="292" t="str">
        <f>IF(Ermittlung_Kofi!L278=0,"",IFERROR(VLOOKUP(Monatsverwendungsnachweis!B288,Positionen,6,FALSE),""))</f>
        <v/>
      </c>
      <c r="B277" s="293" t="str">
        <f t="shared" si="25"/>
        <v/>
      </c>
      <c r="C277" s="292" t="str">
        <f>IF(A277="","",CONCATENATE("Refi_UHG_1"," / ",Monatsverwendungsnachweis!$D$7," / ",RIGHT(Monatsverwendungsnachweis!$F$7,2)," / ",ROW()-1))</f>
        <v/>
      </c>
      <c r="D277" s="294" t="str">
        <f t="shared" si="26"/>
        <v/>
      </c>
      <c r="E277" s="294" t="str">
        <f t="shared" si="27"/>
        <v/>
      </c>
      <c r="F277" s="293" t="str">
        <f>IF(A277="","",VLOOKUP(Monatsverwendungsnachweis!B288,Positionen,7,FALSE))</f>
        <v/>
      </c>
      <c r="G277" s="292" t="str">
        <f>IF(A277="","",CONCATENATE(UHG_csv!G277," x ",VLOOKUP(Monatsverwendungsnachweis!$B288,Positionen,8,FALSE)*100,"%"))</f>
        <v/>
      </c>
      <c r="H277" s="406" t="str">
        <f>IF(A277="","",ROUND(UHG_csv!H277*VLOOKUP(Monatsverwendungsnachweis!$B288,Positionen,8,FALSE),2))</f>
        <v/>
      </c>
      <c r="I277" s="406" t="str">
        <f t="shared" si="28"/>
        <v/>
      </c>
      <c r="J277" s="293" t="str">
        <f>IF(A277="","",IF(Monatsverwendungsnachweis!S288="","",Monatsverwendungsnachweis!S288))</f>
        <v/>
      </c>
      <c r="K277" s="490" t="str">
        <f t="shared" si="29"/>
        <v/>
      </c>
      <c r="L277" s="492">
        <f>Monatsverwendungsnachweis!B288</f>
        <v>0</v>
      </c>
    </row>
    <row r="278" spans="1:12" x14ac:dyDescent="0.25">
      <c r="A278" s="292" t="str">
        <f>IF(Ermittlung_Kofi!L279=0,"",IFERROR(VLOOKUP(Monatsverwendungsnachweis!B289,Positionen,6,FALSE),""))</f>
        <v/>
      </c>
      <c r="B278" s="293" t="str">
        <f t="shared" si="25"/>
        <v/>
      </c>
      <c r="C278" s="292" t="str">
        <f>IF(A278="","",CONCATENATE("Refi_UHG_1"," / ",Monatsverwendungsnachweis!$D$7," / ",RIGHT(Monatsverwendungsnachweis!$F$7,2)," / ",ROW()-1))</f>
        <v/>
      </c>
      <c r="D278" s="294" t="str">
        <f t="shared" si="26"/>
        <v/>
      </c>
      <c r="E278" s="294" t="str">
        <f t="shared" si="27"/>
        <v/>
      </c>
      <c r="F278" s="293" t="str">
        <f>IF(A278="","",VLOOKUP(Monatsverwendungsnachweis!B289,Positionen,7,FALSE))</f>
        <v/>
      </c>
      <c r="G278" s="292" t="str">
        <f>IF(A278="","",CONCATENATE(UHG_csv!G278," x ",VLOOKUP(Monatsverwendungsnachweis!$B289,Positionen,8,FALSE)*100,"%"))</f>
        <v/>
      </c>
      <c r="H278" s="406" t="str">
        <f>IF(A278="","",ROUND(UHG_csv!H278*VLOOKUP(Monatsverwendungsnachweis!$B289,Positionen,8,FALSE),2))</f>
        <v/>
      </c>
      <c r="I278" s="406" t="str">
        <f t="shared" si="28"/>
        <v/>
      </c>
      <c r="J278" s="293" t="str">
        <f>IF(A278="","",IF(Monatsverwendungsnachweis!S289="","",Monatsverwendungsnachweis!S289))</f>
        <v/>
      </c>
      <c r="K278" s="490" t="str">
        <f t="shared" si="29"/>
        <v/>
      </c>
      <c r="L278" s="492">
        <f>Monatsverwendungsnachweis!B289</f>
        <v>0</v>
      </c>
    </row>
    <row r="279" spans="1:12" x14ac:dyDescent="0.25">
      <c r="A279" s="292" t="str">
        <f>IF(Ermittlung_Kofi!L280=0,"",IFERROR(VLOOKUP(Monatsverwendungsnachweis!B290,Positionen,6,FALSE),""))</f>
        <v/>
      </c>
      <c r="B279" s="293" t="str">
        <f t="shared" si="25"/>
        <v/>
      </c>
      <c r="C279" s="292" t="str">
        <f>IF(A279="","",CONCATENATE("Refi_UHG_1"," / ",Monatsverwendungsnachweis!$D$7," / ",RIGHT(Monatsverwendungsnachweis!$F$7,2)," / ",ROW()-1))</f>
        <v/>
      </c>
      <c r="D279" s="294" t="str">
        <f t="shared" si="26"/>
        <v/>
      </c>
      <c r="E279" s="294" t="str">
        <f t="shared" si="27"/>
        <v/>
      </c>
      <c r="F279" s="293" t="str">
        <f>IF(A279="","",VLOOKUP(Monatsverwendungsnachweis!B290,Positionen,7,FALSE))</f>
        <v/>
      </c>
      <c r="G279" s="292" t="str">
        <f>IF(A279="","",CONCATENATE(UHG_csv!G279," x ",VLOOKUP(Monatsverwendungsnachweis!$B290,Positionen,8,FALSE)*100,"%"))</f>
        <v/>
      </c>
      <c r="H279" s="406" t="str">
        <f>IF(A279="","",ROUND(UHG_csv!H279*VLOOKUP(Monatsverwendungsnachweis!$B290,Positionen,8,FALSE),2))</f>
        <v/>
      </c>
      <c r="I279" s="406" t="str">
        <f t="shared" si="28"/>
        <v/>
      </c>
      <c r="J279" s="293" t="str">
        <f>IF(A279="","",IF(Monatsverwendungsnachweis!S290="","",Monatsverwendungsnachweis!S290))</f>
        <v/>
      </c>
      <c r="K279" s="490" t="str">
        <f t="shared" si="29"/>
        <v/>
      </c>
      <c r="L279" s="492">
        <f>Monatsverwendungsnachweis!B290</f>
        <v>0</v>
      </c>
    </row>
    <row r="280" spans="1:12" x14ac:dyDescent="0.25">
      <c r="A280" s="292" t="str">
        <f>IF(Ermittlung_Kofi!L281=0,"",IFERROR(VLOOKUP(Monatsverwendungsnachweis!B291,Positionen,6,FALSE),""))</f>
        <v/>
      </c>
      <c r="B280" s="293" t="str">
        <f t="shared" si="25"/>
        <v/>
      </c>
      <c r="C280" s="292" t="str">
        <f>IF(A280="","",CONCATENATE("Refi_UHG_1"," / ",Monatsverwendungsnachweis!$D$7," / ",RIGHT(Monatsverwendungsnachweis!$F$7,2)," / ",ROW()-1))</f>
        <v/>
      </c>
      <c r="D280" s="294" t="str">
        <f t="shared" si="26"/>
        <v/>
      </c>
      <c r="E280" s="294" t="str">
        <f t="shared" si="27"/>
        <v/>
      </c>
      <c r="F280" s="293" t="str">
        <f>IF(A280="","",VLOOKUP(Monatsverwendungsnachweis!B291,Positionen,7,FALSE))</f>
        <v/>
      </c>
      <c r="G280" s="292" t="str">
        <f>IF(A280="","",CONCATENATE(UHG_csv!G280," x ",VLOOKUP(Monatsverwendungsnachweis!$B291,Positionen,8,FALSE)*100,"%"))</f>
        <v/>
      </c>
      <c r="H280" s="406" t="str">
        <f>IF(A280="","",ROUND(UHG_csv!H280*VLOOKUP(Monatsverwendungsnachweis!$B291,Positionen,8,FALSE),2))</f>
        <v/>
      </c>
      <c r="I280" s="406" t="str">
        <f t="shared" si="28"/>
        <v/>
      </c>
      <c r="J280" s="293" t="str">
        <f>IF(A280="","",IF(Monatsverwendungsnachweis!S291="","",Monatsverwendungsnachweis!S291))</f>
        <v/>
      </c>
      <c r="K280" s="490" t="str">
        <f t="shared" si="29"/>
        <v/>
      </c>
      <c r="L280" s="492">
        <f>Monatsverwendungsnachweis!B291</f>
        <v>0</v>
      </c>
    </row>
    <row r="281" spans="1:12" x14ac:dyDescent="0.25">
      <c r="A281" s="292" t="str">
        <f>IF(Ermittlung_Kofi!L282=0,"",IFERROR(VLOOKUP(Monatsverwendungsnachweis!B292,Positionen,6,FALSE),""))</f>
        <v/>
      </c>
      <c r="B281" s="293" t="str">
        <f t="shared" si="25"/>
        <v/>
      </c>
      <c r="C281" s="292" t="str">
        <f>IF(A281="","",CONCATENATE("Refi_UHG_1"," / ",Monatsverwendungsnachweis!$D$7," / ",RIGHT(Monatsverwendungsnachweis!$F$7,2)," / ",ROW()-1))</f>
        <v/>
      </c>
      <c r="D281" s="294" t="str">
        <f t="shared" si="26"/>
        <v/>
      </c>
      <c r="E281" s="294" t="str">
        <f t="shared" si="27"/>
        <v/>
      </c>
      <c r="F281" s="293" t="str">
        <f>IF(A281="","",VLOOKUP(Monatsverwendungsnachweis!B292,Positionen,7,FALSE))</f>
        <v/>
      </c>
      <c r="G281" s="292" t="str">
        <f>IF(A281="","",CONCATENATE(UHG_csv!G281," x ",VLOOKUP(Monatsverwendungsnachweis!$B292,Positionen,8,FALSE)*100,"%"))</f>
        <v/>
      </c>
      <c r="H281" s="406" t="str">
        <f>IF(A281="","",ROUND(UHG_csv!H281*VLOOKUP(Monatsverwendungsnachweis!$B292,Positionen,8,FALSE),2))</f>
        <v/>
      </c>
      <c r="I281" s="406" t="str">
        <f t="shared" si="28"/>
        <v/>
      </c>
      <c r="J281" s="293" t="str">
        <f>IF(A281="","",IF(Monatsverwendungsnachweis!S292="","",Monatsverwendungsnachweis!S292))</f>
        <v/>
      </c>
      <c r="K281" s="490" t="str">
        <f t="shared" si="29"/>
        <v/>
      </c>
      <c r="L281" s="492">
        <f>Monatsverwendungsnachweis!B292</f>
        <v>0</v>
      </c>
    </row>
    <row r="282" spans="1:12" x14ac:dyDescent="0.25">
      <c r="A282" s="292" t="str">
        <f>IF(Ermittlung_Kofi!L283=0,"",IFERROR(VLOOKUP(Monatsverwendungsnachweis!B293,Positionen,6,FALSE),""))</f>
        <v/>
      </c>
      <c r="B282" s="293" t="str">
        <f t="shared" si="25"/>
        <v/>
      </c>
      <c r="C282" s="292" t="str">
        <f>IF(A282="","",CONCATENATE("Refi_UHG_1"," / ",Monatsverwendungsnachweis!$D$7," / ",RIGHT(Monatsverwendungsnachweis!$F$7,2)," / ",ROW()-1))</f>
        <v/>
      </c>
      <c r="D282" s="294" t="str">
        <f t="shared" si="26"/>
        <v/>
      </c>
      <c r="E282" s="294" t="str">
        <f t="shared" si="27"/>
        <v/>
      </c>
      <c r="F282" s="293" t="str">
        <f>IF(A282="","",VLOOKUP(Monatsverwendungsnachweis!B293,Positionen,7,FALSE))</f>
        <v/>
      </c>
      <c r="G282" s="292" t="str">
        <f>IF(A282="","",CONCATENATE(UHG_csv!G282," x ",VLOOKUP(Monatsverwendungsnachweis!$B293,Positionen,8,FALSE)*100,"%"))</f>
        <v/>
      </c>
      <c r="H282" s="406" t="str">
        <f>IF(A282="","",ROUND(UHG_csv!H282*VLOOKUP(Monatsverwendungsnachweis!$B293,Positionen,8,FALSE),2))</f>
        <v/>
      </c>
      <c r="I282" s="406" t="str">
        <f t="shared" si="28"/>
        <v/>
      </c>
      <c r="J282" s="293" t="str">
        <f>IF(A282="","",IF(Monatsverwendungsnachweis!S293="","",Monatsverwendungsnachweis!S293))</f>
        <v/>
      </c>
      <c r="K282" s="490" t="str">
        <f t="shared" si="29"/>
        <v/>
      </c>
      <c r="L282" s="492">
        <f>Monatsverwendungsnachweis!B293</f>
        <v>0</v>
      </c>
    </row>
    <row r="283" spans="1:12" x14ac:dyDescent="0.25">
      <c r="A283" s="292" t="str">
        <f>IF(Ermittlung_Kofi!L284=0,"",IFERROR(VLOOKUP(Monatsverwendungsnachweis!B294,Positionen,6,FALSE),""))</f>
        <v/>
      </c>
      <c r="B283" s="293" t="str">
        <f t="shared" si="25"/>
        <v/>
      </c>
      <c r="C283" s="292" t="str">
        <f>IF(A283="","",CONCATENATE("Refi_UHG_1"," / ",Monatsverwendungsnachweis!$D$7," / ",RIGHT(Monatsverwendungsnachweis!$F$7,2)," / ",ROW()-1))</f>
        <v/>
      </c>
      <c r="D283" s="294" t="str">
        <f t="shared" si="26"/>
        <v/>
      </c>
      <c r="E283" s="294" t="str">
        <f t="shared" si="27"/>
        <v/>
      </c>
      <c r="F283" s="293" t="str">
        <f>IF(A283="","",VLOOKUP(Monatsverwendungsnachweis!B294,Positionen,7,FALSE))</f>
        <v/>
      </c>
      <c r="G283" s="292" t="str">
        <f>IF(A283="","",CONCATENATE(UHG_csv!G283," x ",VLOOKUP(Monatsverwendungsnachweis!$B294,Positionen,8,FALSE)*100,"%"))</f>
        <v/>
      </c>
      <c r="H283" s="406" t="str">
        <f>IF(A283="","",ROUND(UHG_csv!H283*VLOOKUP(Monatsverwendungsnachweis!$B294,Positionen,8,FALSE),2))</f>
        <v/>
      </c>
      <c r="I283" s="406" t="str">
        <f t="shared" si="28"/>
        <v/>
      </c>
      <c r="J283" s="293" t="str">
        <f>IF(A283="","",IF(Monatsverwendungsnachweis!S294="","",Monatsverwendungsnachweis!S294))</f>
        <v/>
      </c>
      <c r="K283" s="490" t="str">
        <f t="shared" si="29"/>
        <v/>
      </c>
      <c r="L283" s="492">
        <f>Monatsverwendungsnachweis!B294</f>
        <v>0</v>
      </c>
    </row>
    <row r="284" spans="1:12" x14ac:dyDescent="0.25">
      <c r="A284" s="292" t="str">
        <f>IF(Ermittlung_Kofi!L285=0,"",IFERROR(VLOOKUP(Monatsverwendungsnachweis!B295,Positionen,6,FALSE),""))</f>
        <v/>
      </c>
      <c r="B284" s="293" t="str">
        <f t="shared" si="25"/>
        <v/>
      </c>
      <c r="C284" s="292" t="str">
        <f>IF(A284="","",CONCATENATE("Refi_UHG_1"," / ",Monatsverwendungsnachweis!$D$7," / ",RIGHT(Monatsverwendungsnachweis!$F$7,2)," / ",ROW()-1))</f>
        <v/>
      </c>
      <c r="D284" s="294" t="str">
        <f t="shared" si="26"/>
        <v/>
      </c>
      <c r="E284" s="294" t="str">
        <f t="shared" si="27"/>
        <v/>
      </c>
      <c r="F284" s="293" t="str">
        <f>IF(A284="","",VLOOKUP(Monatsverwendungsnachweis!B295,Positionen,7,FALSE))</f>
        <v/>
      </c>
      <c r="G284" s="292" t="str">
        <f>IF(A284="","",CONCATENATE(UHG_csv!G284," x ",VLOOKUP(Monatsverwendungsnachweis!$B295,Positionen,8,FALSE)*100,"%"))</f>
        <v/>
      </c>
      <c r="H284" s="406" t="str">
        <f>IF(A284="","",ROUND(UHG_csv!H284*VLOOKUP(Monatsverwendungsnachweis!$B295,Positionen,8,FALSE),2))</f>
        <v/>
      </c>
      <c r="I284" s="406" t="str">
        <f t="shared" si="28"/>
        <v/>
      </c>
      <c r="J284" s="293" t="str">
        <f>IF(A284="","",IF(Monatsverwendungsnachweis!S295="","",Monatsverwendungsnachweis!S295))</f>
        <v/>
      </c>
      <c r="K284" s="490" t="str">
        <f t="shared" si="29"/>
        <v/>
      </c>
      <c r="L284" s="492">
        <f>Monatsverwendungsnachweis!B295</f>
        <v>0</v>
      </c>
    </row>
    <row r="285" spans="1:12" x14ac:dyDescent="0.25">
      <c r="A285" s="292" t="str">
        <f>IF(Ermittlung_Kofi!L286=0,"",IFERROR(VLOOKUP(Monatsverwendungsnachweis!B296,Positionen,6,FALSE),""))</f>
        <v/>
      </c>
      <c r="B285" s="293" t="str">
        <f t="shared" si="25"/>
        <v/>
      </c>
      <c r="C285" s="292" t="str">
        <f>IF(A285="","",CONCATENATE("Refi_UHG_1"," / ",Monatsverwendungsnachweis!$D$7," / ",RIGHT(Monatsverwendungsnachweis!$F$7,2)," / ",ROW()-1))</f>
        <v/>
      </c>
      <c r="D285" s="294" t="str">
        <f t="shared" si="26"/>
        <v/>
      </c>
      <c r="E285" s="294" t="str">
        <f t="shared" si="27"/>
        <v/>
      </c>
      <c r="F285" s="293" t="str">
        <f>IF(A285="","",VLOOKUP(Monatsverwendungsnachweis!B296,Positionen,7,FALSE))</f>
        <v/>
      </c>
      <c r="G285" s="292" t="str">
        <f>IF(A285="","",CONCATENATE(UHG_csv!G285," x ",VLOOKUP(Monatsverwendungsnachweis!$B296,Positionen,8,FALSE)*100,"%"))</f>
        <v/>
      </c>
      <c r="H285" s="406" t="str">
        <f>IF(A285="","",ROUND(UHG_csv!H285*VLOOKUP(Monatsverwendungsnachweis!$B296,Positionen,8,FALSE),2))</f>
        <v/>
      </c>
      <c r="I285" s="406" t="str">
        <f t="shared" si="28"/>
        <v/>
      </c>
      <c r="J285" s="293" t="str">
        <f>IF(A285="","",IF(Monatsverwendungsnachweis!S296="","",Monatsverwendungsnachweis!S296))</f>
        <v/>
      </c>
      <c r="K285" s="490" t="str">
        <f t="shared" si="29"/>
        <v/>
      </c>
      <c r="L285" s="492">
        <f>Monatsverwendungsnachweis!B296</f>
        <v>0</v>
      </c>
    </row>
    <row r="286" spans="1:12" x14ac:dyDescent="0.25">
      <c r="A286" s="292" t="str">
        <f>IF(Ermittlung_Kofi!L287=0,"",IFERROR(VLOOKUP(Monatsverwendungsnachweis!B297,Positionen,6,FALSE),""))</f>
        <v/>
      </c>
      <c r="B286" s="293" t="str">
        <f t="shared" si="25"/>
        <v/>
      </c>
      <c r="C286" s="292" t="str">
        <f>IF(A286="","",CONCATENATE("Refi_UHG_1"," / ",Monatsverwendungsnachweis!$D$7," / ",RIGHT(Monatsverwendungsnachweis!$F$7,2)," / ",ROW()-1))</f>
        <v/>
      </c>
      <c r="D286" s="294" t="str">
        <f t="shared" si="26"/>
        <v/>
      </c>
      <c r="E286" s="294" t="str">
        <f t="shared" si="27"/>
        <v/>
      </c>
      <c r="F286" s="293" t="str">
        <f>IF(A286="","",VLOOKUP(Monatsverwendungsnachweis!B297,Positionen,7,FALSE))</f>
        <v/>
      </c>
      <c r="G286" s="292" t="str">
        <f>IF(A286="","",CONCATENATE(UHG_csv!G286," x ",VLOOKUP(Monatsverwendungsnachweis!$B297,Positionen,8,FALSE)*100,"%"))</f>
        <v/>
      </c>
      <c r="H286" s="406" t="str">
        <f>IF(A286="","",ROUND(UHG_csv!H286*VLOOKUP(Monatsverwendungsnachweis!$B297,Positionen,8,FALSE),2))</f>
        <v/>
      </c>
      <c r="I286" s="406" t="str">
        <f t="shared" si="28"/>
        <v/>
      </c>
      <c r="J286" s="293" t="str">
        <f>IF(A286="","",IF(Monatsverwendungsnachweis!S297="","",Monatsverwendungsnachweis!S297))</f>
        <v/>
      </c>
      <c r="K286" s="490" t="str">
        <f t="shared" si="29"/>
        <v/>
      </c>
      <c r="L286" s="492">
        <f>Monatsverwendungsnachweis!B297</f>
        <v>0</v>
      </c>
    </row>
    <row r="287" spans="1:12" x14ac:dyDescent="0.25">
      <c r="A287" s="292" t="str">
        <f>IF(Ermittlung_Kofi!L288=0,"",IFERROR(VLOOKUP(Monatsverwendungsnachweis!B298,Positionen,6,FALSE),""))</f>
        <v/>
      </c>
      <c r="B287" s="293" t="str">
        <f t="shared" si="25"/>
        <v/>
      </c>
      <c r="C287" s="292" t="str">
        <f>IF(A287="","",CONCATENATE("Refi_UHG_1"," / ",Monatsverwendungsnachweis!$D$7," / ",RIGHT(Monatsverwendungsnachweis!$F$7,2)," / ",ROW()-1))</f>
        <v/>
      </c>
      <c r="D287" s="294" t="str">
        <f t="shared" si="26"/>
        <v/>
      </c>
      <c r="E287" s="294" t="str">
        <f t="shared" si="27"/>
        <v/>
      </c>
      <c r="F287" s="293" t="str">
        <f>IF(A287="","",VLOOKUP(Monatsverwendungsnachweis!B298,Positionen,7,FALSE))</f>
        <v/>
      </c>
      <c r="G287" s="292" t="str">
        <f>IF(A287="","",CONCATENATE(UHG_csv!G287," x ",VLOOKUP(Monatsverwendungsnachweis!$B298,Positionen,8,FALSE)*100,"%"))</f>
        <v/>
      </c>
      <c r="H287" s="406" t="str">
        <f>IF(A287="","",ROUND(UHG_csv!H287*VLOOKUP(Monatsverwendungsnachweis!$B298,Positionen,8,FALSE),2))</f>
        <v/>
      </c>
      <c r="I287" s="406" t="str">
        <f t="shared" si="28"/>
        <v/>
      </c>
      <c r="J287" s="293" t="str">
        <f>IF(A287="","",IF(Monatsverwendungsnachweis!S298="","",Monatsverwendungsnachweis!S298))</f>
        <v/>
      </c>
      <c r="K287" s="490" t="str">
        <f t="shared" si="29"/>
        <v/>
      </c>
      <c r="L287" s="492">
        <f>Monatsverwendungsnachweis!B298</f>
        <v>0</v>
      </c>
    </row>
    <row r="288" spans="1:12" x14ac:dyDescent="0.25">
      <c r="A288" s="292" t="str">
        <f>IF(Ermittlung_Kofi!L289=0,"",IFERROR(VLOOKUP(Monatsverwendungsnachweis!B299,Positionen,6,FALSE),""))</f>
        <v/>
      </c>
      <c r="B288" s="293" t="str">
        <f t="shared" si="25"/>
        <v/>
      </c>
      <c r="C288" s="292" t="str">
        <f>IF(A288="","",CONCATENATE("Refi_UHG_1"," / ",Monatsverwendungsnachweis!$D$7," / ",RIGHT(Monatsverwendungsnachweis!$F$7,2)," / ",ROW()-1))</f>
        <v/>
      </c>
      <c r="D288" s="294" t="str">
        <f t="shared" si="26"/>
        <v/>
      </c>
      <c r="E288" s="294" t="str">
        <f t="shared" si="27"/>
        <v/>
      </c>
      <c r="F288" s="293" t="str">
        <f>IF(A288="","",VLOOKUP(Monatsverwendungsnachweis!B299,Positionen,7,FALSE))</f>
        <v/>
      </c>
      <c r="G288" s="292" t="str">
        <f>IF(A288="","",CONCATENATE(UHG_csv!G288," x ",VLOOKUP(Monatsverwendungsnachweis!$B299,Positionen,8,FALSE)*100,"%"))</f>
        <v/>
      </c>
      <c r="H288" s="406" t="str">
        <f>IF(A288="","",ROUND(UHG_csv!H288*VLOOKUP(Monatsverwendungsnachweis!$B299,Positionen,8,FALSE),2))</f>
        <v/>
      </c>
      <c r="I288" s="406" t="str">
        <f t="shared" si="28"/>
        <v/>
      </c>
      <c r="J288" s="293" t="str">
        <f>IF(A288="","",IF(Monatsverwendungsnachweis!S299="","",Monatsverwendungsnachweis!S299))</f>
        <v/>
      </c>
      <c r="K288" s="490" t="str">
        <f t="shared" si="29"/>
        <v/>
      </c>
      <c r="L288" s="492">
        <f>Monatsverwendungsnachweis!B299</f>
        <v>0</v>
      </c>
    </row>
    <row r="289" spans="1:12" x14ac:dyDescent="0.25">
      <c r="A289" s="292" t="str">
        <f>IF(Ermittlung_Kofi!L290=0,"",IFERROR(VLOOKUP(Monatsverwendungsnachweis!B300,Positionen,6,FALSE),""))</f>
        <v/>
      </c>
      <c r="B289" s="293" t="str">
        <f t="shared" si="25"/>
        <v/>
      </c>
      <c r="C289" s="292" t="str">
        <f>IF(A289="","",CONCATENATE("Refi_UHG_1"," / ",Monatsverwendungsnachweis!$D$7," / ",RIGHT(Monatsverwendungsnachweis!$F$7,2)," / ",ROW()-1))</f>
        <v/>
      </c>
      <c r="D289" s="294" t="str">
        <f t="shared" si="26"/>
        <v/>
      </c>
      <c r="E289" s="294" t="str">
        <f t="shared" si="27"/>
        <v/>
      </c>
      <c r="F289" s="293" t="str">
        <f>IF(A289="","",VLOOKUP(Monatsverwendungsnachweis!B300,Positionen,7,FALSE))</f>
        <v/>
      </c>
      <c r="G289" s="292" t="str">
        <f>IF(A289="","",CONCATENATE(UHG_csv!G289," x ",VLOOKUP(Monatsverwendungsnachweis!$B300,Positionen,8,FALSE)*100,"%"))</f>
        <v/>
      </c>
      <c r="H289" s="406" t="str">
        <f>IF(A289="","",ROUND(UHG_csv!H289*VLOOKUP(Monatsverwendungsnachweis!$B300,Positionen,8,FALSE),2))</f>
        <v/>
      </c>
      <c r="I289" s="406" t="str">
        <f t="shared" si="28"/>
        <v/>
      </c>
      <c r="J289" s="293" t="str">
        <f>IF(A289="","",IF(Monatsverwendungsnachweis!S300="","",Monatsverwendungsnachweis!S300))</f>
        <v/>
      </c>
      <c r="K289" s="490" t="str">
        <f t="shared" si="29"/>
        <v/>
      </c>
      <c r="L289" s="492">
        <f>Monatsverwendungsnachweis!B300</f>
        <v>0</v>
      </c>
    </row>
    <row r="290" spans="1:12" x14ac:dyDescent="0.25">
      <c r="A290" s="292" t="str">
        <f>IF(Ermittlung_Kofi!L291=0,"",IFERROR(VLOOKUP(Monatsverwendungsnachweis!B301,Positionen,6,FALSE),""))</f>
        <v/>
      </c>
      <c r="B290" s="293" t="str">
        <f t="shared" si="25"/>
        <v/>
      </c>
      <c r="C290" s="292" t="str">
        <f>IF(A290="","",CONCATENATE("Refi_UHG_1"," / ",Monatsverwendungsnachweis!$D$7," / ",RIGHT(Monatsverwendungsnachweis!$F$7,2)," / ",ROW()-1))</f>
        <v/>
      </c>
      <c r="D290" s="294" t="str">
        <f t="shared" si="26"/>
        <v/>
      </c>
      <c r="E290" s="294" t="str">
        <f t="shared" si="27"/>
        <v/>
      </c>
      <c r="F290" s="293" t="str">
        <f>IF(A290="","",VLOOKUP(Monatsverwendungsnachweis!B301,Positionen,7,FALSE))</f>
        <v/>
      </c>
      <c r="G290" s="292" t="str">
        <f>IF(A290="","",CONCATENATE(UHG_csv!G290," x ",VLOOKUP(Monatsverwendungsnachweis!$B301,Positionen,8,FALSE)*100,"%"))</f>
        <v/>
      </c>
      <c r="H290" s="406" t="str">
        <f>IF(A290="","",ROUND(UHG_csv!H290*VLOOKUP(Monatsverwendungsnachweis!$B301,Positionen,8,FALSE),2))</f>
        <v/>
      </c>
      <c r="I290" s="406" t="str">
        <f t="shared" si="28"/>
        <v/>
      </c>
      <c r="J290" s="293" t="str">
        <f>IF(A290="","",IF(Monatsverwendungsnachweis!S301="","",Monatsverwendungsnachweis!S301))</f>
        <v/>
      </c>
      <c r="K290" s="490" t="str">
        <f t="shared" si="29"/>
        <v/>
      </c>
      <c r="L290" s="492">
        <f>Monatsverwendungsnachweis!B301</f>
        <v>0</v>
      </c>
    </row>
    <row r="291" spans="1:12" x14ac:dyDescent="0.25">
      <c r="A291" s="292" t="str">
        <f>IF(Ermittlung_Kofi!L292=0,"",IFERROR(VLOOKUP(Monatsverwendungsnachweis!B302,Positionen,6,FALSE),""))</f>
        <v/>
      </c>
      <c r="B291" s="293" t="str">
        <f t="shared" si="25"/>
        <v/>
      </c>
      <c r="C291" s="292" t="str">
        <f>IF(A291="","",CONCATENATE("Refi_UHG_1"," / ",Monatsverwendungsnachweis!$D$7," / ",RIGHT(Monatsverwendungsnachweis!$F$7,2)," / ",ROW()-1))</f>
        <v/>
      </c>
      <c r="D291" s="294" t="str">
        <f t="shared" si="26"/>
        <v/>
      </c>
      <c r="E291" s="294" t="str">
        <f t="shared" si="27"/>
        <v/>
      </c>
      <c r="F291" s="293" t="str">
        <f>IF(A291="","",VLOOKUP(Monatsverwendungsnachweis!B302,Positionen,7,FALSE))</f>
        <v/>
      </c>
      <c r="G291" s="292" t="str">
        <f>IF(A291="","",CONCATENATE(UHG_csv!G291," x ",VLOOKUP(Monatsverwendungsnachweis!$B302,Positionen,8,FALSE)*100,"%"))</f>
        <v/>
      </c>
      <c r="H291" s="406" t="str">
        <f>IF(A291="","",ROUND(UHG_csv!H291*VLOOKUP(Monatsverwendungsnachweis!$B302,Positionen,8,FALSE),2))</f>
        <v/>
      </c>
      <c r="I291" s="406" t="str">
        <f t="shared" si="28"/>
        <v/>
      </c>
      <c r="J291" s="293" t="str">
        <f>IF(A291="","",IF(Monatsverwendungsnachweis!S302="","",Monatsverwendungsnachweis!S302))</f>
        <v/>
      </c>
      <c r="K291" s="490" t="str">
        <f t="shared" si="29"/>
        <v/>
      </c>
      <c r="L291" s="492">
        <f>Monatsverwendungsnachweis!B302</f>
        <v>0</v>
      </c>
    </row>
    <row r="292" spans="1:12" x14ac:dyDescent="0.25">
      <c r="A292" s="292" t="str">
        <f>IF(Ermittlung_Kofi!L293=0,"",IFERROR(VLOOKUP(Monatsverwendungsnachweis!B303,Positionen,6,FALSE),""))</f>
        <v/>
      </c>
      <c r="B292" s="293" t="str">
        <f t="shared" si="25"/>
        <v/>
      </c>
      <c r="C292" s="292" t="str">
        <f>IF(A292="","",CONCATENATE("Refi_UHG_1"," / ",Monatsverwendungsnachweis!$D$7," / ",RIGHT(Monatsverwendungsnachweis!$F$7,2)," / ",ROW()-1))</f>
        <v/>
      </c>
      <c r="D292" s="294" t="str">
        <f t="shared" si="26"/>
        <v/>
      </c>
      <c r="E292" s="294" t="str">
        <f t="shared" si="27"/>
        <v/>
      </c>
      <c r="F292" s="293" t="str">
        <f>IF(A292="","",VLOOKUP(Monatsverwendungsnachweis!B303,Positionen,7,FALSE))</f>
        <v/>
      </c>
      <c r="G292" s="292" t="str">
        <f>IF(A292="","",CONCATENATE(UHG_csv!G292," x ",VLOOKUP(Monatsverwendungsnachweis!$B303,Positionen,8,FALSE)*100,"%"))</f>
        <v/>
      </c>
      <c r="H292" s="406" t="str">
        <f>IF(A292="","",ROUND(UHG_csv!H292*VLOOKUP(Monatsverwendungsnachweis!$B303,Positionen,8,FALSE),2))</f>
        <v/>
      </c>
      <c r="I292" s="406" t="str">
        <f t="shared" si="28"/>
        <v/>
      </c>
      <c r="J292" s="293" t="str">
        <f>IF(A292="","",IF(Monatsverwendungsnachweis!S303="","",Monatsverwendungsnachweis!S303))</f>
        <v/>
      </c>
      <c r="K292" s="490" t="str">
        <f t="shared" si="29"/>
        <v/>
      </c>
      <c r="L292" s="492">
        <f>Monatsverwendungsnachweis!B303</f>
        <v>0</v>
      </c>
    </row>
    <row r="293" spans="1:12" x14ac:dyDescent="0.25">
      <c r="A293" s="292" t="str">
        <f>IF(Ermittlung_Kofi!L294=0,"",IFERROR(VLOOKUP(Monatsverwendungsnachweis!B304,Positionen,6,FALSE),""))</f>
        <v/>
      </c>
      <c r="B293" s="293" t="str">
        <f t="shared" si="25"/>
        <v/>
      </c>
      <c r="C293" s="292" t="str">
        <f>IF(A293="","",CONCATENATE("Refi_UHG_1"," / ",Monatsverwendungsnachweis!$D$7," / ",RIGHT(Monatsverwendungsnachweis!$F$7,2)," / ",ROW()-1))</f>
        <v/>
      </c>
      <c r="D293" s="294" t="str">
        <f t="shared" si="26"/>
        <v/>
      </c>
      <c r="E293" s="294" t="str">
        <f t="shared" si="27"/>
        <v/>
      </c>
      <c r="F293" s="293" t="str">
        <f>IF(A293="","",VLOOKUP(Monatsverwendungsnachweis!B304,Positionen,7,FALSE))</f>
        <v/>
      </c>
      <c r="G293" s="292" t="str">
        <f>IF(A293="","",CONCATENATE(UHG_csv!G293," x ",VLOOKUP(Monatsverwendungsnachweis!$B304,Positionen,8,FALSE)*100,"%"))</f>
        <v/>
      </c>
      <c r="H293" s="406" t="str">
        <f>IF(A293="","",ROUND(UHG_csv!H293*VLOOKUP(Monatsverwendungsnachweis!$B304,Positionen,8,FALSE),2))</f>
        <v/>
      </c>
      <c r="I293" s="406" t="str">
        <f t="shared" si="28"/>
        <v/>
      </c>
      <c r="J293" s="293" t="str">
        <f>IF(A293="","",IF(Monatsverwendungsnachweis!S304="","",Monatsverwendungsnachweis!S304))</f>
        <v/>
      </c>
      <c r="K293" s="490" t="str">
        <f t="shared" si="29"/>
        <v/>
      </c>
      <c r="L293" s="492">
        <f>Monatsverwendungsnachweis!B304</f>
        <v>0</v>
      </c>
    </row>
    <row r="294" spans="1:12" x14ac:dyDescent="0.25">
      <c r="A294" s="292" t="str">
        <f>IF(Ermittlung_Kofi!L295=0,"",IFERROR(VLOOKUP(Monatsverwendungsnachweis!B305,Positionen,6,FALSE),""))</f>
        <v/>
      </c>
      <c r="B294" s="293" t="str">
        <f t="shared" ref="B294:B301" si="30">IF(A294="","","ZE")</f>
        <v/>
      </c>
      <c r="C294" s="292" t="str">
        <f>IF(A294="","",CONCATENATE("Refi_UHG_1"," / ",Monatsverwendungsnachweis!$D$7," / ",RIGHT(Monatsverwendungsnachweis!$F$7,2)," / ",ROW()-1))</f>
        <v/>
      </c>
      <c r="D294" s="294" t="str">
        <f t="shared" ref="D294:D301" si="31">IF(A294="","",Monatsende)</f>
        <v/>
      </c>
      <c r="E294" s="294" t="str">
        <f t="shared" ref="E294:E301" si="32">IF(A294="","",Monatsende)</f>
        <v/>
      </c>
      <c r="F294" s="293" t="str">
        <f>IF(A294="","",VLOOKUP(Monatsverwendungsnachweis!B305,Positionen,7,FALSE))</f>
        <v/>
      </c>
      <c r="G294" s="292" t="str">
        <f>IF(A294="","",CONCATENATE(UHG_csv!G294," x ",VLOOKUP(Monatsverwendungsnachweis!$B305,Positionen,8,FALSE)*100,"%"))</f>
        <v/>
      </c>
      <c r="H294" s="406" t="str">
        <f>IF(A294="","",ROUND(UHG_csv!H294*VLOOKUP(Monatsverwendungsnachweis!$B305,Positionen,8,FALSE),2))</f>
        <v/>
      </c>
      <c r="I294" s="406" t="str">
        <f t="shared" ref="I294:I301" si="33">IF(A294="","",H294)</f>
        <v/>
      </c>
      <c r="J294" s="293" t="str">
        <f>IF(A294="","",IF(Monatsverwendungsnachweis!S305="","",Monatsverwendungsnachweis!S305))</f>
        <v/>
      </c>
      <c r="K294" s="490" t="str">
        <f t="shared" ref="K294:K301" si="34">IF(A294="","","0")</f>
        <v/>
      </c>
      <c r="L294" s="492">
        <f>Monatsverwendungsnachweis!B305</f>
        <v>0</v>
      </c>
    </row>
    <row r="295" spans="1:12" x14ac:dyDescent="0.25">
      <c r="A295" s="292" t="str">
        <f>IF(Ermittlung_Kofi!L296=0,"",IFERROR(VLOOKUP(Monatsverwendungsnachweis!B306,Positionen,6,FALSE),""))</f>
        <v/>
      </c>
      <c r="B295" s="293" t="str">
        <f t="shared" si="30"/>
        <v/>
      </c>
      <c r="C295" s="292" t="str">
        <f>IF(A295="","",CONCATENATE("Refi_UHG_1"," / ",Monatsverwendungsnachweis!$D$7," / ",RIGHT(Monatsverwendungsnachweis!$F$7,2)," / ",ROW()-1))</f>
        <v/>
      </c>
      <c r="D295" s="294" t="str">
        <f t="shared" si="31"/>
        <v/>
      </c>
      <c r="E295" s="294" t="str">
        <f t="shared" si="32"/>
        <v/>
      </c>
      <c r="F295" s="293" t="str">
        <f>IF(A295="","",VLOOKUP(Monatsverwendungsnachweis!B306,Positionen,7,FALSE))</f>
        <v/>
      </c>
      <c r="G295" s="292" t="str">
        <f>IF(A295="","",CONCATENATE(UHG_csv!G295," x ",VLOOKUP(Monatsverwendungsnachweis!$B306,Positionen,8,FALSE)*100,"%"))</f>
        <v/>
      </c>
      <c r="H295" s="406" t="str">
        <f>IF(A295="","",ROUND(UHG_csv!H295*VLOOKUP(Monatsverwendungsnachweis!$B306,Positionen,8,FALSE),2))</f>
        <v/>
      </c>
      <c r="I295" s="406" t="str">
        <f t="shared" si="33"/>
        <v/>
      </c>
      <c r="J295" s="293" t="str">
        <f>IF(A295="","",IF(Monatsverwendungsnachweis!S306="","",Monatsverwendungsnachweis!S306))</f>
        <v/>
      </c>
      <c r="K295" s="490" t="str">
        <f t="shared" si="34"/>
        <v/>
      </c>
      <c r="L295" s="492">
        <f>Monatsverwendungsnachweis!B306</f>
        <v>0</v>
      </c>
    </row>
    <row r="296" spans="1:12" x14ac:dyDescent="0.25">
      <c r="A296" s="292" t="str">
        <f>IF(Ermittlung_Kofi!L297=0,"",IFERROR(VLOOKUP(Monatsverwendungsnachweis!B307,Positionen,6,FALSE),""))</f>
        <v/>
      </c>
      <c r="B296" s="293" t="str">
        <f t="shared" si="30"/>
        <v/>
      </c>
      <c r="C296" s="292" t="str">
        <f>IF(A296="","",CONCATENATE("Refi_UHG_1"," / ",Monatsverwendungsnachweis!$D$7," / ",RIGHT(Monatsverwendungsnachweis!$F$7,2)," / ",ROW()-1))</f>
        <v/>
      </c>
      <c r="D296" s="294" t="str">
        <f t="shared" si="31"/>
        <v/>
      </c>
      <c r="E296" s="294" t="str">
        <f t="shared" si="32"/>
        <v/>
      </c>
      <c r="F296" s="293" t="str">
        <f>IF(A296="","",VLOOKUP(Monatsverwendungsnachweis!B307,Positionen,7,FALSE))</f>
        <v/>
      </c>
      <c r="G296" s="292" t="str">
        <f>IF(A296="","",CONCATENATE(UHG_csv!G296," x ",VLOOKUP(Monatsverwendungsnachweis!$B307,Positionen,8,FALSE)*100,"%"))</f>
        <v/>
      </c>
      <c r="H296" s="406" t="str">
        <f>IF(A296="","",ROUND(UHG_csv!H296*VLOOKUP(Monatsverwendungsnachweis!$B307,Positionen,8,FALSE),2))</f>
        <v/>
      </c>
      <c r="I296" s="406" t="str">
        <f t="shared" si="33"/>
        <v/>
      </c>
      <c r="J296" s="293" t="str">
        <f>IF(A296="","",IF(Monatsverwendungsnachweis!S307="","",Monatsverwendungsnachweis!S307))</f>
        <v/>
      </c>
      <c r="K296" s="490" t="str">
        <f t="shared" si="34"/>
        <v/>
      </c>
      <c r="L296" s="492">
        <f>Monatsverwendungsnachweis!B307</f>
        <v>0</v>
      </c>
    </row>
    <row r="297" spans="1:12" x14ac:dyDescent="0.25">
      <c r="A297" s="292" t="str">
        <f>IF(Ermittlung_Kofi!L298=0,"",IFERROR(VLOOKUP(Monatsverwendungsnachweis!B308,Positionen,6,FALSE),""))</f>
        <v/>
      </c>
      <c r="B297" s="293" t="str">
        <f t="shared" si="30"/>
        <v/>
      </c>
      <c r="C297" s="292" t="str">
        <f>IF(A297="","",CONCATENATE("Refi_UHG_1"," / ",Monatsverwendungsnachweis!$D$7," / ",RIGHT(Monatsverwendungsnachweis!$F$7,2)," / ",ROW()-1))</f>
        <v/>
      </c>
      <c r="D297" s="294" t="str">
        <f t="shared" si="31"/>
        <v/>
      </c>
      <c r="E297" s="294" t="str">
        <f t="shared" si="32"/>
        <v/>
      </c>
      <c r="F297" s="293" t="str">
        <f>IF(A297="","",VLOOKUP(Monatsverwendungsnachweis!B308,Positionen,7,FALSE))</f>
        <v/>
      </c>
      <c r="G297" s="292" t="str">
        <f>IF(A297="","",CONCATENATE(UHG_csv!G297," x ",VLOOKUP(Monatsverwendungsnachweis!$B308,Positionen,8,FALSE)*100,"%"))</f>
        <v/>
      </c>
      <c r="H297" s="406" t="str">
        <f>IF(A297="","",ROUND(UHG_csv!H297*VLOOKUP(Monatsverwendungsnachweis!$B308,Positionen,8,FALSE),2))</f>
        <v/>
      </c>
      <c r="I297" s="406" t="str">
        <f t="shared" si="33"/>
        <v/>
      </c>
      <c r="J297" s="293" t="str">
        <f>IF(A297="","",IF(Monatsverwendungsnachweis!S308="","",Monatsverwendungsnachweis!S308))</f>
        <v/>
      </c>
      <c r="K297" s="490" t="str">
        <f t="shared" si="34"/>
        <v/>
      </c>
      <c r="L297" s="492">
        <f>Monatsverwendungsnachweis!B308</f>
        <v>0</v>
      </c>
    </row>
    <row r="298" spans="1:12" x14ac:dyDescent="0.25">
      <c r="A298" s="292" t="str">
        <f>IF(Ermittlung_Kofi!L299=0,"",IFERROR(VLOOKUP(Monatsverwendungsnachweis!B309,Positionen,6,FALSE),""))</f>
        <v/>
      </c>
      <c r="B298" s="293" t="str">
        <f t="shared" si="30"/>
        <v/>
      </c>
      <c r="C298" s="292" t="str">
        <f>IF(A298="","",CONCATENATE("Refi_UHG_1"," / ",Monatsverwendungsnachweis!$D$7," / ",RIGHT(Monatsverwendungsnachweis!$F$7,2)," / ",ROW()-1))</f>
        <v/>
      </c>
      <c r="D298" s="294" t="str">
        <f t="shared" si="31"/>
        <v/>
      </c>
      <c r="E298" s="294" t="str">
        <f t="shared" si="32"/>
        <v/>
      </c>
      <c r="F298" s="293" t="str">
        <f>IF(A298="","",VLOOKUP(Monatsverwendungsnachweis!B309,Positionen,7,FALSE))</f>
        <v/>
      </c>
      <c r="G298" s="292" t="str">
        <f>IF(A298="","",CONCATENATE(UHG_csv!G298," x ",VLOOKUP(Monatsverwendungsnachweis!$B309,Positionen,8,FALSE)*100,"%"))</f>
        <v/>
      </c>
      <c r="H298" s="406" t="str">
        <f>IF(A298="","",ROUND(UHG_csv!H298*VLOOKUP(Monatsverwendungsnachweis!$B309,Positionen,8,FALSE),2))</f>
        <v/>
      </c>
      <c r="I298" s="406" t="str">
        <f t="shared" si="33"/>
        <v/>
      </c>
      <c r="J298" s="293" t="str">
        <f>IF(A298="","",IF(Monatsverwendungsnachweis!S309="","",Monatsverwendungsnachweis!S309))</f>
        <v/>
      </c>
      <c r="K298" s="490" t="str">
        <f t="shared" si="34"/>
        <v/>
      </c>
      <c r="L298" s="492">
        <f>Monatsverwendungsnachweis!B309</f>
        <v>0</v>
      </c>
    </row>
    <row r="299" spans="1:12" x14ac:dyDescent="0.25">
      <c r="A299" s="292" t="str">
        <f>IF(Ermittlung_Kofi!L300=0,"",IFERROR(VLOOKUP(Monatsverwendungsnachweis!B310,Positionen,6,FALSE),""))</f>
        <v/>
      </c>
      <c r="B299" s="293" t="str">
        <f t="shared" si="30"/>
        <v/>
      </c>
      <c r="C299" s="292" t="str">
        <f>IF(A299="","",CONCATENATE("Refi_UHG_1"," / ",Monatsverwendungsnachweis!$D$7," / ",RIGHT(Monatsverwendungsnachweis!$F$7,2)," / ",ROW()-1))</f>
        <v/>
      </c>
      <c r="D299" s="294" t="str">
        <f t="shared" si="31"/>
        <v/>
      </c>
      <c r="E299" s="294" t="str">
        <f t="shared" si="32"/>
        <v/>
      </c>
      <c r="F299" s="293" t="str">
        <f>IF(A299="","",VLOOKUP(Monatsverwendungsnachweis!B310,Positionen,7,FALSE))</f>
        <v/>
      </c>
      <c r="G299" s="292" t="str">
        <f>IF(A299="","",CONCATENATE(UHG_csv!G299," x ",VLOOKUP(Monatsverwendungsnachweis!$B310,Positionen,8,FALSE)*100,"%"))</f>
        <v/>
      </c>
      <c r="H299" s="406" t="str">
        <f>IF(A299="","",ROUND(UHG_csv!H299*VLOOKUP(Monatsverwendungsnachweis!$B310,Positionen,8,FALSE),2))</f>
        <v/>
      </c>
      <c r="I299" s="406" t="str">
        <f t="shared" si="33"/>
        <v/>
      </c>
      <c r="J299" s="293" t="str">
        <f>IF(A299="","",IF(Monatsverwendungsnachweis!S310="","",Monatsverwendungsnachweis!S310))</f>
        <v/>
      </c>
      <c r="K299" s="490" t="str">
        <f t="shared" si="34"/>
        <v/>
      </c>
      <c r="L299" s="492">
        <f>Monatsverwendungsnachweis!B310</f>
        <v>0</v>
      </c>
    </row>
    <row r="300" spans="1:12" x14ac:dyDescent="0.25">
      <c r="A300" s="292" t="str">
        <f>IF(Ermittlung_Kofi!L301=0,"",IFERROR(VLOOKUP(Monatsverwendungsnachweis!B311,Positionen,6,FALSE),""))</f>
        <v/>
      </c>
      <c r="B300" s="293" t="str">
        <f t="shared" si="30"/>
        <v/>
      </c>
      <c r="C300" s="292" t="str">
        <f>IF(A300="","",CONCATENATE("Refi_UHG_1"," / ",Monatsverwendungsnachweis!$D$7," / ",RIGHT(Monatsverwendungsnachweis!$F$7,2)," / ",ROW()-1))</f>
        <v/>
      </c>
      <c r="D300" s="294" t="str">
        <f t="shared" si="31"/>
        <v/>
      </c>
      <c r="E300" s="294" t="str">
        <f t="shared" si="32"/>
        <v/>
      </c>
      <c r="F300" s="293" t="str">
        <f>IF(A300="","",VLOOKUP(Monatsverwendungsnachweis!B311,Positionen,7,FALSE))</f>
        <v/>
      </c>
      <c r="G300" s="292" t="str">
        <f>IF(A300="","",CONCATENATE(UHG_csv!G300," x ",VLOOKUP(Monatsverwendungsnachweis!$B311,Positionen,8,FALSE)*100,"%"))</f>
        <v/>
      </c>
      <c r="H300" s="406" t="str">
        <f>IF(A300="","",ROUND(UHG_csv!H300*VLOOKUP(Monatsverwendungsnachweis!$B311,Positionen,8,FALSE),2))</f>
        <v/>
      </c>
      <c r="I300" s="406" t="str">
        <f t="shared" si="33"/>
        <v/>
      </c>
      <c r="J300" s="293" t="str">
        <f>IF(A300="","",IF(Monatsverwendungsnachweis!S311="","",Monatsverwendungsnachweis!S311))</f>
        <v/>
      </c>
      <c r="K300" s="490" t="str">
        <f t="shared" si="34"/>
        <v/>
      </c>
      <c r="L300" s="492">
        <f>Monatsverwendungsnachweis!B311</f>
        <v>0</v>
      </c>
    </row>
    <row r="301" spans="1:12" ht="14.4" thickBot="1" x14ac:dyDescent="0.3">
      <c r="A301" s="292" t="str">
        <f>IF(Ermittlung_Kofi!L302=0,"",IFERROR(VLOOKUP(Monatsverwendungsnachweis!B312,Positionen,6,FALSE),""))</f>
        <v/>
      </c>
      <c r="B301" s="293" t="str">
        <f t="shared" si="30"/>
        <v/>
      </c>
      <c r="C301" s="292" t="str">
        <f>IF(A301="","",CONCATENATE("Refi_UHG_1"," / ",Monatsverwendungsnachweis!$D$7," / ",RIGHT(Monatsverwendungsnachweis!$F$7,2)," / ",ROW()-1))</f>
        <v/>
      </c>
      <c r="D301" s="294" t="str">
        <f t="shared" si="31"/>
        <v/>
      </c>
      <c r="E301" s="294" t="str">
        <f t="shared" si="32"/>
        <v/>
      </c>
      <c r="F301" s="293" t="str">
        <f>IF(A301="","",VLOOKUP(Monatsverwendungsnachweis!B312,Positionen,7,FALSE))</f>
        <v/>
      </c>
      <c r="G301" s="793" t="str">
        <f>IF(A301="","",CONCATENATE(UHG_csv!G301," x ",VLOOKUP(Monatsverwendungsnachweis!$B312,Positionen,8,FALSE)*100,"%"))</f>
        <v/>
      </c>
      <c r="H301" s="406" t="str">
        <f>IF(A301="","",ROUND(UHG_csv!H301*VLOOKUP(Monatsverwendungsnachweis!$B312,Positionen,8,FALSE),2))</f>
        <v/>
      </c>
      <c r="I301" s="406" t="str">
        <f t="shared" si="33"/>
        <v/>
      </c>
      <c r="J301" s="293" t="str">
        <f>IF(A301="","",IF(Monatsverwendungsnachweis!S312="","",Monatsverwendungsnachweis!S312))</f>
        <v/>
      </c>
      <c r="K301" s="490" t="str">
        <f t="shared" si="34"/>
        <v/>
      </c>
      <c r="L301" s="492">
        <f>Monatsverwendungsnachweis!B312</f>
        <v>0</v>
      </c>
    </row>
    <row r="302" spans="1:12" x14ac:dyDescent="0.25">
      <c r="A302" s="463" t="str">
        <f>VLOOKUP(L302,Positionen,6,FALSE)</f>
        <v>C1.2.1.2</v>
      </c>
      <c r="B302" s="464" t="s">
        <v>540</v>
      </c>
      <c r="C302" s="465" t="str">
        <f>CONCATENATE("Refi_UHG_1"," / ",Monatsverwendungsnachweis!$D$7," / ",RIGHT(Monatsverwendungsnachweis!$F$7,2)," / ", L302)</f>
        <v>Refi_UHG_1 / 1 / 21 / JC</v>
      </c>
      <c r="D302" s="466">
        <f t="shared" ref="D302:E305" si="35">Monatsende</f>
        <v>44227</v>
      </c>
      <c r="E302" s="466">
        <f t="shared" si="35"/>
        <v>44227</v>
      </c>
      <c r="F302" s="465" t="str">
        <f>VLOOKUP(L302,Positionen,7,FALSE)</f>
        <v>Jobcenter</v>
      </c>
      <c r="G302" s="792" t="e">
        <f>CONCATENATE(Ermittlung_Kofi!Q313," x ",UHG," / ",Ermittlung_Kofi!Q303," x Monate"," a ",VLOOKUP(UHG,TN_UHG_Jahr_Monat,Monatsverwendungsnachweis!$E$10,FALSE), "€ /"," ",Ermittlung_Kofi!X303," x Tage"," a ",VLOOKUP(UHG,TN_UHG_Jahr_Tag,Monatsverwendungsnachweis!$E$10,FALSE), "€"," x ",VLOOKUP(L302,Positionen,8,FALSE)*100,"%")</f>
        <v>#N/A</v>
      </c>
      <c r="H302" s="468">
        <f>SUMIF($L$2:$L$301,L302,$H$2:$H$301)</f>
        <v>0</v>
      </c>
      <c r="I302" s="468">
        <f>H302</f>
        <v>0</v>
      </c>
      <c r="J302" s="562"/>
      <c r="K302" s="476">
        <v>0</v>
      </c>
      <c r="L302" s="477" t="s">
        <v>439</v>
      </c>
    </row>
    <row r="303" spans="1:12" x14ac:dyDescent="0.25">
      <c r="A303" s="478" t="str">
        <f>VLOOKUP(L303,Positionen,6,FALSE)</f>
        <v>C1.2.1.1</v>
      </c>
      <c r="B303" s="479" t="s">
        <v>540</v>
      </c>
      <c r="C303" s="480" t="str">
        <f>CONCATENATE("Refi_UHG_1"," / ",Monatsverwendungsnachweis!$D$7," / ",RIGHT(Monatsverwendungsnachweis!$F$7,2)," / ", L303)</f>
        <v>Refi_UHG_1 / 1 / 21 / AA</v>
      </c>
      <c r="D303" s="481">
        <f t="shared" si="35"/>
        <v>44227</v>
      </c>
      <c r="E303" s="481">
        <f t="shared" si="35"/>
        <v>44227</v>
      </c>
      <c r="F303" s="480" t="str">
        <f>VLOOKUP(L303,Positionen,7,FALSE)</f>
        <v>Agentur für Arbeit</v>
      </c>
      <c r="G303" s="791" t="e">
        <f>CONCATENATE(Ermittlung_Kofi!R314," x ",UHG," / ",Ermittlung_Kofi!R304," x Monate"," a ",VLOOKUP(UHG,TN_UHG_Jahr_Monat,Monatsverwendungsnachweis!$E$10,FALSE), "€ /"," ",Ermittlung_Kofi!Y304," x Tage"," a ",VLOOKUP(UHG,TN_UHG_Jahr_Tag,Monatsverwendungsnachweis!$E$10,FALSE), "€"," x ",VLOOKUP(L303,Positionen,8,FALSE)*100,"%")</f>
        <v>#N/A</v>
      </c>
      <c r="H303" s="471">
        <f t="shared" ref="H303:H305" si="36">SUMIF($L$2:$L$301,L303,$H$2:$H$301)</f>
        <v>0</v>
      </c>
      <c r="I303" s="471">
        <f>H303</f>
        <v>0</v>
      </c>
      <c r="J303" s="563"/>
      <c r="K303" s="482">
        <v>0</v>
      </c>
      <c r="L303" s="483" t="s">
        <v>440</v>
      </c>
    </row>
    <row r="304" spans="1:12" x14ac:dyDescent="0.25">
      <c r="A304" s="478" t="str">
        <f>VLOOKUP(L304,Positionen,6,FALSE)</f>
        <v>C1.2.1.2</v>
      </c>
      <c r="B304" s="479" t="s">
        <v>540</v>
      </c>
      <c r="C304" s="480" t="str">
        <f>CONCATENATE("Refi_UHG_1"," / ",Monatsverwendungsnachweis!$D$7," / ",RIGHT(Monatsverwendungsnachweis!$F$7,2)," / ", L304)</f>
        <v>Refi_UHG_1 / 1 / 21 / JC/Träger</v>
      </c>
      <c r="D304" s="481">
        <f t="shared" si="35"/>
        <v>44227</v>
      </c>
      <c r="E304" s="481">
        <f t="shared" si="35"/>
        <v>44227</v>
      </c>
      <c r="F304" s="480" t="str">
        <f>VLOOKUP(L304,Positionen,7,FALSE)</f>
        <v>Jobcenter</v>
      </c>
      <c r="G304" s="791" t="e">
        <f>CONCATENATE(Ermittlung_Kofi!S315," x ",UHG," / ",Ermittlung_Kofi!S305," x Monate"," a ",VLOOKUP(UHG,TN_UHG_Jahr_Monat,Monatsverwendungsnachweis!$E$10,FALSE), "€ /"," ",Ermittlung_Kofi!Z305," x Tage"," a ",VLOOKUP(UHG,TN_UHG_Jahr_Tag,Monatsverwendungsnachweis!$E$10,FALSE), "€"," x ",VLOOKUP(L304,Positionen,8,FALSE)*100,"%")</f>
        <v>#N/A</v>
      </c>
      <c r="H304" s="471">
        <f t="shared" si="36"/>
        <v>0</v>
      </c>
      <c r="I304" s="471">
        <f>H304</f>
        <v>0</v>
      </c>
      <c r="J304" s="563"/>
      <c r="K304" s="482">
        <v>0</v>
      </c>
      <c r="L304" s="483" t="s">
        <v>447</v>
      </c>
    </row>
    <row r="305" spans="1:12" ht="14.4" thickBot="1" x14ac:dyDescent="0.3">
      <c r="A305" s="484" t="str">
        <f>VLOOKUP(L305,Positionen,6,FALSE)</f>
        <v>C1.2.2_11</v>
      </c>
      <c r="B305" s="485" t="s">
        <v>540</v>
      </c>
      <c r="C305" s="486" t="str">
        <f>CONCATENATE("Refi_UHG_1"," / ",Monatsverwendungsnachweis!$D$7," / ",RIGHT(Monatsverwendungsnachweis!$F$7,2)," / ", L305)</f>
        <v>Refi_UHG_1 / 1 / 21 / Land HB</v>
      </c>
      <c r="D305" s="487">
        <f t="shared" si="35"/>
        <v>44227</v>
      </c>
      <c r="E305" s="487">
        <f t="shared" si="35"/>
        <v>44227</v>
      </c>
      <c r="F305" s="486" t="str">
        <f>VLOOKUP(L305,Positionen,7,FALSE)</f>
        <v>Senatorin für Justiz</v>
      </c>
      <c r="G305" s="486" t="e">
        <f>CONCATENATE(Ermittlung_Kofi!T316," x ",UHG," / ",Ermittlung_Kofi!T306," x Monate"," a ",VLOOKUP(UHG,TN_UHG_Jahr_Monat,Monatsverwendungsnachweis!$E$10,FALSE), "€ /"," ",Ermittlung_Kofi!AA306," x Tage"," a ",VLOOKUP(UHG,TN_UHG_Jahr_Tag,Monatsverwendungsnachweis!$E$10,FALSE), "€"," x ",VLOOKUP(L305,Positionen,8,FALSE)*100,"%")</f>
        <v>#N/A</v>
      </c>
      <c r="H305" s="474">
        <f t="shared" si="36"/>
        <v>0</v>
      </c>
      <c r="I305" s="474">
        <f>H305</f>
        <v>0</v>
      </c>
      <c r="J305" s="564"/>
      <c r="K305" s="488">
        <v>0</v>
      </c>
      <c r="L305" s="489" t="s">
        <v>441</v>
      </c>
    </row>
    <row r="308" spans="1:12" x14ac:dyDescent="0.25">
      <c r="A308" s="299" t="s">
        <v>772</v>
      </c>
    </row>
  </sheetData>
  <sheetProtection formatRows="0"/>
  <conditionalFormatting sqref="A2:A301">
    <cfRule type="containsText" dxfId="3" priority="1" operator="containsText" text="C">
      <formula>NOT(ISERROR(SEARCH("C",A2)))</formula>
    </cfRule>
    <cfRule type="containsText" dxfId="2" priority="2" operator="containsText" text="B">
      <formula>NOT(ISERROR(SEARCH("B",A2)))</formula>
    </cfRule>
  </conditionalFormatting>
  <pageMargins left="0.70866141732283472" right="0.70866141732283472" top="0.78740157480314965" bottom="0.78740157480314965" header="0.31496062992125984" footer="0.31496062992125984"/>
  <pageSetup paperSize="9" scale="55" fitToHeight="0" orientation="landscape" r:id="rId1"/>
  <headerFooter>
    <oddFooter>&amp;L&amp;F - &amp;A&amp;CESF_Monats_VN_SEK_V12_3_200501&amp;R&amp;P</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305"/>
  <sheetViews>
    <sheetView zoomScale="90" zoomScaleNormal="90" zoomScalePageLayoutView="80" workbookViewId="0">
      <selection activeCell="C292" sqref="C292"/>
    </sheetView>
  </sheetViews>
  <sheetFormatPr baseColWidth="10" defaultColWidth="11.44140625" defaultRowHeight="13.8" x14ac:dyDescent="0.25"/>
  <cols>
    <col min="1" max="1" width="18.5546875" style="299" customWidth="1"/>
    <col min="2" max="2" width="11" style="295" bestFit="1" customWidth="1"/>
    <col min="3" max="3" width="32.6640625" style="296" bestFit="1" customWidth="1"/>
    <col min="4" max="4" width="13.44140625" style="297" bestFit="1" customWidth="1"/>
    <col min="5" max="5" width="22.33203125" style="297" customWidth="1"/>
    <col min="6" max="6" width="39.88671875" style="297" customWidth="1"/>
    <col min="7" max="7" width="72" style="296" customWidth="1"/>
    <col min="8" max="8" width="23" style="407" customWidth="1"/>
    <col min="9" max="9" width="21" style="408" customWidth="1"/>
    <col min="10" max="10" width="13.109375" style="300" bestFit="1" customWidth="1"/>
    <col min="11" max="11" width="19.44140625" style="291" bestFit="1" customWidth="1"/>
    <col min="12" max="13" width="15.6640625" style="291" customWidth="1"/>
    <col min="14" max="16384" width="11.44140625" style="291"/>
  </cols>
  <sheetData>
    <row r="1" spans="1:12" ht="34.5" customHeight="1" thickBot="1" x14ac:dyDescent="0.3">
      <c r="A1" s="287" t="s">
        <v>382</v>
      </c>
      <c r="B1" s="288" t="s">
        <v>410</v>
      </c>
      <c r="C1" s="330" t="s">
        <v>411</v>
      </c>
      <c r="D1" s="289" t="s">
        <v>412</v>
      </c>
      <c r="E1" s="289" t="s">
        <v>413</v>
      </c>
      <c r="F1" s="288" t="s">
        <v>414</v>
      </c>
      <c r="G1" s="330" t="s">
        <v>415</v>
      </c>
      <c r="H1" s="405" t="s">
        <v>416</v>
      </c>
      <c r="I1" s="405" t="s">
        <v>417</v>
      </c>
      <c r="J1" s="288" t="s">
        <v>418</v>
      </c>
      <c r="K1" s="290" t="s">
        <v>419</v>
      </c>
    </row>
    <row r="2" spans="1:12" s="295" customFormat="1" ht="19.5" customHeight="1" x14ac:dyDescent="0.25">
      <c r="A2" s="292" t="str">
        <f>IF(UHG_Refi_1_csv!A2="","",IF(VLOOKUP(Monatsverwendungsnachweis!B13,Positionen,9,FALSE)="","",IFERROR(VLOOKUP(Monatsverwendungsnachweis!B13,Positionen,9,FALSE),"")))</f>
        <v/>
      </c>
      <c r="B2" s="293" t="str">
        <f>IF(A2="","","ZE")</f>
        <v/>
      </c>
      <c r="C2" s="292" t="str">
        <f>IF(A2="","",CONCATENATE("Refi_UHG_2"," / ",Monatsverwendungsnachweis!$D$7," / ",RIGHT(Monatsverwendungsnachweis!$F$7,2)," / ",ROW()-1))</f>
        <v/>
      </c>
      <c r="D2" s="294" t="str">
        <f t="shared" ref="D2:D14" si="0">IF(A2="","",Monatsende)</f>
        <v/>
      </c>
      <c r="E2" s="294" t="str">
        <f t="shared" ref="E2:E14" si="1">IF(A2="","",Monatsende)</f>
        <v/>
      </c>
      <c r="F2" s="293" t="str">
        <f>IF(A2="","",VLOOKUP(Monatsverwendungsnachweis!B13,Positionen,10,FALSE))</f>
        <v/>
      </c>
      <c r="G2" s="292" t="str">
        <f>IF(A2="","",CONCATENATE(UHG_csv!G2," x ",VLOOKUP(Monatsverwendungsnachweis!$B13,Positionen,11,FALSE)*100,"%"))</f>
        <v/>
      </c>
      <c r="H2" s="406" t="str">
        <f>IF(A2="","",ROUND(UHG_csv!H2*VLOOKUP(Monatsverwendungsnachweis!$B13,Positionen,11,FALSE),2))</f>
        <v/>
      </c>
      <c r="I2" s="406" t="str">
        <f>IF(A2="","",H2)</f>
        <v/>
      </c>
      <c r="J2" s="293" t="str">
        <f>IF(A2="","",IF(Monatsverwendungsnachweis!S13="","",Monatsverwendungsnachweis!S13))</f>
        <v/>
      </c>
      <c r="K2" s="293" t="str">
        <f>IF(A2="","","0")</f>
        <v/>
      </c>
      <c r="L2" s="507">
        <f>Monatsverwendungsnachweis!B13</f>
        <v>0</v>
      </c>
    </row>
    <row r="3" spans="1:12" x14ac:dyDescent="0.25">
      <c r="A3" s="292" t="str">
        <f>IF(UHG_Refi_1_csv!A3="","",IF(VLOOKUP(Monatsverwendungsnachweis!B14,Positionen,9,FALSE)="","",IFERROR(VLOOKUP(Monatsverwendungsnachweis!B14,Positionen,9,FALSE),"")))</f>
        <v/>
      </c>
      <c r="B3" s="293" t="str">
        <f t="shared" ref="B3:B14" si="2">IF(A3="","","ZE")</f>
        <v/>
      </c>
      <c r="C3" s="292" t="str">
        <f>IF(A3="","",CONCATENATE("Refi_UHG_2"," / ",Monatsverwendungsnachweis!$D$7," / ",RIGHT(Monatsverwendungsnachweis!$F$7,2)," / ",ROW()-1))</f>
        <v/>
      </c>
      <c r="D3" s="294" t="str">
        <f t="shared" si="0"/>
        <v/>
      </c>
      <c r="E3" s="294" t="str">
        <f t="shared" si="1"/>
        <v/>
      </c>
      <c r="F3" s="293" t="str">
        <f>IF(A3="","",VLOOKUP(Monatsverwendungsnachweis!B14,Positionen,10,FALSE))</f>
        <v/>
      </c>
      <c r="G3" s="292" t="str">
        <f>IF(A3="","",CONCATENATE(UHG_csv!G3," x ",VLOOKUP(Monatsverwendungsnachweis!$B14,Positionen,11,FALSE)*100,"%"))</f>
        <v/>
      </c>
      <c r="H3" s="406" t="str">
        <f>IF(A3="","",ROUND(UHG_csv!H3*VLOOKUP(Monatsverwendungsnachweis!$B14,Positionen,11,FALSE),2))</f>
        <v/>
      </c>
      <c r="I3" s="406" t="str">
        <f t="shared" ref="I3:I14" si="3">IF(A3="","",H3)</f>
        <v/>
      </c>
      <c r="J3" s="293" t="str">
        <f>IF(A3="","",IF(Monatsverwendungsnachweis!S14="","",Monatsverwendungsnachweis!S14))</f>
        <v/>
      </c>
      <c r="K3" s="293" t="str">
        <f t="shared" ref="K3:K14" si="4">IF(A3="","","0")</f>
        <v/>
      </c>
      <c r="L3" s="508">
        <f>Monatsverwendungsnachweis!B14</f>
        <v>0</v>
      </c>
    </row>
    <row r="4" spans="1:12" x14ac:dyDescent="0.25">
      <c r="A4" s="292" t="str">
        <f>IF(UHG_Refi_1_csv!A4="","",IF(VLOOKUP(Monatsverwendungsnachweis!B15,Positionen,9,FALSE)="","",IFERROR(VLOOKUP(Monatsverwendungsnachweis!B15,Positionen,9,FALSE),"")))</f>
        <v/>
      </c>
      <c r="B4" s="293" t="str">
        <f t="shared" si="2"/>
        <v/>
      </c>
      <c r="C4" s="292" t="str">
        <f>IF(A4="","",CONCATENATE("Refi_UHG_2"," / ",Monatsverwendungsnachweis!$D$7," / ",RIGHT(Monatsverwendungsnachweis!$F$7,2)," / ",ROW()-1))</f>
        <v/>
      </c>
      <c r="D4" s="294" t="str">
        <f t="shared" si="0"/>
        <v/>
      </c>
      <c r="E4" s="294" t="str">
        <f t="shared" si="1"/>
        <v/>
      </c>
      <c r="F4" s="293" t="str">
        <f>IF(A4="","",VLOOKUP(Monatsverwendungsnachweis!B15,Positionen,10,FALSE))</f>
        <v/>
      </c>
      <c r="G4" s="292" t="str">
        <f>IF(A4="","",CONCATENATE(UHG_csv!G4," x ",VLOOKUP(Monatsverwendungsnachweis!$B15,Positionen,11,FALSE)*100,"%"))</f>
        <v/>
      </c>
      <c r="H4" s="406" t="str">
        <f>IF(A4="","",ROUND(UHG_csv!H4*VLOOKUP(Monatsverwendungsnachweis!$B15,Positionen,11,FALSE),2))</f>
        <v/>
      </c>
      <c r="I4" s="406" t="str">
        <f t="shared" si="3"/>
        <v/>
      </c>
      <c r="J4" s="293" t="str">
        <f>IF(A4="","",IF(Monatsverwendungsnachweis!S15="","",Monatsverwendungsnachweis!S15))</f>
        <v/>
      </c>
      <c r="K4" s="293" t="str">
        <f t="shared" si="4"/>
        <v/>
      </c>
      <c r="L4" s="508">
        <f>Monatsverwendungsnachweis!B15</f>
        <v>0</v>
      </c>
    </row>
    <row r="5" spans="1:12" x14ac:dyDescent="0.25">
      <c r="A5" s="292" t="str">
        <f>IF(UHG_Refi_1_csv!A5="","",IF(VLOOKUP(Monatsverwendungsnachweis!B16,Positionen,9,FALSE)="","",IFERROR(VLOOKUP(Monatsverwendungsnachweis!B16,Positionen,9,FALSE),"")))</f>
        <v/>
      </c>
      <c r="B5" s="293" t="str">
        <f t="shared" si="2"/>
        <v/>
      </c>
      <c r="C5" s="292" t="str">
        <f>IF(A5="","",CONCATENATE("Refi_UHG_2"," / ",Monatsverwendungsnachweis!$D$7," / ",RIGHT(Monatsverwendungsnachweis!$F$7,2)," / ",ROW()-1))</f>
        <v/>
      </c>
      <c r="D5" s="294" t="str">
        <f t="shared" si="0"/>
        <v/>
      </c>
      <c r="E5" s="294" t="str">
        <f t="shared" si="1"/>
        <v/>
      </c>
      <c r="F5" s="293" t="str">
        <f>IF(A5="","",VLOOKUP(Monatsverwendungsnachweis!B16,Positionen,10,FALSE))</f>
        <v/>
      </c>
      <c r="G5" s="292" t="str">
        <f>IF(A5="","",CONCATENATE(UHG_csv!G5," x ",VLOOKUP(Monatsverwendungsnachweis!$B16,Positionen,11,FALSE)*100,"%"))</f>
        <v/>
      </c>
      <c r="H5" s="406" t="str">
        <f>IF(A5="","",ROUND(UHG_csv!H5*VLOOKUP(Monatsverwendungsnachweis!$B16,Positionen,11,FALSE),2))</f>
        <v/>
      </c>
      <c r="I5" s="406" t="str">
        <f t="shared" si="3"/>
        <v/>
      </c>
      <c r="J5" s="293" t="str">
        <f>IF(A5="","",IF(Monatsverwendungsnachweis!S16="","",Monatsverwendungsnachweis!S16))</f>
        <v/>
      </c>
      <c r="K5" s="293" t="str">
        <f t="shared" si="4"/>
        <v/>
      </c>
      <c r="L5" s="508">
        <f>Monatsverwendungsnachweis!B16</f>
        <v>0</v>
      </c>
    </row>
    <row r="6" spans="1:12" x14ac:dyDescent="0.25">
      <c r="A6" s="292" t="str">
        <f>IF(UHG_Refi_1_csv!A6="","",IF(VLOOKUP(Monatsverwendungsnachweis!B17,Positionen,9,FALSE)="","",IFERROR(VLOOKUP(Monatsverwendungsnachweis!B17,Positionen,9,FALSE),"")))</f>
        <v/>
      </c>
      <c r="B6" s="293" t="str">
        <f t="shared" si="2"/>
        <v/>
      </c>
      <c r="C6" s="292" t="str">
        <f>IF(A6="","",CONCATENATE("Refi_UHG_2"," / ",Monatsverwendungsnachweis!$D$7," / ",RIGHT(Monatsverwendungsnachweis!$F$7,2)," / ",ROW()-1))</f>
        <v/>
      </c>
      <c r="D6" s="294" t="str">
        <f t="shared" si="0"/>
        <v/>
      </c>
      <c r="E6" s="294" t="str">
        <f t="shared" si="1"/>
        <v/>
      </c>
      <c r="F6" s="293" t="str">
        <f>IF(A6="","",VLOOKUP(Monatsverwendungsnachweis!B17,Positionen,10,FALSE))</f>
        <v/>
      </c>
      <c r="G6" s="292" t="str">
        <f>IF(A6="","",CONCATENATE(UHG_csv!G6," x ",VLOOKUP(Monatsverwendungsnachweis!$B17,Positionen,11,FALSE)*100,"%"))</f>
        <v/>
      </c>
      <c r="H6" s="406" t="str">
        <f>IF(A6="","",ROUND(UHG_csv!H6*VLOOKUP(Monatsverwendungsnachweis!$B17,Positionen,11,FALSE),2))</f>
        <v/>
      </c>
      <c r="I6" s="406" t="str">
        <f t="shared" si="3"/>
        <v/>
      </c>
      <c r="J6" s="293" t="str">
        <f>IF(A6="","",IF(Monatsverwendungsnachweis!S17="","",Monatsverwendungsnachweis!S17))</f>
        <v/>
      </c>
      <c r="K6" s="293" t="str">
        <f t="shared" si="4"/>
        <v/>
      </c>
      <c r="L6" s="508">
        <f>Monatsverwendungsnachweis!B17</f>
        <v>0</v>
      </c>
    </row>
    <row r="7" spans="1:12" x14ac:dyDescent="0.25">
      <c r="A7" s="292" t="str">
        <f>IF(UHG_Refi_1_csv!A7="","",IF(VLOOKUP(Monatsverwendungsnachweis!B18,Positionen,9,FALSE)="","",IFERROR(VLOOKUP(Monatsverwendungsnachweis!B18,Positionen,9,FALSE),"")))</f>
        <v/>
      </c>
      <c r="B7" s="293" t="str">
        <f t="shared" si="2"/>
        <v/>
      </c>
      <c r="C7" s="292" t="str">
        <f>IF(A7="","",CONCATENATE("Refi_UHG_2"," / ",Monatsverwendungsnachweis!$D$7," / ",RIGHT(Monatsverwendungsnachweis!$F$7,2)," / ",ROW()-1))</f>
        <v/>
      </c>
      <c r="D7" s="294" t="str">
        <f t="shared" si="0"/>
        <v/>
      </c>
      <c r="E7" s="294" t="str">
        <f t="shared" si="1"/>
        <v/>
      </c>
      <c r="F7" s="293" t="str">
        <f>IF(A7="","",VLOOKUP(Monatsverwendungsnachweis!B18,Positionen,10,FALSE))</f>
        <v/>
      </c>
      <c r="G7" s="292" t="str">
        <f>IF(A7="","",CONCATENATE(UHG_csv!G7," x ",VLOOKUP(Monatsverwendungsnachweis!$B18,Positionen,11,FALSE)*100,"%"))</f>
        <v/>
      </c>
      <c r="H7" s="406" t="str">
        <f>IF(A7="","",ROUND(UHG_csv!H7*VLOOKUP(Monatsverwendungsnachweis!$B18,Positionen,11,FALSE),2))</f>
        <v/>
      </c>
      <c r="I7" s="406" t="str">
        <f t="shared" si="3"/>
        <v/>
      </c>
      <c r="J7" s="293" t="str">
        <f>IF(A7="","",IF(Monatsverwendungsnachweis!S18="","",Monatsverwendungsnachweis!S18))</f>
        <v/>
      </c>
      <c r="K7" s="293" t="str">
        <f t="shared" si="4"/>
        <v/>
      </c>
      <c r="L7" s="508">
        <f>Monatsverwendungsnachweis!B18</f>
        <v>0</v>
      </c>
    </row>
    <row r="8" spans="1:12" x14ac:dyDescent="0.25">
      <c r="A8" s="292" t="str">
        <f>IF(UHG_Refi_1_csv!A8="","",IF(VLOOKUP(Monatsverwendungsnachweis!B19,Positionen,9,FALSE)="","",IFERROR(VLOOKUP(Monatsverwendungsnachweis!B19,Positionen,9,FALSE),"")))</f>
        <v/>
      </c>
      <c r="B8" s="293" t="str">
        <f t="shared" si="2"/>
        <v/>
      </c>
      <c r="C8" s="292" t="str">
        <f>IF(A8="","",CONCATENATE("Refi_UHG_2"," / ",Monatsverwendungsnachweis!$D$7," / ",RIGHT(Monatsverwendungsnachweis!$F$7,2)," / ",ROW()-1))</f>
        <v/>
      </c>
      <c r="D8" s="294" t="str">
        <f t="shared" si="0"/>
        <v/>
      </c>
      <c r="E8" s="294" t="str">
        <f t="shared" si="1"/>
        <v/>
      </c>
      <c r="F8" s="293" t="str">
        <f>IF(A8="","",VLOOKUP(Monatsverwendungsnachweis!B19,Positionen,10,FALSE))</f>
        <v/>
      </c>
      <c r="G8" s="292" t="str">
        <f>IF(A8="","",CONCATENATE(UHG_csv!G8," x ",VLOOKUP(Monatsverwendungsnachweis!$B19,Positionen,11,FALSE)*100,"%"))</f>
        <v/>
      </c>
      <c r="H8" s="406" t="str">
        <f>IF(A8="","",ROUND(UHG_csv!H8*VLOOKUP(Monatsverwendungsnachweis!$B19,Positionen,11,FALSE),2))</f>
        <v/>
      </c>
      <c r="I8" s="406" t="str">
        <f t="shared" si="3"/>
        <v/>
      </c>
      <c r="J8" s="293" t="str">
        <f>IF(A8="","",IF(Monatsverwendungsnachweis!S19="","",Monatsverwendungsnachweis!S19))</f>
        <v/>
      </c>
      <c r="K8" s="293" t="str">
        <f t="shared" si="4"/>
        <v/>
      </c>
      <c r="L8" s="508">
        <f>Monatsverwendungsnachweis!B19</f>
        <v>0</v>
      </c>
    </row>
    <row r="9" spans="1:12" x14ac:dyDescent="0.25">
      <c r="A9" s="292" t="str">
        <f>IF(UHG_Refi_1_csv!A9="","",IF(VLOOKUP(Monatsverwendungsnachweis!B20,Positionen,9,FALSE)="","",IFERROR(VLOOKUP(Monatsverwendungsnachweis!B20,Positionen,9,FALSE),"")))</f>
        <v/>
      </c>
      <c r="B9" s="293" t="str">
        <f t="shared" si="2"/>
        <v/>
      </c>
      <c r="C9" s="292" t="str">
        <f>IF(A9="","",CONCATENATE("Refi_UHG_2"," / ",Monatsverwendungsnachweis!$D$7," / ",RIGHT(Monatsverwendungsnachweis!$F$7,2)," / ",ROW()-1))</f>
        <v/>
      </c>
      <c r="D9" s="294" t="str">
        <f t="shared" si="0"/>
        <v/>
      </c>
      <c r="E9" s="294" t="str">
        <f t="shared" si="1"/>
        <v/>
      </c>
      <c r="F9" s="293" t="str">
        <f>IF(A9="","",VLOOKUP(Monatsverwendungsnachweis!B20,Positionen,10,FALSE))</f>
        <v/>
      </c>
      <c r="G9" s="292" t="str">
        <f>IF(A9="","",CONCATENATE(UHG_csv!G9," x ",VLOOKUP(Monatsverwendungsnachweis!$B20,Positionen,11,FALSE)*100,"%"))</f>
        <v/>
      </c>
      <c r="H9" s="406" t="str">
        <f>IF(A9="","",ROUND(UHG_csv!H9*VLOOKUP(Monatsverwendungsnachweis!$B20,Positionen,11,FALSE),2))</f>
        <v/>
      </c>
      <c r="I9" s="406" t="str">
        <f t="shared" si="3"/>
        <v/>
      </c>
      <c r="J9" s="293" t="str">
        <f>IF(A9="","",IF(Monatsverwendungsnachweis!S20="","",Monatsverwendungsnachweis!S20))</f>
        <v/>
      </c>
      <c r="K9" s="293" t="str">
        <f t="shared" si="4"/>
        <v/>
      </c>
      <c r="L9" s="508">
        <f>Monatsverwendungsnachweis!B20</f>
        <v>0</v>
      </c>
    </row>
    <row r="10" spans="1:12" x14ac:dyDescent="0.25">
      <c r="A10" s="292" t="str">
        <f>IF(UHG_Refi_1_csv!A10="","",IF(VLOOKUP(Monatsverwendungsnachweis!B21,Positionen,9,FALSE)="","",IFERROR(VLOOKUP(Monatsverwendungsnachweis!B21,Positionen,9,FALSE),"")))</f>
        <v/>
      </c>
      <c r="B10" s="293" t="str">
        <f t="shared" si="2"/>
        <v/>
      </c>
      <c r="C10" s="292" t="str">
        <f>IF(A10="","",CONCATENATE("Refi_UHG_2"," / ",Monatsverwendungsnachweis!$D$7," / ",RIGHT(Monatsverwendungsnachweis!$F$7,2)," / ",ROW()-1))</f>
        <v/>
      </c>
      <c r="D10" s="294" t="str">
        <f t="shared" si="0"/>
        <v/>
      </c>
      <c r="E10" s="294" t="str">
        <f t="shared" si="1"/>
        <v/>
      </c>
      <c r="F10" s="293" t="str">
        <f>IF(A10="","",VLOOKUP(Monatsverwendungsnachweis!B21,Positionen,10,FALSE))</f>
        <v/>
      </c>
      <c r="G10" s="292" t="str">
        <f>IF(A10="","",CONCATENATE(UHG_csv!G10," x ",VLOOKUP(Monatsverwendungsnachweis!$B21,Positionen,11,FALSE)*100,"%"))</f>
        <v/>
      </c>
      <c r="H10" s="406" t="str">
        <f>IF(A10="","",ROUND(UHG_csv!H10*VLOOKUP(Monatsverwendungsnachweis!$B21,Positionen,11,FALSE),2))</f>
        <v/>
      </c>
      <c r="I10" s="406" t="str">
        <f t="shared" si="3"/>
        <v/>
      </c>
      <c r="J10" s="293" t="str">
        <f>IF(A10="","",IF(Monatsverwendungsnachweis!S21="","",Monatsverwendungsnachweis!S21))</f>
        <v/>
      </c>
      <c r="K10" s="293" t="str">
        <f t="shared" si="4"/>
        <v/>
      </c>
      <c r="L10" s="508">
        <f>Monatsverwendungsnachweis!B21</f>
        <v>0</v>
      </c>
    </row>
    <row r="11" spans="1:12" x14ac:dyDescent="0.25">
      <c r="A11" s="292" t="str">
        <f>IF(UHG_Refi_1_csv!A11="","",IF(VLOOKUP(Monatsverwendungsnachweis!B22,Positionen,9,FALSE)="","",IFERROR(VLOOKUP(Monatsverwendungsnachweis!B22,Positionen,9,FALSE),"")))</f>
        <v/>
      </c>
      <c r="B11" s="293" t="str">
        <f t="shared" si="2"/>
        <v/>
      </c>
      <c r="C11" s="292" t="str">
        <f>IF(A11="","",CONCATENATE("Refi_UHG_2"," / ",Monatsverwendungsnachweis!$D$7," / ",RIGHT(Monatsverwendungsnachweis!$F$7,2)," / ",ROW()-1))</f>
        <v/>
      </c>
      <c r="D11" s="294" t="str">
        <f t="shared" si="0"/>
        <v/>
      </c>
      <c r="E11" s="294" t="str">
        <f t="shared" si="1"/>
        <v/>
      </c>
      <c r="F11" s="293" t="str">
        <f>IF(A11="","",VLOOKUP(Monatsverwendungsnachweis!B22,Positionen,10,FALSE))</f>
        <v/>
      </c>
      <c r="G11" s="292" t="str">
        <f>IF(A11="","",CONCATENATE(UHG_csv!G11," x ",VLOOKUP(Monatsverwendungsnachweis!$B22,Positionen,11,FALSE)*100,"%"))</f>
        <v/>
      </c>
      <c r="H11" s="406" t="str">
        <f>IF(A11="","",ROUND(UHG_csv!H11*VLOOKUP(Monatsverwendungsnachweis!$B22,Positionen,11,FALSE),2))</f>
        <v/>
      </c>
      <c r="I11" s="406" t="str">
        <f t="shared" si="3"/>
        <v/>
      </c>
      <c r="J11" s="293" t="str">
        <f>IF(A11="","",IF(Monatsverwendungsnachweis!S22="","",Monatsverwendungsnachweis!S22))</f>
        <v/>
      </c>
      <c r="K11" s="293" t="str">
        <f t="shared" si="4"/>
        <v/>
      </c>
      <c r="L11" s="508">
        <f>Monatsverwendungsnachweis!B22</f>
        <v>0</v>
      </c>
    </row>
    <row r="12" spans="1:12" x14ac:dyDescent="0.25">
      <c r="A12" s="292" t="str">
        <f>IF(UHG_Refi_1_csv!A12="","",IF(VLOOKUP(Monatsverwendungsnachweis!B23,Positionen,9,FALSE)="","",IFERROR(VLOOKUP(Monatsverwendungsnachweis!B23,Positionen,9,FALSE),"")))</f>
        <v/>
      </c>
      <c r="B12" s="293" t="str">
        <f t="shared" si="2"/>
        <v/>
      </c>
      <c r="C12" s="292" t="str">
        <f>IF(A12="","",CONCATENATE("Refi_UHG_2"," / ",Monatsverwendungsnachweis!$D$7," / ",RIGHT(Monatsverwendungsnachweis!$F$7,2)," / ",ROW()-1))</f>
        <v/>
      </c>
      <c r="D12" s="294" t="str">
        <f t="shared" si="0"/>
        <v/>
      </c>
      <c r="E12" s="294" t="str">
        <f t="shared" si="1"/>
        <v/>
      </c>
      <c r="F12" s="293" t="str">
        <f>IF(A12="","",VLOOKUP(Monatsverwendungsnachweis!B23,Positionen,10,FALSE))</f>
        <v/>
      </c>
      <c r="G12" s="292" t="str">
        <f>IF(A12="","",CONCATENATE(UHG_csv!G12," x ",VLOOKUP(Monatsverwendungsnachweis!$B23,Positionen,11,FALSE)*100,"%"))</f>
        <v/>
      </c>
      <c r="H12" s="406" t="str">
        <f>IF(A12="","",ROUND(UHG_csv!H12*VLOOKUP(Monatsverwendungsnachweis!$B23,Positionen,11,FALSE),2))</f>
        <v/>
      </c>
      <c r="I12" s="406" t="str">
        <f t="shared" si="3"/>
        <v/>
      </c>
      <c r="J12" s="293" t="str">
        <f>IF(A12="","",IF(Monatsverwendungsnachweis!S23="","",Monatsverwendungsnachweis!S23))</f>
        <v/>
      </c>
      <c r="K12" s="293" t="str">
        <f t="shared" si="4"/>
        <v/>
      </c>
      <c r="L12" s="508">
        <f>Monatsverwendungsnachweis!B23</f>
        <v>0</v>
      </c>
    </row>
    <row r="13" spans="1:12" x14ac:dyDescent="0.25">
      <c r="A13" s="292" t="str">
        <f>IF(UHG_Refi_1_csv!A13="","",IF(VLOOKUP(Monatsverwendungsnachweis!B24,Positionen,9,FALSE)="","",IFERROR(VLOOKUP(Monatsverwendungsnachweis!B24,Positionen,9,FALSE),"")))</f>
        <v/>
      </c>
      <c r="B13" s="293" t="str">
        <f t="shared" si="2"/>
        <v/>
      </c>
      <c r="C13" s="292" t="str">
        <f>IF(A13="","",CONCATENATE("Refi_UHG_2"," / ",Monatsverwendungsnachweis!$D$7," / ",RIGHT(Monatsverwendungsnachweis!$F$7,2)," / ",ROW()-1))</f>
        <v/>
      </c>
      <c r="D13" s="294" t="str">
        <f t="shared" si="0"/>
        <v/>
      </c>
      <c r="E13" s="294" t="str">
        <f t="shared" si="1"/>
        <v/>
      </c>
      <c r="F13" s="293" t="str">
        <f>IF(A13="","",VLOOKUP(Monatsverwendungsnachweis!B24,Positionen,10,FALSE))</f>
        <v/>
      </c>
      <c r="G13" s="292" t="str">
        <f>IF(A13="","",CONCATENATE(UHG_csv!G13," x ",VLOOKUP(Monatsverwendungsnachweis!$B24,Positionen,11,FALSE)*100,"%"))</f>
        <v/>
      </c>
      <c r="H13" s="406" t="str">
        <f>IF(A13="","",ROUND(UHG_csv!H13*VLOOKUP(Monatsverwendungsnachweis!$B24,Positionen,11,FALSE),2))</f>
        <v/>
      </c>
      <c r="I13" s="406" t="str">
        <f t="shared" si="3"/>
        <v/>
      </c>
      <c r="J13" s="293" t="str">
        <f>IF(A13="","",IF(Monatsverwendungsnachweis!S24="","",Monatsverwendungsnachweis!S24))</f>
        <v/>
      </c>
      <c r="K13" s="293" t="str">
        <f t="shared" si="4"/>
        <v/>
      </c>
      <c r="L13" s="508">
        <f>Monatsverwendungsnachweis!B24</f>
        <v>0</v>
      </c>
    </row>
    <row r="14" spans="1:12" x14ac:dyDescent="0.25">
      <c r="A14" s="292" t="str">
        <f>IF(UHG_Refi_1_csv!A14="","",IF(VLOOKUP(Monatsverwendungsnachweis!B25,Positionen,9,FALSE)="","",IFERROR(VLOOKUP(Monatsverwendungsnachweis!B25,Positionen,9,FALSE),"")))</f>
        <v/>
      </c>
      <c r="B14" s="293" t="str">
        <f t="shared" si="2"/>
        <v/>
      </c>
      <c r="C14" s="292" t="str">
        <f>IF(A14="","",CONCATENATE("Refi_UHG_2"," / ",Monatsverwendungsnachweis!$D$7," / ",RIGHT(Monatsverwendungsnachweis!$F$7,2)," / ",ROW()-1))</f>
        <v/>
      </c>
      <c r="D14" s="294" t="str">
        <f t="shared" si="0"/>
        <v/>
      </c>
      <c r="E14" s="294" t="str">
        <f t="shared" si="1"/>
        <v/>
      </c>
      <c r="F14" s="293" t="str">
        <f>IF(A14="","",VLOOKUP(Monatsverwendungsnachweis!B25,Positionen,10,FALSE))</f>
        <v/>
      </c>
      <c r="G14" s="292" t="str">
        <f>IF(A14="","",CONCATENATE(UHG_csv!G14," x ",VLOOKUP(Monatsverwendungsnachweis!$B25,Positionen,11,FALSE)*100,"%"))</f>
        <v/>
      </c>
      <c r="H14" s="406" t="str">
        <f>IF(A14="","",ROUND(UHG_csv!H14*VLOOKUP(Monatsverwendungsnachweis!$B25,Positionen,11,FALSE),2))</f>
        <v/>
      </c>
      <c r="I14" s="406" t="str">
        <f t="shared" si="3"/>
        <v/>
      </c>
      <c r="J14" s="293" t="str">
        <f>IF(A14="","",IF(Monatsverwendungsnachweis!S25="","",Monatsverwendungsnachweis!S25))</f>
        <v/>
      </c>
      <c r="K14" s="293" t="str">
        <f t="shared" si="4"/>
        <v/>
      </c>
      <c r="L14" s="508">
        <f>Monatsverwendungsnachweis!B25</f>
        <v>0</v>
      </c>
    </row>
    <row r="15" spans="1:12" x14ac:dyDescent="0.25">
      <c r="A15" s="292" t="str">
        <f>IF(UHG_Refi_1_csv!A15="","",IF(VLOOKUP(Monatsverwendungsnachweis!B26,Positionen,9,FALSE)="","",IFERROR(VLOOKUP(Monatsverwendungsnachweis!B26,Positionen,9,FALSE),"")))</f>
        <v/>
      </c>
      <c r="B15" s="293" t="str">
        <f t="shared" ref="B15:B78" si="5">IF(A15="","","ZE")</f>
        <v/>
      </c>
      <c r="C15" s="292" t="str">
        <f>IF(A15="","",CONCATENATE("Refi_UHG_2"," / ",Monatsverwendungsnachweis!$D$7," / ",RIGHT(Monatsverwendungsnachweis!$F$7,2)," / ",ROW()-1))</f>
        <v/>
      </c>
      <c r="D15" s="294" t="str">
        <f t="shared" ref="D15:D78" si="6">IF(A15="","",Monatsende)</f>
        <v/>
      </c>
      <c r="E15" s="294" t="str">
        <f t="shared" ref="E15:E78" si="7">IF(A15="","",Monatsende)</f>
        <v/>
      </c>
      <c r="F15" s="293" t="str">
        <f>IF(A15="","",VLOOKUP(Monatsverwendungsnachweis!B26,Positionen,10,FALSE))</f>
        <v/>
      </c>
      <c r="G15" s="292" t="str">
        <f>IF(A15="","",CONCATENATE(UHG_csv!G15," x ",VLOOKUP(Monatsverwendungsnachweis!$B26,Positionen,11,FALSE)*100,"%"))</f>
        <v/>
      </c>
      <c r="H15" s="406" t="str">
        <f>IF(A15="","",ROUND(UHG_csv!H15*VLOOKUP(Monatsverwendungsnachweis!$B26,Positionen,11,FALSE),2))</f>
        <v/>
      </c>
      <c r="I15" s="406" t="str">
        <f t="shared" ref="I15:I78" si="8">IF(A15="","",H15)</f>
        <v/>
      </c>
      <c r="J15" s="293" t="str">
        <f>IF(A15="","",IF(Monatsverwendungsnachweis!S26="","",Monatsverwendungsnachweis!S26))</f>
        <v/>
      </c>
      <c r="K15" s="293" t="str">
        <f t="shared" ref="K15:K78" si="9">IF(A15="","","0")</f>
        <v/>
      </c>
      <c r="L15" s="508">
        <f>Monatsverwendungsnachweis!B26</f>
        <v>0</v>
      </c>
    </row>
    <row r="16" spans="1:12" x14ac:dyDescent="0.25">
      <c r="A16" s="292" t="str">
        <f>IF(UHG_Refi_1_csv!A16="","",IF(VLOOKUP(Monatsverwendungsnachweis!B27,Positionen,9,FALSE)="","",IFERROR(VLOOKUP(Monatsverwendungsnachweis!B27,Positionen,9,FALSE),"")))</f>
        <v/>
      </c>
      <c r="B16" s="293" t="str">
        <f t="shared" si="5"/>
        <v/>
      </c>
      <c r="C16" s="292" t="str">
        <f>IF(A16="","",CONCATENATE("Refi_UHG_2"," / ",Monatsverwendungsnachweis!$D$7," / ",RIGHT(Monatsverwendungsnachweis!$F$7,2)," / ",ROW()-1))</f>
        <v/>
      </c>
      <c r="D16" s="294" t="str">
        <f t="shared" si="6"/>
        <v/>
      </c>
      <c r="E16" s="294" t="str">
        <f t="shared" si="7"/>
        <v/>
      </c>
      <c r="F16" s="293" t="str">
        <f>IF(A16="","",VLOOKUP(Monatsverwendungsnachweis!B27,Positionen,10,FALSE))</f>
        <v/>
      </c>
      <c r="G16" s="292" t="str">
        <f>IF(A16="","",CONCATENATE(UHG_csv!G16," x ",VLOOKUP(Monatsverwendungsnachweis!$B27,Positionen,11,FALSE)*100,"%"))</f>
        <v/>
      </c>
      <c r="H16" s="406" t="str">
        <f>IF(A16="","",ROUND(UHG_csv!H16*VLOOKUP(Monatsverwendungsnachweis!$B27,Positionen,11,FALSE),2))</f>
        <v/>
      </c>
      <c r="I16" s="406" t="str">
        <f t="shared" si="8"/>
        <v/>
      </c>
      <c r="J16" s="293" t="str">
        <f>IF(A16="","",IF(Monatsverwendungsnachweis!S27="","",Monatsverwendungsnachweis!S27))</f>
        <v/>
      </c>
      <c r="K16" s="293" t="str">
        <f t="shared" si="9"/>
        <v/>
      </c>
      <c r="L16" s="508">
        <f>Monatsverwendungsnachweis!B27</f>
        <v>0</v>
      </c>
    </row>
    <row r="17" spans="1:12" x14ac:dyDescent="0.25">
      <c r="A17" s="292" t="str">
        <f>IF(UHG_Refi_1_csv!A17="","",IF(VLOOKUP(Monatsverwendungsnachweis!B28,Positionen,9,FALSE)="","",IFERROR(VLOOKUP(Monatsverwendungsnachweis!B28,Positionen,9,FALSE),"")))</f>
        <v/>
      </c>
      <c r="B17" s="293" t="str">
        <f t="shared" si="5"/>
        <v/>
      </c>
      <c r="C17" s="292" t="str">
        <f>IF(A17="","",CONCATENATE("Refi_UHG_2"," / ",Monatsverwendungsnachweis!$D$7," / ",RIGHT(Monatsverwendungsnachweis!$F$7,2)," / ",ROW()-1))</f>
        <v/>
      </c>
      <c r="D17" s="294" t="str">
        <f t="shared" si="6"/>
        <v/>
      </c>
      <c r="E17" s="294" t="str">
        <f t="shared" si="7"/>
        <v/>
      </c>
      <c r="F17" s="293" t="str">
        <f>IF(A17="","",VLOOKUP(Monatsverwendungsnachweis!B28,Positionen,10,FALSE))</f>
        <v/>
      </c>
      <c r="G17" s="292" t="str">
        <f>IF(A17="","",CONCATENATE(UHG_csv!G17," x ",VLOOKUP(Monatsverwendungsnachweis!$B28,Positionen,11,FALSE)*100,"%"))</f>
        <v/>
      </c>
      <c r="H17" s="406" t="str">
        <f>IF(A17="","",ROUND(UHG_csv!H17*VLOOKUP(Monatsverwendungsnachweis!$B28,Positionen,11,FALSE),2))</f>
        <v/>
      </c>
      <c r="I17" s="406" t="str">
        <f t="shared" si="8"/>
        <v/>
      </c>
      <c r="J17" s="293" t="str">
        <f>IF(A17="","",IF(Monatsverwendungsnachweis!S28="","",Monatsverwendungsnachweis!S28))</f>
        <v/>
      </c>
      <c r="K17" s="293" t="str">
        <f t="shared" si="9"/>
        <v/>
      </c>
      <c r="L17" s="508">
        <f>Monatsverwendungsnachweis!B28</f>
        <v>0</v>
      </c>
    </row>
    <row r="18" spans="1:12" x14ac:dyDescent="0.25">
      <c r="A18" s="292" t="str">
        <f>IF(UHG_Refi_1_csv!A18="","",IF(VLOOKUP(Monatsverwendungsnachweis!B29,Positionen,9,FALSE)="","",IFERROR(VLOOKUP(Monatsverwendungsnachweis!B29,Positionen,9,FALSE),"")))</f>
        <v/>
      </c>
      <c r="B18" s="293" t="str">
        <f t="shared" si="5"/>
        <v/>
      </c>
      <c r="C18" s="292" t="str">
        <f>IF(A18="","",CONCATENATE("Refi_UHG_2"," / ",Monatsverwendungsnachweis!$D$7," / ",RIGHT(Monatsverwendungsnachweis!$F$7,2)," / ",ROW()-1))</f>
        <v/>
      </c>
      <c r="D18" s="294" t="str">
        <f t="shared" si="6"/>
        <v/>
      </c>
      <c r="E18" s="294" t="str">
        <f t="shared" si="7"/>
        <v/>
      </c>
      <c r="F18" s="293" t="str">
        <f>IF(A18="","",VLOOKUP(Monatsverwendungsnachweis!B29,Positionen,10,FALSE))</f>
        <v/>
      </c>
      <c r="G18" s="292" t="str">
        <f>IF(A18="","",CONCATENATE(UHG_csv!G18," x ",VLOOKUP(Monatsverwendungsnachweis!$B29,Positionen,11,FALSE)*100,"%"))</f>
        <v/>
      </c>
      <c r="H18" s="406" t="str">
        <f>IF(A18="","",ROUND(UHG_csv!H18*VLOOKUP(Monatsverwendungsnachweis!$B29,Positionen,11,FALSE),2))</f>
        <v/>
      </c>
      <c r="I18" s="406" t="str">
        <f t="shared" si="8"/>
        <v/>
      </c>
      <c r="J18" s="293" t="str">
        <f>IF(A18="","",IF(Monatsverwendungsnachweis!S29="","",Monatsverwendungsnachweis!S29))</f>
        <v/>
      </c>
      <c r="K18" s="293" t="str">
        <f t="shared" si="9"/>
        <v/>
      </c>
      <c r="L18" s="508">
        <f>Monatsverwendungsnachweis!B29</f>
        <v>0</v>
      </c>
    </row>
    <row r="19" spans="1:12" x14ac:dyDescent="0.25">
      <c r="A19" s="292" t="str">
        <f>IF(UHG_Refi_1_csv!A19="","",IF(VLOOKUP(Monatsverwendungsnachweis!B30,Positionen,9,FALSE)="","",IFERROR(VLOOKUP(Monatsverwendungsnachweis!B30,Positionen,9,FALSE),"")))</f>
        <v/>
      </c>
      <c r="B19" s="293" t="str">
        <f t="shared" si="5"/>
        <v/>
      </c>
      <c r="C19" s="292" t="str">
        <f>IF(A19="","",CONCATENATE("Refi_UHG_2"," / ",Monatsverwendungsnachweis!$D$7," / ",RIGHT(Monatsverwendungsnachweis!$F$7,2)," / ",ROW()-1))</f>
        <v/>
      </c>
      <c r="D19" s="294" t="str">
        <f t="shared" si="6"/>
        <v/>
      </c>
      <c r="E19" s="294" t="str">
        <f t="shared" si="7"/>
        <v/>
      </c>
      <c r="F19" s="293" t="str">
        <f>IF(A19="","",VLOOKUP(Monatsverwendungsnachweis!B30,Positionen,10,FALSE))</f>
        <v/>
      </c>
      <c r="G19" s="292" t="str">
        <f>IF(A19="","",CONCATENATE(UHG_csv!G19," x ",VLOOKUP(Monatsverwendungsnachweis!$B30,Positionen,11,FALSE)*100,"%"))</f>
        <v/>
      </c>
      <c r="H19" s="406" t="str">
        <f>IF(A19="","",ROUND(UHG_csv!H19*VLOOKUP(Monatsverwendungsnachweis!$B30,Positionen,11,FALSE),2))</f>
        <v/>
      </c>
      <c r="I19" s="406" t="str">
        <f t="shared" si="8"/>
        <v/>
      </c>
      <c r="J19" s="293" t="str">
        <f>IF(A19="","",IF(Monatsverwendungsnachweis!S30="","",Monatsverwendungsnachweis!S30))</f>
        <v/>
      </c>
      <c r="K19" s="293" t="str">
        <f t="shared" si="9"/>
        <v/>
      </c>
      <c r="L19" s="508">
        <f>Monatsverwendungsnachweis!B30</f>
        <v>0</v>
      </c>
    </row>
    <row r="20" spans="1:12" x14ac:dyDescent="0.25">
      <c r="A20" s="292" t="str">
        <f>IF(UHG_Refi_1_csv!A20="","",IF(VLOOKUP(Monatsverwendungsnachweis!B31,Positionen,9,FALSE)="","",IFERROR(VLOOKUP(Monatsverwendungsnachweis!B31,Positionen,9,FALSE),"")))</f>
        <v/>
      </c>
      <c r="B20" s="293" t="str">
        <f t="shared" si="5"/>
        <v/>
      </c>
      <c r="C20" s="292" t="str">
        <f>IF(A20="","",CONCATENATE("Refi_UHG_2"," / ",Monatsverwendungsnachweis!$D$7," / ",RIGHT(Monatsverwendungsnachweis!$F$7,2)," / ",ROW()-1))</f>
        <v/>
      </c>
      <c r="D20" s="294" t="str">
        <f t="shared" si="6"/>
        <v/>
      </c>
      <c r="E20" s="294" t="str">
        <f t="shared" si="7"/>
        <v/>
      </c>
      <c r="F20" s="293" t="str">
        <f>IF(A20="","",VLOOKUP(Monatsverwendungsnachweis!B31,Positionen,10,FALSE))</f>
        <v/>
      </c>
      <c r="G20" s="292" t="str">
        <f>IF(A20="","",CONCATENATE(UHG_csv!G20," x ",VLOOKUP(Monatsverwendungsnachweis!$B31,Positionen,11,FALSE)*100,"%"))</f>
        <v/>
      </c>
      <c r="H20" s="406" t="str">
        <f>IF(A20="","",ROUND(UHG_csv!H20*VLOOKUP(Monatsverwendungsnachweis!$B31,Positionen,11,FALSE),2))</f>
        <v/>
      </c>
      <c r="I20" s="406" t="str">
        <f t="shared" si="8"/>
        <v/>
      </c>
      <c r="J20" s="293" t="str">
        <f>IF(A20="","",IF(Monatsverwendungsnachweis!S31="","",Monatsverwendungsnachweis!S31))</f>
        <v/>
      </c>
      <c r="K20" s="293" t="str">
        <f t="shared" si="9"/>
        <v/>
      </c>
      <c r="L20" s="508">
        <f>Monatsverwendungsnachweis!B31</f>
        <v>0</v>
      </c>
    </row>
    <row r="21" spans="1:12" x14ac:dyDescent="0.25">
      <c r="A21" s="292" t="str">
        <f>IF(UHG_Refi_1_csv!A21="","",IF(VLOOKUP(Monatsverwendungsnachweis!B32,Positionen,9,FALSE)="","",IFERROR(VLOOKUP(Monatsverwendungsnachweis!B32,Positionen,9,FALSE),"")))</f>
        <v/>
      </c>
      <c r="B21" s="293" t="str">
        <f t="shared" si="5"/>
        <v/>
      </c>
      <c r="C21" s="292" t="str">
        <f>IF(A21="","",CONCATENATE("Refi_UHG_2"," / ",Monatsverwendungsnachweis!$D$7," / ",RIGHT(Monatsverwendungsnachweis!$F$7,2)," / ",ROW()-1))</f>
        <v/>
      </c>
      <c r="D21" s="294" t="str">
        <f t="shared" si="6"/>
        <v/>
      </c>
      <c r="E21" s="294" t="str">
        <f t="shared" si="7"/>
        <v/>
      </c>
      <c r="F21" s="293" t="str">
        <f>IF(A21="","",VLOOKUP(Monatsverwendungsnachweis!B32,Positionen,10,FALSE))</f>
        <v/>
      </c>
      <c r="G21" s="292" t="str">
        <f>IF(A21="","",CONCATENATE(UHG_csv!G21," x ",VLOOKUP(Monatsverwendungsnachweis!$B32,Positionen,11,FALSE)*100,"%"))</f>
        <v/>
      </c>
      <c r="H21" s="406" t="str">
        <f>IF(A21="","",ROUND(UHG_csv!H21*VLOOKUP(Monatsverwendungsnachweis!$B32,Positionen,11,FALSE),2))</f>
        <v/>
      </c>
      <c r="I21" s="406" t="str">
        <f t="shared" si="8"/>
        <v/>
      </c>
      <c r="J21" s="293" t="str">
        <f>IF(A21="","",IF(Monatsverwendungsnachweis!S32="","",Monatsverwendungsnachweis!S32))</f>
        <v/>
      </c>
      <c r="K21" s="293" t="str">
        <f t="shared" si="9"/>
        <v/>
      </c>
      <c r="L21" s="508">
        <f>Monatsverwendungsnachweis!B32</f>
        <v>0</v>
      </c>
    </row>
    <row r="22" spans="1:12" x14ac:dyDescent="0.25">
      <c r="A22" s="292" t="str">
        <f>IF(UHG_Refi_1_csv!A22="","",IF(VLOOKUP(Monatsverwendungsnachweis!B33,Positionen,9,FALSE)="","",IFERROR(VLOOKUP(Monatsverwendungsnachweis!B33,Positionen,9,FALSE),"")))</f>
        <v/>
      </c>
      <c r="B22" s="293" t="str">
        <f t="shared" si="5"/>
        <v/>
      </c>
      <c r="C22" s="292" t="str">
        <f>IF(A22="","",CONCATENATE("Refi_UHG_2"," / ",Monatsverwendungsnachweis!$D$7," / ",RIGHT(Monatsverwendungsnachweis!$F$7,2)," / ",ROW()-1))</f>
        <v/>
      </c>
      <c r="D22" s="294" t="str">
        <f t="shared" si="6"/>
        <v/>
      </c>
      <c r="E22" s="294" t="str">
        <f t="shared" si="7"/>
        <v/>
      </c>
      <c r="F22" s="293" t="str">
        <f>IF(A22="","",VLOOKUP(Monatsverwendungsnachweis!B33,Positionen,10,FALSE))</f>
        <v/>
      </c>
      <c r="G22" s="292" t="str">
        <f>IF(A22="","",CONCATENATE(UHG_csv!G22," x ",VLOOKUP(Monatsverwendungsnachweis!$B33,Positionen,11,FALSE)*100,"%"))</f>
        <v/>
      </c>
      <c r="H22" s="406" t="str">
        <f>IF(A22="","",ROUND(UHG_csv!H22*VLOOKUP(Monatsverwendungsnachweis!$B33,Positionen,11,FALSE),2))</f>
        <v/>
      </c>
      <c r="I22" s="406" t="str">
        <f t="shared" si="8"/>
        <v/>
      </c>
      <c r="J22" s="293" t="str">
        <f>IF(A22="","",IF(Monatsverwendungsnachweis!S33="","",Monatsverwendungsnachweis!S33))</f>
        <v/>
      </c>
      <c r="K22" s="293" t="str">
        <f t="shared" si="9"/>
        <v/>
      </c>
      <c r="L22" s="508">
        <f>Monatsverwendungsnachweis!B33</f>
        <v>0</v>
      </c>
    </row>
    <row r="23" spans="1:12" x14ac:dyDescent="0.25">
      <c r="A23" s="292" t="str">
        <f>IF(UHG_Refi_1_csv!A23="","",IF(VLOOKUP(Monatsverwendungsnachweis!B34,Positionen,9,FALSE)="","",IFERROR(VLOOKUP(Monatsverwendungsnachweis!B34,Positionen,9,FALSE),"")))</f>
        <v/>
      </c>
      <c r="B23" s="293" t="str">
        <f t="shared" si="5"/>
        <v/>
      </c>
      <c r="C23" s="292" t="str">
        <f>IF(A23="","",CONCATENATE("Refi_UHG_2"," / ",Monatsverwendungsnachweis!$D$7," / ",RIGHT(Monatsverwendungsnachweis!$F$7,2)," / ",ROW()-1))</f>
        <v/>
      </c>
      <c r="D23" s="294" t="str">
        <f t="shared" si="6"/>
        <v/>
      </c>
      <c r="E23" s="294" t="str">
        <f t="shared" si="7"/>
        <v/>
      </c>
      <c r="F23" s="293" t="str">
        <f>IF(A23="","",VLOOKUP(Monatsverwendungsnachweis!B34,Positionen,10,FALSE))</f>
        <v/>
      </c>
      <c r="G23" s="292" t="str">
        <f>IF(A23="","",CONCATENATE(UHG_csv!G23," x ",VLOOKUP(Monatsverwendungsnachweis!$B34,Positionen,11,FALSE)*100,"%"))</f>
        <v/>
      </c>
      <c r="H23" s="406" t="str">
        <f>IF(A23="","",ROUND(UHG_csv!H23*VLOOKUP(Monatsverwendungsnachweis!$B34,Positionen,11,FALSE),2))</f>
        <v/>
      </c>
      <c r="I23" s="406" t="str">
        <f t="shared" si="8"/>
        <v/>
      </c>
      <c r="J23" s="293" t="str">
        <f>IF(A23="","",IF(Monatsverwendungsnachweis!S34="","",Monatsverwendungsnachweis!S34))</f>
        <v/>
      </c>
      <c r="K23" s="293" t="str">
        <f t="shared" si="9"/>
        <v/>
      </c>
      <c r="L23" s="508">
        <f>Monatsverwendungsnachweis!B34</f>
        <v>0</v>
      </c>
    </row>
    <row r="24" spans="1:12" x14ac:dyDescent="0.25">
      <c r="A24" s="292" t="str">
        <f>IF(UHG_Refi_1_csv!A24="","",IF(VLOOKUP(Monatsverwendungsnachweis!B35,Positionen,9,FALSE)="","",IFERROR(VLOOKUP(Monatsverwendungsnachweis!B35,Positionen,9,FALSE),"")))</f>
        <v/>
      </c>
      <c r="B24" s="293" t="str">
        <f t="shared" si="5"/>
        <v/>
      </c>
      <c r="C24" s="292" t="str">
        <f>IF(A24="","",CONCATENATE("Refi_UHG_2"," / ",Monatsverwendungsnachweis!$D$7," / ",RIGHT(Monatsverwendungsnachweis!$F$7,2)," / ",ROW()-1))</f>
        <v/>
      </c>
      <c r="D24" s="294" t="str">
        <f t="shared" si="6"/>
        <v/>
      </c>
      <c r="E24" s="294" t="str">
        <f t="shared" si="7"/>
        <v/>
      </c>
      <c r="F24" s="293" t="str">
        <f>IF(A24="","",VLOOKUP(Monatsverwendungsnachweis!B35,Positionen,10,FALSE))</f>
        <v/>
      </c>
      <c r="G24" s="292" t="str">
        <f>IF(A24="","",CONCATENATE(UHG_csv!G24," x ",VLOOKUP(Monatsverwendungsnachweis!$B35,Positionen,11,FALSE)*100,"%"))</f>
        <v/>
      </c>
      <c r="H24" s="406" t="str">
        <f>IF(A24="","",ROUND(UHG_csv!H24*VLOOKUP(Monatsverwendungsnachweis!$B35,Positionen,11,FALSE),2))</f>
        <v/>
      </c>
      <c r="I24" s="406" t="str">
        <f t="shared" si="8"/>
        <v/>
      </c>
      <c r="J24" s="293" t="str">
        <f>IF(A24="","",IF(Monatsverwendungsnachweis!S35="","",Monatsverwendungsnachweis!S35))</f>
        <v/>
      </c>
      <c r="K24" s="293" t="str">
        <f t="shared" si="9"/>
        <v/>
      </c>
      <c r="L24" s="508">
        <f>Monatsverwendungsnachweis!B35</f>
        <v>0</v>
      </c>
    </row>
    <row r="25" spans="1:12" x14ac:dyDescent="0.25">
      <c r="A25" s="292" t="str">
        <f>IF(UHG_Refi_1_csv!A25="","",IF(VLOOKUP(Monatsverwendungsnachweis!B36,Positionen,9,FALSE)="","",IFERROR(VLOOKUP(Monatsverwendungsnachweis!B36,Positionen,9,FALSE),"")))</f>
        <v/>
      </c>
      <c r="B25" s="293" t="str">
        <f t="shared" si="5"/>
        <v/>
      </c>
      <c r="C25" s="292" t="str">
        <f>IF(A25="","",CONCATENATE("Refi_UHG_2"," / ",Monatsverwendungsnachweis!$D$7," / ",RIGHT(Monatsverwendungsnachweis!$F$7,2)," / ",ROW()-1))</f>
        <v/>
      </c>
      <c r="D25" s="294" t="str">
        <f t="shared" si="6"/>
        <v/>
      </c>
      <c r="E25" s="294" t="str">
        <f t="shared" si="7"/>
        <v/>
      </c>
      <c r="F25" s="293" t="str">
        <f>IF(A25="","",VLOOKUP(Monatsverwendungsnachweis!B36,Positionen,10,FALSE))</f>
        <v/>
      </c>
      <c r="G25" s="292" t="str">
        <f>IF(A25="","",CONCATENATE(UHG_csv!G25," x ",VLOOKUP(Monatsverwendungsnachweis!$B36,Positionen,11,FALSE)*100,"%"))</f>
        <v/>
      </c>
      <c r="H25" s="406" t="str">
        <f>IF(A25="","",ROUND(UHG_csv!H25*VLOOKUP(Monatsverwendungsnachweis!$B36,Positionen,11,FALSE),2))</f>
        <v/>
      </c>
      <c r="I25" s="406" t="str">
        <f t="shared" si="8"/>
        <v/>
      </c>
      <c r="J25" s="293" t="str">
        <f>IF(A25="","",IF(Monatsverwendungsnachweis!S36="","",Monatsverwendungsnachweis!S36))</f>
        <v/>
      </c>
      <c r="K25" s="293" t="str">
        <f t="shared" si="9"/>
        <v/>
      </c>
      <c r="L25" s="508">
        <f>Monatsverwendungsnachweis!B36</f>
        <v>0</v>
      </c>
    </row>
    <row r="26" spans="1:12" x14ac:dyDescent="0.25">
      <c r="A26" s="292" t="str">
        <f>IF(UHG_Refi_1_csv!A26="","",IF(VLOOKUP(Monatsverwendungsnachweis!B37,Positionen,9,FALSE)="","",IFERROR(VLOOKUP(Monatsverwendungsnachweis!B37,Positionen,9,FALSE),"")))</f>
        <v/>
      </c>
      <c r="B26" s="293" t="str">
        <f t="shared" si="5"/>
        <v/>
      </c>
      <c r="C26" s="292" t="str">
        <f>IF(A26="","",CONCATENATE("Refi_UHG_2"," / ",Monatsverwendungsnachweis!$D$7," / ",RIGHT(Monatsverwendungsnachweis!$F$7,2)," / ",ROW()-1))</f>
        <v/>
      </c>
      <c r="D26" s="294" t="str">
        <f t="shared" si="6"/>
        <v/>
      </c>
      <c r="E26" s="294" t="str">
        <f t="shared" si="7"/>
        <v/>
      </c>
      <c r="F26" s="293" t="str">
        <f>IF(A26="","",VLOOKUP(Monatsverwendungsnachweis!B37,Positionen,10,FALSE))</f>
        <v/>
      </c>
      <c r="G26" s="292" t="str">
        <f>IF(A26="","",CONCATENATE(UHG_csv!G26," x ",VLOOKUP(Monatsverwendungsnachweis!$B37,Positionen,11,FALSE)*100,"%"))</f>
        <v/>
      </c>
      <c r="H26" s="406" t="str">
        <f>IF(A26="","",ROUND(UHG_csv!H26*VLOOKUP(Monatsverwendungsnachweis!$B37,Positionen,11,FALSE),2))</f>
        <v/>
      </c>
      <c r="I26" s="406" t="str">
        <f t="shared" si="8"/>
        <v/>
      </c>
      <c r="J26" s="293" t="str">
        <f>IF(A26="","",IF(Monatsverwendungsnachweis!S37="","",Monatsverwendungsnachweis!S37))</f>
        <v/>
      </c>
      <c r="K26" s="293" t="str">
        <f t="shared" si="9"/>
        <v/>
      </c>
      <c r="L26" s="508">
        <f>Monatsverwendungsnachweis!B37</f>
        <v>0</v>
      </c>
    </row>
    <row r="27" spans="1:12" x14ac:dyDescent="0.25">
      <c r="A27" s="292" t="str">
        <f>IF(UHG_Refi_1_csv!A27="","",IF(VLOOKUP(Monatsverwendungsnachweis!B38,Positionen,9,FALSE)="","",IFERROR(VLOOKUP(Monatsverwendungsnachweis!B38,Positionen,9,FALSE),"")))</f>
        <v/>
      </c>
      <c r="B27" s="293" t="str">
        <f t="shared" si="5"/>
        <v/>
      </c>
      <c r="C27" s="292" t="str">
        <f>IF(A27="","",CONCATENATE("Refi_UHG_2"," / ",Monatsverwendungsnachweis!$D$7," / ",RIGHT(Monatsverwendungsnachweis!$F$7,2)," / ",ROW()-1))</f>
        <v/>
      </c>
      <c r="D27" s="294" t="str">
        <f t="shared" si="6"/>
        <v/>
      </c>
      <c r="E27" s="294" t="str">
        <f t="shared" si="7"/>
        <v/>
      </c>
      <c r="F27" s="293" t="str">
        <f>IF(A27="","",VLOOKUP(Monatsverwendungsnachweis!B38,Positionen,10,FALSE))</f>
        <v/>
      </c>
      <c r="G27" s="292" t="str">
        <f>IF(A27="","",CONCATENATE(UHG_csv!G27," x ",VLOOKUP(Monatsverwendungsnachweis!$B38,Positionen,11,FALSE)*100,"%"))</f>
        <v/>
      </c>
      <c r="H27" s="406" t="str">
        <f>IF(A27="","",ROUND(UHG_csv!H27*VLOOKUP(Monatsverwendungsnachweis!$B38,Positionen,11,FALSE),2))</f>
        <v/>
      </c>
      <c r="I27" s="406" t="str">
        <f t="shared" si="8"/>
        <v/>
      </c>
      <c r="J27" s="293" t="str">
        <f>IF(A27="","",IF(Monatsverwendungsnachweis!S38="","",Monatsverwendungsnachweis!S38))</f>
        <v/>
      </c>
      <c r="K27" s="293" t="str">
        <f t="shared" si="9"/>
        <v/>
      </c>
      <c r="L27" s="508">
        <f>Monatsverwendungsnachweis!B38</f>
        <v>0</v>
      </c>
    </row>
    <row r="28" spans="1:12" x14ac:dyDescent="0.25">
      <c r="A28" s="292" t="str">
        <f>IF(UHG_Refi_1_csv!A28="","",IF(VLOOKUP(Monatsverwendungsnachweis!B39,Positionen,9,FALSE)="","",IFERROR(VLOOKUP(Monatsverwendungsnachweis!B39,Positionen,9,FALSE),"")))</f>
        <v/>
      </c>
      <c r="B28" s="293" t="str">
        <f t="shared" si="5"/>
        <v/>
      </c>
      <c r="C28" s="292" t="str">
        <f>IF(A28="","",CONCATENATE("Refi_UHG_2"," / ",Monatsverwendungsnachweis!$D$7," / ",RIGHT(Monatsverwendungsnachweis!$F$7,2)," / ",ROW()-1))</f>
        <v/>
      </c>
      <c r="D28" s="294" t="str">
        <f t="shared" si="6"/>
        <v/>
      </c>
      <c r="E28" s="294" t="str">
        <f t="shared" si="7"/>
        <v/>
      </c>
      <c r="F28" s="293" t="str">
        <f>IF(A28="","",VLOOKUP(Monatsverwendungsnachweis!B39,Positionen,10,FALSE))</f>
        <v/>
      </c>
      <c r="G28" s="292" t="str">
        <f>IF(A28="","",CONCATENATE(UHG_csv!G28," x ",VLOOKUP(Monatsverwendungsnachweis!$B39,Positionen,11,FALSE)*100,"%"))</f>
        <v/>
      </c>
      <c r="H28" s="406" t="str">
        <f>IF(A28="","",ROUND(UHG_csv!H28*VLOOKUP(Monatsverwendungsnachweis!$B39,Positionen,11,FALSE),2))</f>
        <v/>
      </c>
      <c r="I28" s="406" t="str">
        <f t="shared" si="8"/>
        <v/>
      </c>
      <c r="J28" s="293" t="str">
        <f>IF(A28="","",IF(Monatsverwendungsnachweis!S39="","",Monatsverwendungsnachweis!S39))</f>
        <v/>
      </c>
      <c r="K28" s="293" t="str">
        <f t="shared" si="9"/>
        <v/>
      </c>
      <c r="L28" s="508">
        <f>Monatsverwendungsnachweis!B39</f>
        <v>0</v>
      </c>
    </row>
    <row r="29" spans="1:12" x14ac:dyDescent="0.25">
      <c r="A29" s="292" t="str">
        <f>IF(UHG_Refi_1_csv!A29="","",IF(VLOOKUP(Monatsverwendungsnachweis!B40,Positionen,9,FALSE)="","",IFERROR(VLOOKUP(Monatsverwendungsnachweis!B40,Positionen,9,FALSE),"")))</f>
        <v/>
      </c>
      <c r="B29" s="293" t="str">
        <f t="shared" si="5"/>
        <v/>
      </c>
      <c r="C29" s="292" t="str">
        <f>IF(A29="","",CONCATENATE("Refi_UHG_2"," / ",Monatsverwendungsnachweis!$D$7," / ",RIGHT(Monatsverwendungsnachweis!$F$7,2)," / ",ROW()-1))</f>
        <v/>
      </c>
      <c r="D29" s="294" t="str">
        <f t="shared" si="6"/>
        <v/>
      </c>
      <c r="E29" s="294" t="str">
        <f t="shared" si="7"/>
        <v/>
      </c>
      <c r="F29" s="293" t="str">
        <f>IF(A29="","",VLOOKUP(Monatsverwendungsnachweis!B40,Positionen,10,FALSE))</f>
        <v/>
      </c>
      <c r="G29" s="292" t="str">
        <f>IF(A29="","",CONCATENATE(UHG_csv!G29," x ",VLOOKUP(Monatsverwendungsnachweis!$B40,Positionen,11,FALSE)*100,"%"))</f>
        <v/>
      </c>
      <c r="H29" s="406" t="str">
        <f>IF(A29="","",ROUND(UHG_csv!H29*VLOOKUP(Monatsverwendungsnachweis!$B40,Positionen,11,FALSE),2))</f>
        <v/>
      </c>
      <c r="I29" s="406" t="str">
        <f t="shared" si="8"/>
        <v/>
      </c>
      <c r="J29" s="293" t="str">
        <f>IF(A29="","",IF(Monatsverwendungsnachweis!S40="","",Monatsverwendungsnachweis!S40))</f>
        <v/>
      </c>
      <c r="K29" s="293" t="str">
        <f t="shared" si="9"/>
        <v/>
      </c>
      <c r="L29" s="508">
        <f>Monatsverwendungsnachweis!B40</f>
        <v>0</v>
      </c>
    </row>
    <row r="30" spans="1:12" x14ac:dyDescent="0.25">
      <c r="A30" s="292" t="str">
        <f>IF(UHG_Refi_1_csv!A30="","",IF(VLOOKUP(Monatsverwendungsnachweis!B41,Positionen,9,FALSE)="","",IFERROR(VLOOKUP(Monatsverwendungsnachweis!B41,Positionen,9,FALSE),"")))</f>
        <v/>
      </c>
      <c r="B30" s="293" t="str">
        <f t="shared" si="5"/>
        <v/>
      </c>
      <c r="C30" s="292" t="str">
        <f>IF(A30="","",CONCATENATE("Refi_UHG_2"," / ",Monatsverwendungsnachweis!$D$7," / ",RIGHT(Monatsverwendungsnachweis!$F$7,2)," / ",ROW()-1))</f>
        <v/>
      </c>
      <c r="D30" s="294" t="str">
        <f t="shared" si="6"/>
        <v/>
      </c>
      <c r="E30" s="294" t="str">
        <f t="shared" si="7"/>
        <v/>
      </c>
      <c r="F30" s="293" t="str">
        <f>IF(A30="","",VLOOKUP(Monatsverwendungsnachweis!B41,Positionen,10,FALSE))</f>
        <v/>
      </c>
      <c r="G30" s="292" t="str">
        <f>IF(A30="","",CONCATENATE(UHG_csv!G30," x ",VLOOKUP(Monatsverwendungsnachweis!$B41,Positionen,11,FALSE)*100,"%"))</f>
        <v/>
      </c>
      <c r="H30" s="406" t="str">
        <f>IF(A30="","",ROUND(UHG_csv!H30*VLOOKUP(Monatsverwendungsnachweis!$B41,Positionen,11,FALSE),2))</f>
        <v/>
      </c>
      <c r="I30" s="406" t="str">
        <f t="shared" si="8"/>
        <v/>
      </c>
      <c r="J30" s="293" t="str">
        <f>IF(A30="","",IF(Monatsverwendungsnachweis!S41="","",Monatsverwendungsnachweis!S41))</f>
        <v/>
      </c>
      <c r="K30" s="293" t="str">
        <f t="shared" si="9"/>
        <v/>
      </c>
      <c r="L30" s="508">
        <f>Monatsverwendungsnachweis!B41</f>
        <v>0</v>
      </c>
    </row>
    <row r="31" spans="1:12" x14ac:dyDescent="0.25">
      <c r="A31" s="292" t="str">
        <f>IF(UHG_Refi_1_csv!A31="","",IF(VLOOKUP(Monatsverwendungsnachweis!B42,Positionen,9,FALSE)="","",IFERROR(VLOOKUP(Monatsverwendungsnachweis!B42,Positionen,9,FALSE),"")))</f>
        <v/>
      </c>
      <c r="B31" s="293" t="str">
        <f t="shared" si="5"/>
        <v/>
      </c>
      <c r="C31" s="292" t="str">
        <f>IF(A31="","",CONCATENATE("Refi_UHG_2"," / ",Monatsverwendungsnachweis!$D$7," / ",RIGHT(Monatsverwendungsnachweis!$F$7,2)," / ",ROW()-1))</f>
        <v/>
      </c>
      <c r="D31" s="294" t="str">
        <f t="shared" si="6"/>
        <v/>
      </c>
      <c r="E31" s="294" t="str">
        <f t="shared" si="7"/>
        <v/>
      </c>
      <c r="F31" s="293" t="str">
        <f>IF(A31="","",VLOOKUP(Monatsverwendungsnachweis!B42,Positionen,10,FALSE))</f>
        <v/>
      </c>
      <c r="G31" s="292" t="str">
        <f>IF(A31="","",CONCATENATE(UHG_csv!G31," x ",VLOOKUP(Monatsverwendungsnachweis!$B42,Positionen,11,FALSE)*100,"%"))</f>
        <v/>
      </c>
      <c r="H31" s="406" t="str">
        <f>IF(A31="","",ROUND(UHG_csv!H31*VLOOKUP(Monatsverwendungsnachweis!$B42,Positionen,11,FALSE),2))</f>
        <v/>
      </c>
      <c r="I31" s="406" t="str">
        <f t="shared" si="8"/>
        <v/>
      </c>
      <c r="J31" s="293" t="str">
        <f>IF(A31="","",IF(Monatsverwendungsnachweis!S42="","",Monatsverwendungsnachweis!S42))</f>
        <v/>
      </c>
      <c r="K31" s="293" t="str">
        <f t="shared" si="9"/>
        <v/>
      </c>
      <c r="L31" s="508">
        <f>Monatsverwendungsnachweis!B42</f>
        <v>0</v>
      </c>
    </row>
    <row r="32" spans="1:12" x14ac:dyDescent="0.25">
      <c r="A32" s="292" t="str">
        <f>IF(UHG_Refi_1_csv!A32="","",IF(VLOOKUP(Monatsverwendungsnachweis!B43,Positionen,9,FALSE)="","",IFERROR(VLOOKUP(Monatsverwendungsnachweis!B43,Positionen,9,FALSE),"")))</f>
        <v/>
      </c>
      <c r="B32" s="293" t="str">
        <f t="shared" si="5"/>
        <v/>
      </c>
      <c r="C32" s="292" t="str">
        <f>IF(A32="","",CONCATENATE("Refi_UHG_2"," / ",Monatsverwendungsnachweis!$D$7," / ",RIGHT(Monatsverwendungsnachweis!$F$7,2)," / ",ROW()-1))</f>
        <v/>
      </c>
      <c r="D32" s="294" t="str">
        <f t="shared" si="6"/>
        <v/>
      </c>
      <c r="E32" s="294" t="str">
        <f t="shared" si="7"/>
        <v/>
      </c>
      <c r="F32" s="293" t="str">
        <f>IF(A32="","",VLOOKUP(Monatsverwendungsnachweis!B43,Positionen,10,FALSE))</f>
        <v/>
      </c>
      <c r="G32" s="292" t="str">
        <f>IF(A32="","",CONCATENATE(UHG_csv!G32," x ",VLOOKUP(Monatsverwendungsnachweis!$B43,Positionen,11,FALSE)*100,"%"))</f>
        <v/>
      </c>
      <c r="H32" s="406" t="str">
        <f>IF(A32="","",ROUND(UHG_csv!H32*VLOOKUP(Monatsverwendungsnachweis!$B43,Positionen,11,FALSE),2))</f>
        <v/>
      </c>
      <c r="I32" s="406" t="str">
        <f t="shared" si="8"/>
        <v/>
      </c>
      <c r="J32" s="293" t="str">
        <f>IF(A32="","",IF(Monatsverwendungsnachweis!S43="","",Monatsverwendungsnachweis!S43))</f>
        <v/>
      </c>
      <c r="K32" s="293" t="str">
        <f t="shared" si="9"/>
        <v/>
      </c>
      <c r="L32" s="508">
        <f>Monatsverwendungsnachweis!B43</f>
        <v>0</v>
      </c>
    </row>
    <row r="33" spans="1:12" x14ac:dyDescent="0.25">
      <c r="A33" s="292" t="str">
        <f>IF(UHG_Refi_1_csv!A33="","",IF(VLOOKUP(Monatsverwendungsnachweis!B44,Positionen,9,FALSE)="","",IFERROR(VLOOKUP(Monatsverwendungsnachweis!B44,Positionen,9,FALSE),"")))</f>
        <v/>
      </c>
      <c r="B33" s="293" t="str">
        <f t="shared" si="5"/>
        <v/>
      </c>
      <c r="C33" s="292" t="str">
        <f>IF(A33="","",CONCATENATE("Refi_UHG_2"," / ",Monatsverwendungsnachweis!$D$7," / ",RIGHT(Monatsverwendungsnachweis!$F$7,2)," / ",ROW()-1))</f>
        <v/>
      </c>
      <c r="D33" s="294" t="str">
        <f t="shared" si="6"/>
        <v/>
      </c>
      <c r="E33" s="294" t="str">
        <f t="shared" si="7"/>
        <v/>
      </c>
      <c r="F33" s="293" t="str">
        <f>IF(A33="","",VLOOKUP(Monatsverwendungsnachweis!B44,Positionen,10,FALSE))</f>
        <v/>
      </c>
      <c r="G33" s="292" t="str">
        <f>IF(A33="","",CONCATENATE(UHG_csv!G33," x ",VLOOKUP(Monatsverwendungsnachweis!$B44,Positionen,11,FALSE)*100,"%"))</f>
        <v/>
      </c>
      <c r="H33" s="406" t="str">
        <f>IF(A33="","",ROUND(UHG_csv!H33*VLOOKUP(Monatsverwendungsnachweis!$B44,Positionen,11,FALSE),2))</f>
        <v/>
      </c>
      <c r="I33" s="406" t="str">
        <f t="shared" si="8"/>
        <v/>
      </c>
      <c r="J33" s="293" t="str">
        <f>IF(A33="","",IF(Monatsverwendungsnachweis!S44="","",Monatsverwendungsnachweis!S44))</f>
        <v/>
      </c>
      <c r="K33" s="293" t="str">
        <f t="shared" si="9"/>
        <v/>
      </c>
      <c r="L33" s="508">
        <f>Monatsverwendungsnachweis!B44</f>
        <v>0</v>
      </c>
    </row>
    <row r="34" spans="1:12" x14ac:dyDescent="0.25">
      <c r="A34" s="292" t="str">
        <f>IF(UHG_Refi_1_csv!A34="","",IF(VLOOKUP(Monatsverwendungsnachweis!B45,Positionen,9,FALSE)="","",IFERROR(VLOOKUP(Monatsverwendungsnachweis!B45,Positionen,9,FALSE),"")))</f>
        <v/>
      </c>
      <c r="B34" s="293" t="str">
        <f t="shared" si="5"/>
        <v/>
      </c>
      <c r="C34" s="292" t="str">
        <f>IF(A34="","",CONCATENATE("Refi_UHG_2"," / ",Monatsverwendungsnachweis!$D$7," / ",RIGHT(Monatsverwendungsnachweis!$F$7,2)," / ",ROW()-1))</f>
        <v/>
      </c>
      <c r="D34" s="294" t="str">
        <f t="shared" si="6"/>
        <v/>
      </c>
      <c r="E34" s="294" t="str">
        <f t="shared" si="7"/>
        <v/>
      </c>
      <c r="F34" s="293" t="str">
        <f>IF(A34="","",VLOOKUP(Monatsverwendungsnachweis!B45,Positionen,10,FALSE))</f>
        <v/>
      </c>
      <c r="G34" s="292" t="str">
        <f>IF(A34="","",CONCATENATE(UHG_csv!G34," x ",VLOOKUP(Monatsverwendungsnachweis!$B45,Positionen,11,FALSE)*100,"%"))</f>
        <v/>
      </c>
      <c r="H34" s="406" t="str">
        <f>IF(A34="","",ROUND(UHG_csv!H34*VLOOKUP(Monatsverwendungsnachweis!$B45,Positionen,11,FALSE),2))</f>
        <v/>
      </c>
      <c r="I34" s="406" t="str">
        <f t="shared" si="8"/>
        <v/>
      </c>
      <c r="J34" s="293" t="str">
        <f>IF(A34="","",IF(Monatsverwendungsnachweis!S45="","",Monatsverwendungsnachweis!S45))</f>
        <v/>
      </c>
      <c r="K34" s="293" t="str">
        <f t="shared" si="9"/>
        <v/>
      </c>
      <c r="L34" s="508">
        <f>Monatsverwendungsnachweis!B45</f>
        <v>0</v>
      </c>
    </row>
    <row r="35" spans="1:12" x14ac:dyDescent="0.25">
      <c r="A35" s="292" t="str">
        <f>IF(UHG_Refi_1_csv!A35="","",IF(VLOOKUP(Monatsverwendungsnachweis!B46,Positionen,9,FALSE)="","",IFERROR(VLOOKUP(Monatsverwendungsnachweis!B46,Positionen,9,FALSE),"")))</f>
        <v/>
      </c>
      <c r="B35" s="293" t="str">
        <f t="shared" si="5"/>
        <v/>
      </c>
      <c r="C35" s="292" t="str">
        <f>IF(A35="","",CONCATENATE("Refi_UHG_2"," / ",Monatsverwendungsnachweis!$D$7," / ",RIGHT(Monatsverwendungsnachweis!$F$7,2)," / ",ROW()-1))</f>
        <v/>
      </c>
      <c r="D35" s="294" t="str">
        <f t="shared" si="6"/>
        <v/>
      </c>
      <c r="E35" s="294" t="str">
        <f t="shared" si="7"/>
        <v/>
      </c>
      <c r="F35" s="293" t="str">
        <f>IF(A35="","",VLOOKUP(Monatsverwendungsnachweis!B46,Positionen,10,FALSE))</f>
        <v/>
      </c>
      <c r="G35" s="292" t="str">
        <f>IF(A35="","",CONCATENATE(UHG_csv!G35," x ",VLOOKUP(Monatsverwendungsnachweis!$B46,Positionen,11,FALSE)*100,"%"))</f>
        <v/>
      </c>
      <c r="H35" s="406" t="str">
        <f>IF(A35="","",ROUND(UHG_csv!H35*VLOOKUP(Monatsverwendungsnachweis!$B46,Positionen,11,FALSE),2))</f>
        <v/>
      </c>
      <c r="I35" s="406" t="str">
        <f t="shared" si="8"/>
        <v/>
      </c>
      <c r="J35" s="293" t="str">
        <f>IF(A35="","",IF(Monatsverwendungsnachweis!S46="","",Monatsverwendungsnachweis!S46))</f>
        <v/>
      </c>
      <c r="K35" s="293" t="str">
        <f t="shared" si="9"/>
        <v/>
      </c>
      <c r="L35" s="508">
        <f>Monatsverwendungsnachweis!B46</f>
        <v>0</v>
      </c>
    </row>
    <row r="36" spans="1:12" x14ac:dyDescent="0.25">
      <c r="A36" s="292" t="str">
        <f>IF(UHG_Refi_1_csv!A36="","",IF(VLOOKUP(Monatsverwendungsnachweis!B47,Positionen,9,FALSE)="","",IFERROR(VLOOKUP(Monatsverwendungsnachweis!B47,Positionen,9,FALSE),"")))</f>
        <v/>
      </c>
      <c r="B36" s="293" t="str">
        <f t="shared" si="5"/>
        <v/>
      </c>
      <c r="C36" s="292" t="str">
        <f>IF(A36="","",CONCATENATE("Refi_UHG_2"," / ",Monatsverwendungsnachweis!$D$7," / ",RIGHT(Monatsverwendungsnachweis!$F$7,2)," / ",ROW()-1))</f>
        <v/>
      </c>
      <c r="D36" s="294" t="str">
        <f t="shared" si="6"/>
        <v/>
      </c>
      <c r="E36" s="294" t="str">
        <f t="shared" si="7"/>
        <v/>
      </c>
      <c r="F36" s="293" t="str">
        <f>IF(A36="","",VLOOKUP(Monatsverwendungsnachweis!B47,Positionen,10,FALSE))</f>
        <v/>
      </c>
      <c r="G36" s="292" t="str">
        <f>IF(A36="","",CONCATENATE(UHG_csv!G36," x ",VLOOKUP(Monatsverwendungsnachweis!$B47,Positionen,11,FALSE)*100,"%"))</f>
        <v/>
      </c>
      <c r="H36" s="406" t="str">
        <f>IF(A36="","",ROUND(UHG_csv!H36*VLOOKUP(Monatsverwendungsnachweis!$B47,Positionen,11,FALSE),2))</f>
        <v/>
      </c>
      <c r="I36" s="406" t="str">
        <f t="shared" si="8"/>
        <v/>
      </c>
      <c r="J36" s="293" t="str">
        <f>IF(A36="","",IF(Monatsverwendungsnachweis!S47="","",Monatsverwendungsnachweis!S47))</f>
        <v/>
      </c>
      <c r="K36" s="293" t="str">
        <f t="shared" si="9"/>
        <v/>
      </c>
      <c r="L36" s="508">
        <f>Monatsverwendungsnachweis!B47</f>
        <v>0</v>
      </c>
    </row>
    <row r="37" spans="1:12" x14ac:dyDescent="0.25">
      <c r="A37" s="292" t="str">
        <f>IF(UHG_Refi_1_csv!A37="","",IF(VLOOKUP(Monatsverwendungsnachweis!B48,Positionen,9,FALSE)="","",IFERROR(VLOOKUP(Monatsverwendungsnachweis!B48,Positionen,9,FALSE),"")))</f>
        <v/>
      </c>
      <c r="B37" s="293" t="str">
        <f t="shared" si="5"/>
        <v/>
      </c>
      <c r="C37" s="292" t="str">
        <f>IF(A37="","",CONCATENATE("Refi_UHG_2"," / ",Monatsverwendungsnachweis!$D$7," / ",RIGHT(Monatsverwendungsnachweis!$F$7,2)," / ",ROW()-1))</f>
        <v/>
      </c>
      <c r="D37" s="294" t="str">
        <f t="shared" si="6"/>
        <v/>
      </c>
      <c r="E37" s="294" t="str">
        <f t="shared" si="7"/>
        <v/>
      </c>
      <c r="F37" s="293" t="str">
        <f>IF(A37="","",VLOOKUP(Monatsverwendungsnachweis!B48,Positionen,10,FALSE))</f>
        <v/>
      </c>
      <c r="G37" s="292" t="str">
        <f>IF(A37="","",CONCATENATE(UHG_csv!G37," x ",VLOOKUP(Monatsverwendungsnachweis!$B48,Positionen,11,FALSE)*100,"%"))</f>
        <v/>
      </c>
      <c r="H37" s="406" t="str">
        <f>IF(A37="","",ROUND(UHG_csv!H37*VLOOKUP(Monatsverwendungsnachweis!$B48,Positionen,11,FALSE),2))</f>
        <v/>
      </c>
      <c r="I37" s="406" t="str">
        <f t="shared" si="8"/>
        <v/>
      </c>
      <c r="J37" s="293" t="str">
        <f>IF(A37="","",IF(Monatsverwendungsnachweis!S48="","",Monatsverwendungsnachweis!S48))</f>
        <v/>
      </c>
      <c r="K37" s="293" t="str">
        <f t="shared" si="9"/>
        <v/>
      </c>
      <c r="L37" s="508">
        <f>Monatsverwendungsnachweis!B48</f>
        <v>0</v>
      </c>
    </row>
    <row r="38" spans="1:12" x14ac:dyDescent="0.25">
      <c r="A38" s="292" t="str">
        <f>IF(UHG_Refi_1_csv!A38="","",IF(VLOOKUP(Monatsverwendungsnachweis!B49,Positionen,9,FALSE)="","",IFERROR(VLOOKUP(Monatsverwendungsnachweis!B49,Positionen,9,FALSE),"")))</f>
        <v/>
      </c>
      <c r="B38" s="293" t="str">
        <f t="shared" si="5"/>
        <v/>
      </c>
      <c r="C38" s="292" t="str">
        <f>IF(A38="","",CONCATENATE("Refi_UHG_2"," / ",Monatsverwendungsnachweis!$D$7," / ",RIGHT(Monatsverwendungsnachweis!$F$7,2)," / ",ROW()-1))</f>
        <v/>
      </c>
      <c r="D38" s="294" t="str">
        <f t="shared" si="6"/>
        <v/>
      </c>
      <c r="E38" s="294" t="str">
        <f t="shared" si="7"/>
        <v/>
      </c>
      <c r="F38" s="293" t="str">
        <f>IF(A38="","",VLOOKUP(Monatsverwendungsnachweis!B49,Positionen,10,FALSE))</f>
        <v/>
      </c>
      <c r="G38" s="292" t="str">
        <f>IF(A38="","",CONCATENATE(UHG_csv!G38," x ",VLOOKUP(Monatsverwendungsnachweis!$B49,Positionen,11,FALSE)*100,"%"))</f>
        <v/>
      </c>
      <c r="H38" s="406" t="str">
        <f>IF(A38="","",ROUND(UHG_csv!H38*VLOOKUP(Monatsverwendungsnachweis!$B49,Positionen,11,FALSE),2))</f>
        <v/>
      </c>
      <c r="I38" s="406" t="str">
        <f t="shared" si="8"/>
        <v/>
      </c>
      <c r="J38" s="293" t="str">
        <f>IF(A38="","",IF(Monatsverwendungsnachweis!S49="","",Monatsverwendungsnachweis!S49))</f>
        <v/>
      </c>
      <c r="K38" s="293" t="str">
        <f t="shared" si="9"/>
        <v/>
      </c>
      <c r="L38" s="508">
        <f>Monatsverwendungsnachweis!B49</f>
        <v>0</v>
      </c>
    </row>
    <row r="39" spans="1:12" x14ac:dyDescent="0.25">
      <c r="A39" s="292" t="str">
        <f>IF(UHG_Refi_1_csv!A39="","",IF(VLOOKUP(Monatsverwendungsnachweis!B50,Positionen,9,FALSE)="","",IFERROR(VLOOKUP(Monatsverwendungsnachweis!B50,Positionen,9,FALSE),"")))</f>
        <v/>
      </c>
      <c r="B39" s="293" t="str">
        <f t="shared" si="5"/>
        <v/>
      </c>
      <c r="C39" s="292" t="str">
        <f>IF(A39="","",CONCATENATE("Refi_UHG_2"," / ",Monatsverwendungsnachweis!$D$7," / ",RIGHT(Monatsverwendungsnachweis!$F$7,2)," / ",ROW()-1))</f>
        <v/>
      </c>
      <c r="D39" s="294" t="str">
        <f t="shared" si="6"/>
        <v/>
      </c>
      <c r="E39" s="294" t="str">
        <f t="shared" si="7"/>
        <v/>
      </c>
      <c r="F39" s="293" t="str">
        <f>IF(A39="","",VLOOKUP(Monatsverwendungsnachweis!B50,Positionen,10,FALSE))</f>
        <v/>
      </c>
      <c r="G39" s="292" t="str">
        <f>IF(A39="","",CONCATENATE(UHG_csv!G39," x ",VLOOKUP(Monatsverwendungsnachweis!$B50,Positionen,11,FALSE)*100,"%"))</f>
        <v/>
      </c>
      <c r="H39" s="406" t="str">
        <f>IF(A39="","",ROUND(UHG_csv!H39*VLOOKUP(Monatsverwendungsnachweis!$B50,Positionen,11,FALSE),2))</f>
        <v/>
      </c>
      <c r="I39" s="406" t="str">
        <f t="shared" si="8"/>
        <v/>
      </c>
      <c r="J39" s="293" t="str">
        <f>IF(A39="","",IF(Monatsverwendungsnachweis!S50="","",Monatsverwendungsnachweis!S50))</f>
        <v/>
      </c>
      <c r="K39" s="293" t="str">
        <f t="shared" si="9"/>
        <v/>
      </c>
      <c r="L39" s="508">
        <f>Monatsverwendungsnachweis!B50</f>
        <v>0</v>
      </c>
    </row>
    <row r="40" spans="1:12" x14ac:dyDescent="0.25">
      <c r="A40" s="292" t="str">
        <f>IF(UHG_Refi_1_csv!A40="","",IF(VLOOKUP(Monatsverwendungsnachweis!B51,Positionen,9,FALSE)="","",IFERROR(VLOOKUP(Monatsverwendungsnachweis!B51,Positionen,9,FALSE),"")))</f>
        <v/>
      </c>
      <c r="B40" s="293" t="str">
        <f t="shared" si="5"/>
        <v/>
      </c>
      <c r="C40" s="292" t="str">
        <f>IF(A40="","",CONCATENATE("Refi_UHG_2"," / ",Monatsverwendungsnachweis!$D$7," / ",RIGHT(Monatsverwendungsnachweis!$F$7,2)," / ",ROW()-1))</f>
        <v/>
      </c>
      <c r="D40" s="294" t="str">
        <f t="shared" si="6"/>
        <v/>
      </c>
      <c r="E40" s="294" t="str">
        <f t="shared" si="7"/>
        <v/>
      </c>
      <c r="F40" s="293" t="str">
        <f>IF(A40="","",VLOOKUP(Monatsverwendungsnachweis!B51,Positionen,10,FALSE))</f>
        <v/>
      </c>
      <c r="G40" s="292" t="str">
        <f>IF(A40="","",CONCATENATE(UHG_csv!G40," x ",VLOOKUP(Monatsverwendungsnachweis!$B51,Positionen,11,FALSE)*100,"%"))</f>
        <v/>
      </c>
      <c r="H40" s="406" t="str">
        <f>IF(A40="","",ROUND(UHG_csv!H40*VLOOKUP(Monatsverwendungsnachweis!$B51,Positionen,11,FALSE),2))</f>
        <v/>
      </c>
      <c r="I40" s="406" t="str">
        <f t="shared" si="8"/>
        <v/>
      </c>
      <c r="J40" s="293" t="str">
        <f>IF(A40="","",IF(Monatsverwendungsnachweis!S51="","",Monatsverwendungsnachweis!S51))</f>
        <v/>
      </c>
      <c r="K40" s="293" t="str">
        <f t="shared" si="9"/>
        <v/>
      </c>
      <c r="L40" s="508">
        <f>Monatsverwendungsnachweis!B51</f>
        <v>0</v>
      </c>
    </row>
    <row r="41" spans="1:12" x14ac:dyDescent="0.25">
      <c r="A41" s="292" t="str">
        <f>IF(UHG_Refi_1_csv!A41="","",IF(VLOOKUP(Monatsverwendungsnachweis!B52,Positionen,9,FALSE)="","",IFERROR(VLOOKUP(Monatsverwendungsnachweis!B52,Positionen,9,FALSE),"")))</f>
        <v/>
      </c>
      <c r="B41" s="293" t="str">
        <f t="shared" si="5"/>
        <v/>
      </c>
      <c r="C41" s="292" t="str">
        <f>IF(A41="","",CONCATENATE("Refi_UHG_2"," / ",Monatsverwendungsnachweis!$D$7," / ",RIGHT(Monatsverwendungsnachweis!$F$7,2)," / ",ROW()-1))</f>
        <v/>
      </c>
      <c r="D41" s="294" t="str">
        <f t="shared" si="6"/>
        <v/>
      </c>
      <c r="E41" s="294" t="str">
        <f t="shared" si="7"/>
        <v/>
      </c>
      <c r="F41" s="293" t="str">
        <f>IF(A41="","",VLOOKUP(Monatsverwendungsnachweis!B52,Positionen,10,FALSE))</f>
        <v/>
      </c>
      <c r="G41" s="292" t="str">
        <f>IF(A41="","",CONCATENATE(UHG_csv!G41," x ",VLOOKUP(Monatsverwendungsnachweis!$B52,Positionen,11,FALSE)*100,"%"))</f>
        <v/>
      </c>
      <c r="H41" s="406" t="str">
        <f>IF(A41="","",ROUND(UHG_csv!H41*VLOOKUP(Monatsverwendungsnachweis!$B52,Positionen,11,FALSE),2))</f>
        <v/>
      </c>
      <c r="I41" s="406" t="str">
        <f t="shared" si="8"/>
        <v/>
      </c>
      <c r="J41" s="293" t="str">
        <f>IF(A41="","",IF(Monatsverwendungsnachweis!S52="","",Monatsverwendungsnachweis!S52))</f>
        <v/>
      </c>
      <c r="K41" s="293" t="str">
        <f t="shared" si="9"/>
        <v/>
      </c>
      <c r="L41" s="508">
        <f>Monatsverwendungsnachweis!B52</f>
        <v>0</v>
      </c>
    </row>
    <row r="42" spans="1:12" x14ac:dyDescent="0.25">
      <c r="A42" s="292" t="str">
        <f>IF(UHG_Refi_1_csv!A42="","",IF(VLOOKUP(Monatsverwendungsnachweis!B53,Positionen,9,FALSE)="","",IFERROR(VLOOKUP(Monatsverwendungsnachweis!B53,Positionen,9,FALSE),"")))</f>
        <v/>
      </c>
      <c r="B42" s="293" t="str">
        <f t="shared" si="5"/>
        <v/>
      </c>
      <c r="C42" s="292" t="str">
        <f>IF(A42="","",CONCATENATE("Refi_UHG_2"," / ",Monatsverwendungsnachweis!$D$7," / ",RIGHT(Monatsverwendungsnachweis!$F$7,2)," / ",ROW()-1))</f>
        <v/>
      </c>
      <c r="D42" s="294" t="str">
        <f t="shared" si="6"/>
        <v/>
      </c>
      <c r="E42" s="294" t="str">
        <f t="shared" si="7"/>
        <v/>
      </c>
      <c r="F42" s="293" t="str">
        <f>IF(A42="","",VLOOKUP(Monatsverwendungsnachweis!B53,Positionen,10,FALSE))</f>
        <v/>
      </c>
      <c r="G42" s="292" t="str">
        <f>IF(A42="","",CONCATENATE(UHG_csv!G42," x ",VLOOKUP(Monatsverwendungsnachweis!$B53,Positionen,11,FALSE)*100,"%"))</f>
        <v/>
      </c>
      <c r="H42" s="406" t="str">
        <f>IF(A42="","",ROUND(UHG_csv!H42*VLOOKUP(Monatsverwendungsnachweis!$B53,Positionen,11,FALSE),2))</f>
        <v/>
      </c>
      <c r="I42" s="406" t="str">
        <f t="shared" si="8"/>
        <v/>
      </c>
      <c r="J42" s="293" t="str">
        <f>IF(A42="","",IF(Monatsverwendungsnachweis!S53="","",Monatsverwendungsnachweis!S53))</f>
        <v/>
      </c>
      <c r="K42" s="293" t="str">
        <f t="shared" si="9"/>
        <v/>
      </c>
      <c r="L42" s="508">
        <f>Monatsverwendungsnachweis!B53</f>
        <v>0</v>
      </c>
    </row>
    <row r="43" spans="1:12" x14ac:dyDescent="0.25">
      <c r="A43" s="292" t="str">
        <f>IF(UHG_Refi_1_csv!A43="","",IF(VLOOKUP(Monatsverwendungsnachweis!B54,Positionen,9,FALSE)="","",IFERROR(VLOOKUP(Monatsverwendungsnachweis!B54,Positionen,9,FALSE),"")))</f>
        <v/>
      </c>
      <c r="B43" s="293" t="str">
        <f t="shared" si="5"/>
        <v/>
      </c>
      <c r="C43" s="292" t="str">
        <f>IF(A43="","",CONCATENATE("Refi_UHG_2"," / ",Monatsverwendungsnachweis!$D$7," / ",RIGHT(Monatsverwendungsnachweis!$F$7,2)," / ",ROW()-1))</f>
        <v/>
      </c>
      <c r="D43" s="294" t="str">
        <f t="shared" si="6"/>
        <v/>
      </c>
      <c r="E43" s="294" t="str">
        <f t="shared" si="7"/>
        <v/>
      </c>
      <c r="F43" s="293" t="str">
        <f>IF(A43="","",VLOOKUP(Monatsverwendungsnachweis!B54,Positionen,10,FALSE))</f>
        <v/>
      </c>
      <c r="G43" s="292" t="str">
        <f>IF(A43="","",CONCATENATE(UHG_csv!G43," x ",VLOOKUP(Monatsverwendungsnachweis!$B54,Positionen,11,FALSE)*100,"%"))</f>
        <v/>
      </c>
      <c r="H43" s="406" t="str">
        <f>IF(A43="","",ROUND(UHG_csv!H43*VLOOKUP(Monatsverwendungsnachweis!$B54,Positionen,11,FALSE),2))</f>
        <v/>
      </c>
      <c r="I43" s="406" t="str">
        <f t="shared" si="8"/>
        <v/>
      </c>
      <c r="J43" s="293" t="str">
        <f>IF(A43="","",IF(Monatsverwendungsnachweis!S54="","",Monatsverwendungsnachweis!S54))</f>
        <v/>
      </c>
      <c r="K43" s="293" t="str">
        <f t="shared" si="9"/>
        <v/>
      </c>
      <c r="L43" s="508">
        <f>Monatsverwendungsnachweis!B54</f>
        <v>0</v>
      </c>
    </row>
    <row r="44" spans="1:12" x14ac:dyDescent="0.25">
      <c r="A44" s="292" t="str">
        <f>IF(UHG_Refi_1_csv!A44="","",IF(VLOOKUP(Monatsverwendungsnachweis!B55,Positionen,9,FALSE)="","",IFERROR(VLOOKUP(Monatsverwendungsnachweis!B55,Positionen,9,FALSE),"")))</f>
        <v/>
      </c>
      <c r="B44" s="293" t="str">
        <f t="shared" si="5"/>
        <v/>
      </c>
      <c r="C44" s="292" t="str">
        <f>IF(A44="","",CONCATENATE("Refi_UHG_2"," / ",Monatsverwendungsnachweis!$D$7," / ",RIGHT(Monatsverwendungsnachweis!$F$7,2)," / ",ROW()-1))</f>
        <v/>
      </c>
      <c r="D44" s="294" t="str">
        <f t="shared" si="6"/>
        <v/>
      </c>
      <c r="E44" s="294" t="str">
        <f t="shared" si="7"/>
        <v/>
      </c>
      <c r="F44" s="293" t="str">
        <f>IF(A44="","",VLOOKUP(Monatsverwendungsnachweis!B55,Positionen,10,FALSE))</f>
        <v/>
      </c>
      <c r="G44" s="292" t="str">
        <f>IF(A44="","",CONCATENATE(UHG_csv!G44," x ",VLOOKUP(Monatsverwendungsnachweis!$B55,Positionen,11,FALSE)*100,"%"))</f>
        <v/>
      </c>
      <c r="H44" s="406" t="str">
        <f>IF(A44="","",ROUND(UHG_csv!H44*VLOOKUP(Monatsverwendungsnachweis!$B55,Positionen,11,FALSE),2))</f>
        <v/>
      </c>
      <c r="I44" s="406" t="str">
        <f t="shared" si="8"/>
        <v/>
      </c>
      <c r="J44" s="293" t="str">
        <f>IF(A44="","",IF(Monatsverwendungsnachweis!S55="","",Monatsverwendungsnachweis!S55))</f>
        <v/>
      </c>
      <c r="K44" s="293" t="str">
        <f t="shared" si="9"/>
        <v/>
      </c>
      <c r="L44" s="508">
        <f>Monatsverwendungsnachweis!B55</f>
        <v>0</v>
      </c>
    </row>
    <row r="45" spans="1:12" x14ac:dyDescent="0.25">
      <c r="A45" s="292" t="str">
        <f>IF(UHG_Refi_1_csv!A45="","",IF(VLOOKUP(Monatsverwendungsnachweis!B56,Positionen,9,FALSE)="","",IFERROR(VLOOKUP(Monatsverwendungsnachweis!B56,Positionen,9,FALSE),"")))</f>
        <v/>
      </c>
      <c r="B45" s="293" t="str">
        <f t="shared" si="5"/>
        <v/>
      </c>
      <c r="C45" s="292" t="str">
        <f>IF(A45="","",CONCATENATE("Refi_UHG_2"," / ",Monatsverwendungsnachweis!$D$7," / ",RIGHT(Monatsverwendungsnachweis!$F$7,2)," / ",ROW()-1))</f>
        <v/>
      </c>
      <c r="D45" s="294" t="str">
        <f t="shared" si="6"/>
        <v/>
      </c>
      <c r="E45" s="294" t="str">
        <f t="shared" si="7"/>
        <v/>
      </c>
      <c r="F45" s="293" t="str">
        <f>IF(A45="","",VLOOKUP(Monatsverwendungsnachweis!B56,Positionen,10,FALSE))</f>
        <v/>
      </c>
      <c r="G45" s="292" t="str">
        <f>IF(A45="","",CONCATENATE(UHG_csv!G45," x ",VLOOKUP(Monatsverwendungsnachweis!$B56,Positionen,11,FALSE)*100,"%"))</f>
        <v/>
      </c>
      <c r="H45" s="406" t="str">
        <f>IF(A45="","",ROUND(UHG_csv!H45*VLOOKUP(Monatsverwendungsnachweis!$B56,Positionen,11,FALSE),2))</f>
        <v/>
      </c>
      <c r="I45" s="406" t="str">
        <f t="shared" si="8"/>
        <v/>
      </c>
      <c r="J45" s="293" t="str">
        <f>IF(A45="","",IF(Monatsverwendungsnachweis!S56="","",Monatsverwendungsnachweis!S56))</f>
        <v/>
      </c>
      <c r="K45" s="293" t="str">
        <f t="shared" si="9"/>
        <v/>
      </c>
      <c r="L45" s="508">
        <f>Monatsverwendungsnachweis!B56</f>
        <v>0</v>
      </c>
    </row>
    <row r="46" spans="1:12" x14ac:dyDescent="0.25">
      <c r="A46" s="292" t="str">
        <f>IF(UHG_Refi_1_csv!A46="","",IF(VLOOKUP(Monatsverwendungsnachweis!B57,Positionen,9,FALSE)="","",IFERROR(VLOOKUP(Monatsverwendungsnachweis!B57,Positionen,9,FALSE),"")))</f>
        <v/>
      </c>
      <c r="B46" s="293" t="str">
        <f t="shared" si="5"/>
        <v/>
      </c>
      <c r="C46" s="292" t="str">
        <f>IF(A46="","",CONCATENATE("Refi_UHG_2"," / ",Monatsverwendungsnachweis!$D$7," / ",RIGHT(Monatsverwendungsnachweis!$F$7,2)," / ",ROW()-1))</f>
        <v/>
      </c>
      <c r="D46" s="294" t="str">
        <f t="shared" si="6"/>
        <v/>
      </c>
      <c r="E46" s="294" t="str">
        <f t="shared" si="7"/>
        <v/>
      </c>
      <c r="F46" s="293" t="str">
        <f>IF(A46="","",VLOOKUP(Monatsverwendungsnachweis!B57,Positionen,10,FALSE))</f>
        <v/>
      </c>
      <c r="G46" s="292" t="str">
        <f>IF(A46="","",CONCATENATE(UHG_csv!G46," x ",VLOOKUP(Monatsverwendungsnachweis!$B57,Positionen,11,FALSE)*100,"%"))</f>
        <v/>
      </c>
      <c r="H46" s="406" t="str">
        <f>IF(A46="","",ROUND(UHG_csv!H46*VLOOKUP(Monatsverwendungsnachweis!$B57,Positionen,11,FALSE),2))</f>
        <v/>
      </c>
      <c r="I46" s="406" t="str">
        <f t="shared" si="8"/>
        <v/>
      </c>
      <c r="J46" s="293" t="str">
        <f>IF(A46="","",IF(Monatsverwendungsnachweis!S57="","",Monatsverwendungsnachweis!S57))</f>
        <v/>
      </c>
      <c r="K46" s="293" t="str">
        <f t="shared" si="9"/>
        <v/>
      </c>
      <c r="L46" s="508">
        <f>Monatsverwendungsnachweis!B57</f>
        <v>0</v>
      </c>
    </row>
    <row r="47" spans="1:12" x14ac:dyDescent="0.25">
      <c r="A47" s="292" t="str">
        <f>IF(UHG_Refi_1_csv!A47="","",IF(VLOOKUP(Monatsverwendungsnachweis!B58,Positionen,9,FALSE)="","",IFERROR(VLOOKUP(Monatsverwendungsnachweis!B58,Positionen,9,FALSE),"")))</f>
        <v/>
      </c>
      <c r="B47" s="293" t="str">
        <f t="shared" si="5"/>
        <v/>
      </c>
      <c r="C47" s="292" t="str">
        <f>IF(A47="","",CONCATENATE("Refi_UHG_2"," / ",Monatsverwendungsnachweis!$D$7," / ",RIGHT(Monatsverwendungsnachweis!$F$7,2)," / ",ROW()-1))</f>
        <v/>
      </c>
      <c r="D47" s="294" t="str">
        <f t="shared" si="6"/>
        <v/>
      </c>
      <c r="E47" s="294" t="str">
        <f t="shared" si="7"/>
        <v/>
      </c>
      <c r="F47" s="293" t="str">
        <f>IF(A47="","",VLOOKUP(Monatsverwendungsnachweis!B58,Positionen,10,FALSE))</f>
        <v/>
      </c>
      <c r="G47" s="292" t="str">
        <f>IF(A47="","",CONCATENATE(UHG_csv!G47," x ",VLOOKUP(Monatsverwendungsnachweis!$B58,Positionen,11,FALSE)*100,"%"))</f>
        <v/>
      </c>
      <c r="H47" s="406" t="str">
        <f>IF(A47="","",ROUND(UHG_csv!H47*VLOOKUP(Monatsverwendungsnachweis!$B58,Positionen,11,FALSE),2))</f>
        <v/>
      </c>
      <c r="I47" s="406" t="str">
        <f t="shared" si="8"/>
        <v/>
      </c>
      <c r="J47" s="293" t="str">
        <f>IF(A47="","",IF(Monatsverwendungsnachweis!S58="","",Monatsverwendungsnachweis!S58))</f>
        <v/>
      </c>
      <c r="K47" s="293" t="str">
        <f t="shared" si="9"/>
        <v/>
      </c>
      <c r="L47" s="508">
        <f>Monatsverwendungsnachweis!B58</f>
        <v>0</v>
      </c>
    </row>
    <row r="48" spans="1:12" x14ac:dyDescent="0.25">
      <c r="A48" s="292" t="str">
        <f>IF(UHG_Refi_1_csv!A48="","",IF(VLOOKUP(Monatsverwendungsnachweis!B59,Positionen,9,FALSE)="","",IFERROR(VLOOKUP(Monatsverwendungsnachweis!B59,Positionen,9,FALSE),"")))</f>
        <v/>
      </c>
      <c r="B48" s="293" t="str">
        <f t="shared" si="5"/>
        <v/>
      </c>
      <c r="C48" s="292" t="str">
        <f>IF(A48="","",CONCATENATE("Refi_UHG_2"," / ",Monatsverwendungsnachweis!$D$7," / ",RIGHT(Monatsverwendungsnachweis!$F$7,2)," / ",ROW()-1))</f>
        <v/>
      </c>
      <c r="D48" s="294" t="str">
        <f t="shared" si="6"/>
        <v/>
      </c>
      <c r="E48" s="294" t="str">
        <f t="shared" si="7"/>
        <v/>
      </c>
      <c r="F48" s="293" t="str">
        <f>IF(A48="","",VLOOKUP(Monatsverwendungsnachweis!B59,Positionen,10,FALSE))</f>
        <v/>
      </c>
      <c r="G48" s="292" t="str">
        <f>IF(A48="","",CONCATENATE(UHG_csv!G48," x ",VLOOKUP(Monatsverwendungsnachweis!$B59,Positionen,11,FALSE)*100,"%"))</f>
        <v/>
      </c>
      <c r="H48" s="406" t="str">
        <f>IF(A48="","",ROUND(UHG_csv!H48*VLOOKUP(Monatsverwendungsnachweis!$B59,Positionen,11,FALSE),2))</f>
        <v/>
      </c>
      <c r="I48" s="406" t="str">
        <f t="shared" si="8"/>
        <v/>
      </c>
      <c r="J48" s="293" t="str">
        <f>IF(A48="","",IF(Monatsverwendungsnachweis!S59="","",Monatsverwendungsnachweis!S59))</f>
        <v/>
      </c>
      <c r="K48" s="293" t="str">
        <f t="shared" si="9"/>
        <v/>
      </c>
      <c r="L48" s="508">
        <f>Monatsverwendungsnachweis!B59</f>
        <v>0</v>
      </c>
    </row>
    <row r="49" spans="1:12" x14ac:dyDescent="0.25">
      <c r="A49" s="292" t="str">
        <f>IF(UHG_Refi_1_csv!A49="","",IF(VLOOKUP(Monatsverwendungsnachweis!B60,Positionen,9,FALSE)="","",IFERROR(VLOOKUP(Monatsverwendungsnachweis!B60,Positionen,9,FALSE),"")))</f>
        <v/>
      </c>
      <c r="B49" s="293" t="str">
        <f t="shared" si="5"/>
        <v/>
      </c>
      <c r="C49" s="292" t="str">
        <f>IF(A49="","",CONCATENATE("Refi_UHG_2"," / ",Monatsverwendungsnachweis!$D$7," / ",RIGHT(Monatsverwendungsnachweis!$F$7,2)," / ",ROW()-1))</f>
        <v/>
      </c>
      <c r="D49" s="294" t="str">
        <f t="shared" si="6"/>
        <v/>
      </c>
      <c r="E49" s="294" t="str">
        <f t="shared" si="7"/>
        <v/>
      </c>
      <c r="F49" s="293" t="str">
        <f>IF(A49="","",VLOOKUP(Monatsverwendungsnachweis!B60,Positionen,10,FALSE))</f>
        <v/>
      </c>
      <c r="G49" s="292" t="str">
        <f>IF(A49="","",CONCATENATE(UHG_csv!G49," x ",VLOOKUP(Monatsverwendungsnachweis!$B60,Positionen,11,FALSE)*100,"%"))</f>
        <v/>
      </c>
      <c r="H49" s="406" t="str">
        <f>IF(A49="","",ROUND(UHG_csv!H49*VLOOKUP(Monatsverwendungsnachweis!$B60,Positionen,11,FALSE),2))</f>
        <v/>
      </c>
      <c r="I49" s="406" t="str">
        <f t="shared" si="8"/>
        <v/>
      </c>
      <c r="J49" s="293" t="str">
        <f>IF(A49="","",IF(Monatsverwendungsnachweis!S60="","",Monatsverwendungsnachweis!S60))</f>
        <v/>
      </c>
      <c r="K49" s="293" t="str">
        <f t="shared" si="9"/>
        <v/>
      </c>
      <c r="L49" s="508">
        <f>Monatsverwendungsnachweis!B60</f>
        <v>0</v>
      </c>
    </row>
    <row r="50" spans="1:12" x14ac:dyDescent="0.25">
      <c r="A50" s="292" t="str">
        <f>IF(UHG_Refi_1_csv!A50="","",IF(VLOOKUP(Monatsverwendungsnachweis!B61,Positionen,9,FALSE)="","",IFERROR(VLOOKUP(Monatsverwendungsnachweis!B61,Positionen,9,FALSE),"")))</f>
        <v/>
      </c>
      <c r="B50" s="293" t="str">
        <f t="shared" si="5"/>
        <v/>
      </c>
      <c r="C50" s="292" t="str">
        <f>IF(A50="","",CONCATENATE("Refi_UHG_2"," / ",Monatsverwendungsnachweis!$D$7," / ",RIGHT(Monatsverwendungsnachweis!$F$7,2)," / ",ROW()-1))</f>
        <v/>
      </c>
      <c r="D50" s="294" t="str">
        <f t="shared" si="6"/>
        <v/>
      </c>
      <c r="E50" s="294" t="str">
        <f t="shared" si="7"/>
        <v/>
      </c>
      <c r="F50" s="293" t="str">
        <f>IF(A50="","",VLOOKUP(Monatsverwendungsnachweis!B61,Positionen,10,FALSE))</f>
        <v/>
      </c>
      <c r="G50" s="292" t="str">
        <f>IF(A50="","",CONCATENATE(UHG_csv!G50," x ",VLOOKUP(Monatsverwendungsnachweis!$B61,Positionen,11,FALSE)*100,"%"))</f>
        <v/>
      </c>
      <c r="H50" s="406" t="str">
        <f>IF(A50="","",ROUND(UHG_csv!H50*VLOOKUP(Monatsverwendungsnachweis!$B61,Positionen,11,FALSE),2))</f>
        <v/>
      </c>
      <c r="I50" s="406" t="str">
        <f t="shared" si="8"/>
        <v/>
      </c>
      <c r="J50" s="293" t="str">
        <f>IF(A50="","",IF(Monatsverwendungsnachweis!S61="","",Monatsverwendungsnachweis!S61))</f>
        <v/>
      </c>
      <c r="K50" s="293" t="str">
        <f t="shared" si="9"/>
        <v/>
      </c>
      <c r="L50" s="508">
        <f>Monatsverwendungsnachweis!B61</f>
        <v>0</v>
      </c>
    </row>
    <row r="51" spans="1:12" x14ac:dyDescent="0.25">
      <c r="A51" s="292" t="str">
        <f>IF(UHG_Refi_1_csv!A51="","",IF(VLOOKUP(Monatsverwendungsnachweis!B62,Positionen,9,FALSE)="","",IFERROR(VLOOKUP(Monatsverwendungsnachweis!B62,Positionen,9,FALSE),"")))</f>
        <v/>
      </c>
      <c r="B51" s="293" t="str">
        <f t="shared" si="5"/>
        <v/>
      </c>
      <c r="C51" s="292" t="str">
        <f>IF(A51="","",CONCATENATE("Refi_UHG_2"," / ",Monatsverwendungsnachweis!$D$7," / ",RIGHT(Monatsverwendungsnachweis!$F$7,2)," / ",ROW()-1))</f>
        <v/>
      </c>
      <c r="D51" s="294" t="str">
        <f t="shared" si="6"/>
        <v/>
      </c>
      <c r="E51" s="294" t="str">
        <f t="shared" si="7"/>
        <v/>
      </c>
      <c r="F51" s="293" t="str">
        <f>IF(A51="","",VLOOKUP(Monatsverwendungsnachweis!B62,Positionen,10,FALSE))</f>
        <v/>
      </c>
      <c r="G51" s="292" t="str">
        <f>IF(A51="","",CONCATENATE(UHG_csv!G51," x ",VLOOKUP(Monatsverwendungsnachweis!$B62,Positionen,11,FALSE)*100,"%"))</f>
        <v/>
      </c>
      <c r="H51" s="406" t="str">
        <f>IF(A51="","",ROUND(UHG_csv!H51*VLOOKUP(Monatsverwendungsnachweis!$B62,Positionen,11,FALSE),2))</f>
        <v/>
      </c>
      <c r="I51" s="406" t="str">
        <f t="shared" si="8"/>
        <v/>
      </c>
      <c r="J51" s="293" t="str">
        <f>IF(A51="","",IF(Monatsverwendungsnachweis!S62="","",Monatsverwendungsnachweis!S62))</f>
        <v/>
      </c>
      <c r="K51" s="293" t="str">
        <f t="shared" si="9"/>
        <v/>
      </c>
      <c r="L51" s="508">
        <f>Monatsverwendungsnachweis!B62</f>
        <v>0</v>
      </c>
    </row>
    <row r="52" spans="1:12" x14ac:dyDescent="0.25">
      <c r="A52" s="292" t="str">
        <f>IF(UHG_Refi_1_csv!A52="","",IF(VLOOKUP(Monatsverwendungsnachweis!B63,Positionen,9,FALSE)="","",IFERROR(VLOOKUP(Monatsverwendungsnachweis!B63,Positionen,9,FALSE),"")))</f>
        <v/>
      </c>
      <c r="B52" s="293" t="str">
        <f t="shared" si="5"/>
        <v/>
      </c>
      <c r="C52" s="292" t="str">
        <f>IF(A52="","",CONCATENATE("Refi_UHG_2"," / ",Monatsverwendungsnachweis!$D$7," / ",RIGHT(Monatsverwendungsnachweis!$F$7,2)," / ",ROW()-1))</f>
        <v/>
      </c>
      <c r="D52" s="294" t="str">
        <f t="shared" si="6"/>
        <v/>
      </c>
      <c r="E52" s="294" t="str">
        <f t="shared" si="7"/>
        <v/>
      </c>
      <c r="F52" s="293" t="str">
        <f>IF(A52="","",VLOOKUP(Monatsverwendungsnachweis!B63,Positionen,10,FALSE))</f>
        <v/>
      </c>
      <c r="G52" s="292" t="str">
        <f>IF(A52="","",CONCATENATE(UHG_csv!G52," x ",VLOOKUP(Monatsverwendungsnachweis!$B63,Positionen,11,FALSE)*100,"%"))</f>
        <v/>
      </c>
      <c r="H52" s="406" t="str">
        <f>IF(A52="","",ROUND(UHG_csv!H52*VLOOKUP(Monatsverwendungsnachweis!$B63,Positionen,11,FALSE),2))</f>
        <v/>
      </c>
      <c r="I52" s="406" t="str">
        <f t="shared" si="8"/>
        <v/>
      </c>
      <c r="J52" s="293" t="str">
        <f>IF(A52="","",IF(Monatsverwendungsnachweis!S63="","",Monatsverwendungsnachweis!S63))</f>
        <v/>
      </c>
      <c r="K52" s="293" t="str">
        <f t="shared" si="9"/>
        <v/>
      </c>
      <c r="L52" s="508">
        <f>Monatsverwendungsnachweis!B63</f>
        <v>0</v>
      </c>
    </row>
    <row r="53" spans="1:12" x14ac:dyDescent="0.25">
      <c r="A53" s="292" t="str">
        <f>IF(UHG_Refi_1_csv!A53="","",IF(VLOOKUP(Monatsverwendungsnachweis!B64,Positionen,9,FALSE)="","",IFERROR(VLOOKUP(Monatsverwendungsnachweis!B64,Positionen,9,FALSE),"")))</f>
        <v/>
      </c>
      <c r="B53" s="293" t="str">
        <f t="shared" si="5"/>
        <v/>
      </c>
      <c r="C53" s="292" t="str">
        <f>IF(A53="","",CONCATENATE("Refi_UHG_2"," / ",Monatsverwendungsnachweis!$D$7," / ",RIGHT(Monatsverwendungsnachweis!$F$7,2)," / ",ROW()-1))</f>
        <v/>
      </c>
      <c r="D53" s="294" t="str">
        <f t="shared" si="6"/>
        <v/>
      </c>
      <c r="E53" s="294" t="str">
        <f t="shared" si="7"/>
        <v/>
      </c>
      <c r="F53" s="293" t="str">
        <f>IF(A53="","",VLOOKUP(Monatsverwendungsnachweis!B64,Positionen,10,FALSE))</f>
        <v/>
      </c>
      <c r="G53" s="292" t="str">
        <f>IF(A53="","",CONCATENATE(UHG_csv!G53," x ",VLOOKUP(Monatsverwendungsnachweis!$B64,Positionen,11,FALSE)*100,"%"))</f>
        <v/>
      </c>
      <c r="H53" s="406" t="str">
        <f>IF(A53="","",ROUND(UHG_csv!H53*VLOOKUP(Monatsverwendungsnachweis!$B64,Positionen,11,FALSE),2))</f>
        <v/>
      </c>
      <c r="I53" s="406" t="str">
        <f t="shared" si="8"/>
        <v/>
      </c>
      <c r="J53" s="293" t="str">
        <f>IF(A53="","",IF(Monatsverwendungsnachweis!S64="","",Monatsverwendungsnachweis!S64))</f>
        <v/>
      </c>
      <c r="K53" s="293" t="str">
        <f t="shared" si="9"/>
        <v/>
      </c>
      <c r="L53" s="508">
        <f>Monatsverwendungsnachweis!B64</f>
        <v>0</v>
      </c>
    </row>
    <row r="54" spans="1:12" x14ac:dyDescent="0.25">
      <c r="A54" s="292" t="str">
        <f>IF(UHG_Refi_1_csv!A54="","",IF(VLOOKUP(Monatsverwendungsnachweis!B65,Positionen,9,FALSE)="","",IFERROR(VLOOKUP(Monatsverwendungsnachweis!B65,Positionen,9,FALSE),"")))</f>
        <v/>
      </c>
      <c r="B54" s="293" t="str">
        <f t="shared" si="5"/>
        <v/>
      </c>
      <c r="C54" s="292" t="str">
        <f>IF(A54="","",CONCATENATE("Refi_UHG_2"," / ",Monatsverwendungsnachweis!$D$7," / ",RIGHT(Monatsverwendungsnachweis!$F$7,2)," / ",ROW()-1))</f>
        <v/>
      </c>
      <c r="D54" s="294" t="str">
        <f t="shared" si="6"/>
        <v/>
      </c>
      <c r="E54" s="294" t="str">
        <f t="shared" si="7"/>
        <v/>
      </c>
      <c r="F54" s="293" t="str">
        <f>IF(A54="","",VLOOKUP(Monatsverwendungsnachweis!B65,Positionen,10,FALSE))</f>
        <v/>
      </c>
      <c r="G54" s="292" t="str">
        <f>IF(A54="","",CONCATENATE(UHG_csv!G54," x ",VLOOKUP(Monatsverwendungsnachweis!$B65,Positionen,11,FALSE)*100,"%"))</f>
        <v/>
      </c>
      <c r="H54" s="406" t="str">
        <f>IF(A54="","",ROUND(UHG_csv!H54*VLOOKUP(Monatsverwendungsnachweis!$B65,Positionen,11,FALSE),2))</f>
        <v/>
      </c>
      <c r="I54" s="406" t="str">
        <f t="shared" si="8"/>
        <v/>
      </c>
      <c r="J54" s="293" t="str">
        <f>IF(A54="","",IF(Monatsverwendungsnachweis!S65="","",Monatsverwendungsnachweis!S65))</f>
        <v/>
      </c>
      <c r="K54" s="293" t="str">
        <f t="shared" si="9"/>
        <v/>
      </c>
      <c r="L54" s="508">
        <f>Monatsverwendungsnachweis!B65</f>
        <v>0</v>
      </c>
    </row>
    <row r="55" spans="1:12" x14ac:dyDescent="0.25">
      <c r="A55" s="292" t="str">
        <f>IF(UHG_Refi_1_csv!A55="","",IF(VLOOKUP(Monatsverwendungsnachweis!B66,Positionen,9,FALSE)="","",IFERROR(VLOOKUP(Monatsverwendungsnachweis!B66,Positionen,9,FALSE),"")))</f>
        <v/>
      </c>
      <c r="B55" s="293" t="str">
        <f t="shared" si="5"/>
        <v/>
      </c>
      <c r="C55" s="292" t="str">
        <f>IF(A55="","",CONCATENATE("Refi_UHG_2"," / ",Monatsverwendungsnachweis!$D$7," / ",RIGHT(Monatsverwendungsnachweis!$F$7,2)," / ",ROW()-1))</f>
        <v/>
      </c>
      <c r="D55" s="294" t="str">
        <f t="shared" si="6"/>
        <v/>
      </c>
      <c r="E55" s="294" t="str">
        <f t="shared" si="7"/>
        <v/>
      </c>
      <c r="F55" s="293" t="str">
        <f>IF(A55="","",VLOOKUP(Monatsverwendungsnachweis!B66,Positionen,10,FALSE))</f>
        <v/>
      </c>
      <c r="G55" s="292" t="str">
        <f>IF(A55="","",CONCATENATE(UHG_csv!G55," x ",VLOOKUP(Monatsverwendungsnachweis!$B66,Positionen,11,FALSE)*100,"%"))</f>
        <v/>
      </c>
      <c r="H55" s="406" t="str">
        <f>IF(A55="","",ROUND(UHG_csv!H55*VLOOKUP(Monatsverwendungsnachweis!$B66,Positionen,11,FALSE),2))</f>
        <v/>
      </c>
      <c r="I55" s="406" t="str">
        <f t="shared" si="8"/>
        <v/>
      </c>
      <c r="J55" s="293" t="str">
        <f>IF(A55="","",IF(Monatsverwendungsnachweis!S66="","",Monatsverwendungsnachweis!S66))</f>
        <v/>
      </c>
      <c r="K55" s="293" t="str">
        <f t="shared" si="9"/>
        <v/>
      </c>
      <c r="L55" s="508">
        <f>Monatsverwendungsnachweis!B66</f>
        <v>0</v>
      </c>
    </row>
    <row r="56" spans="1:12" x14ac:dyDescent="0.25">
      <c r="A56" s="292" t="str">
        <f>IF(UHG_Refi_1_csv!A56="","",IF(VLOOKUP(Monatsverwendungsnachweis!B67,Positionen,9,FALSE)="","",IFERROR(VLOOKUP(Monatsverwendungsnachweis!B67,Positionen,9,FALSE),"")))</f>
        <v/>
      </c>
      <c r="B56" s="293" t="str">
        <f t="shared" si="5"/>
        <v/>
      </c>
      <c r="C56" s="292" t="str">
        <f>IF(A56="","",CONCATENATE("Refi_UHG_2"," / ",Monatsverwendungsnachweis!$D$7," / ",RIGHT(Monatsverwendungsnachweis!$F$7,2)," / ",ROW()-1))</f>
        <v/>
      </c>
      <c r="D56" s="294" t="str">
        <f t="shared" si="6"/>
        <v/>
      </c>
      <c r="E56" s="294" t="str">
        <f t="shared" si="7"/>
        <v/>
      </c>
      <c r="F56" s="293" t="str">
        <f>IF(A56="","",VLOOKUP(Monatsverwendungsnachweis!B67,Positionen,10,FALSE))</f>
        <v/>
      </c>
      <c r="G56" s="292" t="str">
        <f>IF(A56="","",CONCATENATE(UHG_csv!G56," x ",VLOOKUP(Monatsverwendungsnachweis!$B67,Positionen,11,FALSE)*100,"%"))</f>
        <v/>
      </c>
      <c r="H56" s="406" t="str">
        <f>IF(A56="","",ROUND(UHG_csv!H56*VLOOKUP(Monatsverwendungsnachweis!$B67,Positionen,11,FALSE),2))</f>
        <v/>
      </c>
      <c r="I56" s="406" t="str">
        <f t="shared" si="8"/>
        <v/>
      </c>
      <c r="J56" s="293" t="str">
        <f>IF(A56="","",IF(Monatsverwendungsnachweis!S67="","",Monatsverwendungsnachweis!S67))</f>
        <v/>
      </c>
      <c r="K56" s="293" t="str">
        <f t="shared" si="9"/>
        <v/>
      </c>
      <c r="L56" s="508">
        <f>Monatsverwendungsnachweis!B67</f>
        <v>0</v>
      </c>
    </row>
    <row r="57" spans="1:12" x14ac:dyDescent="0.25">
      <c r="A57" s="292" t="str">
        <f>IF(UHG_Refi_1_csv!A57="","",IF(VLOOKUP(Monatsverwendungsnachweis!B68,Positionen,9,FALSE)="","",IFERROR(VLOOKUP(Monatsverwendungsnachweis!B68,Positionen,9,FALSE),"")))</f>
        <v/>
      </c>
      <c r="B57" s="293" t="str">
        <f t="shared" si="5"/>
        <v/>
      </c>
      <c r="C57" s="292" t="str">
        <f>IF(A57="","",CONCATENATE("Refi_UHG_2"," / ",Monatsverwendungsnachweis!$D$7," / ",RIGHT(Monatsverwendungsnachweis!$F$7,2)," / ",ROW()-1))</f>
        <v/>
      </c>
      <c r="D57" s="294" t="str">
        <f t="shared" si="6"/>
        <v/>
      </c>
      <c r="E57" s="294" t="str">
        <f t="shared" si="7"/>
        <v/>
      </c>
      <c r="F57" s="293" t="str">
        <f>IF(A57="","",VLOOKUP(Monatsverwendungsnachweis!B68,Positionen,10,FALSE))</f>
        <v/>
      </c>
      <c r="G57" s="292" t="str">
        <f>IF(A57="","",CONCATENATE(UHG_csv!G57," x ",VLOOKUP(Monatsverwendungsnachweis!$B68,Positionen,11,FALSE)*100,"%"))</f>
        <v/>
      </c>
      <c r="H57" s="406" t="str">
        <f>IF(A57="","",ROUND(UHG_csv!H57*VLOOKUP(Monatsverwendungsnachweis!$B68,Positionen,11,FALSE),2))</f>
        <v/>
      </c>
      <c r="I57" s="406" t="str">
        <f t="shared" si="8"/>
        <v/>
      </c>
      <c r="J57" s="293" t="str">
        <f>IF(A57="","",IF(Monatsverwendungsnachweis!S68="","",Monatsverwendungsnachweis!S68))</f>
        <v/>
      </c>
      <c r="K57" s="293" t="str">
        <f t="shared" si="9"/>
        <v/>
      </c>
      <c r="L57" s="508">
        <f>Monatsverwendungsnachweis!B68</f>
        <v>0</v>
      </c>
    </row>
    <row r="58" spans="1:12" x14ac:dyDescent="0.25">
      <c r="A58" s="292" t="str">
        <f>IF(UHG_Refi_1_csv!A58="","",IF(VLOOKUP(Monatsverwendungsnachweis!B69,Positionen,9,FALSE)="","",IFERROR(VLOOKUP(Monatsverwendungsnachweis!B69,Positionen,9,FALSE),"")))</f>
        <v/>
      </c>
      <c r="B58" s="293" t="str">
        <f t="shared" si="5"/>
        <v/>
      </c>
      <c r="C58" s="292" t="str">
        <f>IF(A58="","",CONCATENATE("Refi_UHG_2"," / ",Monatsverwendungsnachweis!$D$7," / ",RIGHT(Monatsverwendungsnachweis!$F$7,2)," / ",ROW()-1))</f>
        <v/>
      </c>
      <c r="D58" s="294" t="str">
        <f t="shared" si="6"/>
        <v/>
      </c>
      <c r="E58" s="294" t="str">
        <f t="shared" si="7"/>
        <v/>
      </c>
      <c r="F58" s="293" t="str">
        <f>IF(A58="","",VLOOKUP(Monatsverwendungsnachweis!B69,Positionen,10,FALSE))</f>
        <v/>
      </c>
      <c r="G58" s="292" t="str">
        <f>IF(A58="","",CONCATENATE(UHG_csv!G58," x ",VLOOKUP(Monatsverwendungsnachweis!$B69,Positionen,11,FALSE)*100,"%"))</f>
        <v/>
      </c>
      <c r="H58" s="406" t="str">
        <f>IF(A58="","",ROUND(UHG_csv!H58*VLOOKUP(Monatsverwendungsnachweis!$B69,Positionen,11,FALSE),2))</f>
        <v/>
      </c>
      <c r="I58" s="406" t="str">
        <f t="shared" si="8"/>
        <v/>
      </c>
      <c r="J58" s="293" t="str">
        <f>IF(A58="","",IF(Monatsverwendungsnachweis!S69="","",Monatsverwendungsnachweis!S69))</f>
        <v/>
      </c>
      <c r="K58" s="293" t="str">
        <f t="shared" si="9"/>
        <v/>
      </c>
      <c r="L58" s="508">
        <f>Monatsverwendungsnachweis!B69</f>
        <v>0</v>
      </c>
    </row>
    <row r="59" spans="1:12" x14ac:dyDescent="0.25">
      <c r="A59" s="292" t="str">
        <f>IF(UHG_Refi_1_csv!A59="","",IF(VLOOKUP(Monatsverwendungsnachweis!B70,Positionen,9,FALSE)="","",IFERROR(VLOOKUP(Monatsverwendungsnachweis!B70,Positionen,9,FALSE),"")))</f>
        <v/>
      </c>
      <c r="B59" s="293" t="str">
        <f t="shared" si="5"/>
        <v/>
      </c>
      <c r="C59" s="292" t="str">
        <f>IF(A59="","",CONCATENATE("Refi_UHG_2"," / ",Monatsverwendungsnachweis!$D$7," / ",RIGHT(Monatsverwendungsnachweis!$F$7,2)," / ",ROW()-1))</f>
        <v/>
      </c>
      <c r="D59" s="294" t="str">
        <f t="shared" si="6"/>
        <v/>
      </c>
      <c r="E59" s="294" t="str">
        <f t="shared" si="7"/>
        <v/>
      </c>
      <c r="F59" s="293" t="str">
        <f>IF(A59="","",VLOOKUP(Monatsverwendungsnachweis!B70,Positionen,10,FALSE))</f>
        <v/>
      </c>
      <c r="G59" s="292" t="str">
        <f>IF(A59="","",CONCATENATE(UHG_csv!G59," x ",VLOOKUP(Monatsverwendungsnachweis!$B70,Positionen,11,FALSE)*100,"%"))</f>
        <v/>
      </c>
      <c r="H59" s="406" t="str">
        <f>IF(A59="","",ROUND(UHG_csv!H59*VLOOKUP(Monatsverwendungsnachweis!$B70,Positionen,11,FALSE),2))</f>
        <v/>
      </c>
      <c r="I59" s="406" t="str">
        <f t="shared" si="8"/>
        <v/>
      </c>
      <c r="J59" s="293" t="str">
        <f>IF(A59="","",IF(Monatsverwendungsnachweis!S70="","",Monatsverwendungsnachweis!S70))</f>
        <v/>
      </c>
      <c r="K59" s="293" t="str">
        <f t="shared" si="9"/>
        <v/>
      </c>
      <c r="L59" s="508">
        <f>Monatsverwendungsnachweis!B70</f>
        <v>0</v>
      </c>
    </row>
    <row r="60" spans="1:12" x14ac:dyDescent="0.25">
      <c r="A60" s="292" t="str">
        <f>IF(UHG_Refi_1_csv!A60="","",IF(VLOOKUP(Monatsverwendungsnachweis!B71,Positionen,9,FALSE)="","",IFERROR(VLOOKUP(Monatsverwendungsnachweis!B71,Positionen,9,FALSE),"")))</f>
        <v/>
      </c>
      <c r="B60" s="293" t="str">
        <f t="shared" si="5"/>
        <v/>
      </c>
      <c r="C60" s="292" t="str">
        <f>IF(A60="","",CONCATENATE("Refi_UHG_2"," / ",Monatsverwendungsnachweis!$D$7," / ",RIGHT(Monatsverwendungsnachweis!$F$7,2)," / ",ROW()-1))</f>
        <v/>
      </c>
      <c r="D60" s="294" t="str">
        <f t="shared" si="6"/>
        <v/>
      </c>
      <c r="E60" s="294" t="str">
        <f t="shared" si="7"/>
        <v/>
      </c>
      <c r="F60" s="293" t="str">
        <f>IF(A60="","",VLOOKUP(Monatsverwendungsnachweis!B71,Positionen,10,FALSE))</f>
        <v/>
      </c>
      <c r="G60" s="292" t="str">
        <f>IF(A60="","",CONCATENATE(UHG_csv!G60," x ",VLOOKUP(Monatsverwendungsnachweis!$B71,Positionen,11,FALSE)*100,"%"))</f>
        <v/>
      </c>
      <c r="H60" s="406" t="str">
        <f>IF(A60="","",ROUND(UHG_csv!H60*VLOOKUP(Monatsverwendungsnachweis!$B71,Positionen,11,FALSE),2))</f>
        <v/>
      </c>
      <c r="I60" s="406" t="str">
        <f t="shared" si="8"/>
        <v/>
      </c>
      <c r="J60" s="293" t="str">
        <f>IF(A60="","",IF(Monatsverwendungsnachweis!S71="","",Monatsverwendungsnachweis!S71))</f>
        <v/>
      </c>
      <c r="K60" s="293" t="str">
        <f t="shared" si="9"/>
        <v/>
      </c>
      <c r="L60" s="508">
        <f>Monatsverwendungsnachweis!B71</f>
        <v>0</v>
      </c>
    </row>
    <row r="61" spans="1:12" x14ac:dyDescent="0.25">
      <c r="A61" s="292" t="str">
        <f>IF(UHG_Refi_1_csv!A61="","",IF(VLOOKUP(Monatsverwendungsnachweis!B72,Positionen,9,FALSE)="","",IFERROR(VLOOKUP(Monatsverwendungsnachweis!B72,Positionen,9,FALSE),"")))</f>
        <v/>
      </c>
      <c r="B61" s="293" t="str">
        <f t="shared" si="5"/>
        <v/>
      </c>
      <c r="C61" s="292" t="str">
        <f>IF(A61="","",CONCATENATE("Refi_UHG_2"," / ",Monatsverwendungsnachweis!$D$7," / ",RIGHT(Monatsverwendungsnachweis!$F$7,2)," / ",ROW()-1))</f>
        <v/>
      </c>
      <c r="D61" s="294" t="str">
        <f t="shared" si="6"/>
        <v/>
      </c>
      <c r="E61" s="294" t="str">
        <f t="shared" si="7"/>
        <v/>
      </c>
      <c r="F61" s="293" t="str">
        <f>IF(A61="","",VLOOKUP(Monatsverwendungsnachweis!B72,Positionen,10,FALSE))</f>
        <v/>
      </c>
      <c r="G61" s="292" t="str">
        <f>IF(A61="","",CONCATENATE(UHG_csv!G61," x ",VLOOKUP(Monatsverwendungsnachweis!$B72,Positionen,11,FALSE)*100,"%"))</f>
        <v/>
      </c>
      <c r="H61" s="406" t="str">
        <f>IF(A61="","",ROUND(UHG_csv!H61*VLOOKUP(Monatsverwendungsnachweis!$B72,Positionen,11,FALSE),2))</f>
        <v/>
      </c>
      <c r="I61" s="406" t="str">
        <f t="shared" si="8"/>
        <v/>
      </c>
      <c r="J61" s="293" t="str">
        <f>IF(A61="","",IF(Monatsverwendungsnachweis!S72="","",Monatsverwendungsnachweis!S72))</f>
        <v/>
      </c>
      <c r="K61" s="293" t="str">
        <f t="shared" si="9"/>
        <v/>
      </c>
      <c r="L61" s="508">
        <f>Monatsverwendungsnachweis!B72</f>
        <v>0</v>
      </c>
    </row>
    <row r="62" spans="1:12" x14ac:dyDescent="0.25">
      <c r="A62" s="292" t="str">
        <f>IF(UHG_Refi_1_csv!A62="","",IF(VLOOKUP(Monatsverwendungsnachweis!B73,Positionen,9,FALSE)="","",IFERROR(VLOOKUP(Monatsverwendungsnachweis!B73,Positionen,9,FALSE),"")))</f>
        <v/>
      </c>
      <c r="B62" s="293" t="str">
        <f t="shared" si="5"/>
        <v/>
      </c>
      <c r="C62" s="292" t="str">
        <f>IF(A62="","",CONCATENATE("Refi_UHG_2"," / ",Monatsverwendungsnachweis!$D$7," / ",RIGHT(Monatsverwendungsnachweis!$F$7,2)," / ",ROW()-1))</f>
        <v/>
      </c>
      <c r="D62" s="294" t="str">
        <f t="shared" si="6"/>
        <v/>
      </c>
      <c r="E62" s="294" t="str">
        <f t="shared" si="7"/>
        <v/>
      </c>
      <c r="F62" s="293" t="str">
        <f>IF(A62="","",VLOOKUP(Monatsverwendungsnachweis!B73,Positionen,10,FALSE))</f>
        <v/>
      </c>
      <c r="G62" s="292" t="str">
        <f>IF(A62="","",CONCATENATE(UHG_csv!G62," x ",VLOOKUP(Monatsverwendungsnachweis!$B73,Positionen,11,FALSE)*100,"%"))</f>
        <v/>
      </c>
      <c r="H62" s="406" t="str">
        <f>IF(A62="","",ROUND(UHG_csv!H62*VLOOKUP(Monatsverwendungsnachweis!$B73,Positionen,11,FALSE),2))</f>
        <v/>
      </c>
      <c r="I62" s="406" t="str">
        <f t="shared" si="8"/>
        <v/>
      </c>
      <c r="J62" s="293" t="str">
        <f>IF(A62="","",IF(Monatsverwendungsnachweis!S73="","",Monatsverwendungsnachweis!S73))</f>
        <v/>
      </c>
      <c r="K62" s="293" t="str">
        <f t="shared" si="9"/>
        <v/>
      </c>
      <c r="L62" s="508">
        <f>Monatsverwendungsnachweis!B73</f>
        <v>0</v>
      </c>
    </row>
    <row r="63" spans="1:12" x14ac:dyDescent="0.25">
      <c r="A63" s="292" t="str">
        <f>IF(UHG_Refi_1_csv!A63="","",IF(VLOOKUP(Monatsverwendungsnachweis!B74,Positionen,9,FALSE)="","",IFERROR(VLOOKUP(Monatsverwendungsnachweis!B74,Positionen,9,FALSE),"")))</f>
        <v/>
      </c>
      <c r="B63" s="293" t="str">
        <f t="shared" si="5"/>
        <v/>
      </c>
      <c r="C63" s="292" t="str">
        <f>IF(A63="","",CONCATENATE("Refi_UHG_2"," / ",Monatsverwendungsnachweis!$D$7," / ",RIGHT(Monatsverwendungsnachweis!$F$7,2)," / ",ROW()-1))</f>
        <v/>
      </c>
      <c r="D63" s="294" t="str">
        <f t="shared" si="6"/>
        <v/>
      </c>
      <c r="E63" s="294" t="str">
        <f t="shared" si="7"/>
        <v/>
      </c>
      <c r="F63" s="293" t="str">
        <f>IF(A63="","",VLOOKUP(Monatsverwendungsnachweis!B74,Positionen,10,FALSE))</f>
        <v/>
      </c>
      <c r="G63" s="292" t="str">
        <f>IF(A63="","",CONCATENATE(UHG_csv!G63," x ",VLOOKUP(Monatsverwendungsnachweis!$B74,Positionen,11,FALSE)*100,"%"))</f>
        <v/>
      </c>
      <c r="H63" s="406" t="str">
        <f>IF(A63="","",ROUND(UHG_csv!H63*VLOOKUP(Monatsverwendungsnachweis!$B74,Positionen,11,FALSE),2))</f>
        <v/>
      </c>
      <c r="I63" s="406" t="str">
        <f t="shared" si="8"/>
        <v/>
      </c>
      <c r="J63" s="293" t="str">
        <f>IF(A63="","",IF(Monatsverwendungsnachweis!S74="","",Monatsverwendungsnachweis!S74))</f>
        <v/>
      </c>
      <c r="K63" s="293" t="str">
        <f t="shared" si="9"/>
        <v/>
      </c>
      <c r="L63" s="508">
        <f>Monatsverwendungsnachweis!B74</f>
        <v>0</v>
      </c>
    </row>
    <row r="64" spans="1:12" x14ac:dyDescent="0.25">
      <c r="A64" s="292" t="str">
        <f>IF(UHG_Refi_1_csv!A64="","",IF(VLOOKUP(Monatsverwendungsnachweis!B75,Positionen,9,FALSE)="","",IFERROR(VLOOKUP(Monatsverwendungsnachweis!B75,Positionen,9,FALSE),"")))</f>
        <v/>
      </c>
      <c r="B64" s="293" t="str">
        <f t="shared" si="5"/>
        <v/>
      </c>
      <c r="C64" s="292" t="str">
        <f>IF(A64="","",CONCATENATE("Refi_UHG_2"," / ",Monatsverwendungsnachweis!$D$7," / ",RIGHT(Monatsverwendungsnachweis!$F$7,2)," / ",ROW()-1))</f>
        <v/>
      </c>
      <c r="D64" s="294" t="str">
        <f t="shared" si="6"/>
        <v/>
      </c>
      <c r="E64" s="294" t="str">
        <f t="shared" si="7"/>
        <v/>
      </c>
      <c r="F64" s="293" t="str">
        <f>IF(A64="","",VLOOKUP(Monatsverwendungsnachweis!B75,Positionen,10,FALSE))</f>
        <v/>
      </c>
      <c r="G64" s="292" t="str">
        <f>IF(A64="","",CONCATENATE(UHG_csv!G64," x ",VLOOKUP(Monatsverwendungsnachweis!$B75,Positionen,11,FALSE)*100,"%"))</f>
        <v/>
      </c>
      <c r="H64" s="406" t="str">
        <f>IF(A64="","",ROUND(UHG_csv!H64*VLOOKUP(Monatsverwendungsnachweis!$B75,Positionen,11,FALSE),2))</f>
        <v/>
      </c>
      <c r="I64" s="406" t="str">
        <f t="shared" si="8"/>
        <v/>
      </c>
      <c r="J64" s="293" t="str">
        <f>IF(A64="","",IF(Monatsverwendungsnachweis!S75="","",Monatsverwendungsnachweis!S75))</f>
        <v/>
      </c>
      <c r="K64" s="293" t="str">
        <f t="shared" si="9"/>
        <v/>
      </c>
      <c r="L64" s="508">
        <f>Monatsverwendungsnachweis!B75</f>
        <v>0</v>
      </c>
    </row>
    <row r="65" spans="1:12" x14ac:dyDescent="0.25">
      <c r="A65" s="292" t="str">
        <f>IF(UHG_Refi_1_csv!A65="","",IF(VLOOKUP(Monatsverwendungsnachweis!B76,Positionen,9,FALSE)="","",IFERROR(VLOOKUP(Monatsverwendungsnachweis!B76,Positionen,9,FALSE),"")))</f>
        <v/>
      </c>
      <c r="B65" s="293" t="str">
        <f t="shared" si="5"/>
        <v/>
      </c>
      <c r="C65" s="292" t="str">
        <f>IF(A65="","",CONCATENATE("Refi_UHG_2"," / ",Monatsverwendungsnachweis!$D$7," / ",RIGHT(Monatsverwendungsnachweis!$F$7,2)," / ",ROW()-1))</f>
        <v/>
      </c>
      <c r="D65" s="294" t="str">
        <f t="shared" si="6"/>
        <v/>
      </c>
      <c r="E65" s="294" t="str">
        <f t="shared" si="7"/>
        <v/>
      </c>
      <c r="F65" s="293" t="str">
        <f>IF(A65="","",VLOOKUP(Monatsverwendungsnachweis!B76,Positionen,10,FALSE))</f>
        <v/>
      </c>
      <c r="G65" s="292" t="str">
        <f>IF(A65="","",CONCATENATE(UHG_csv!G65," x ",VLOOKUP(Monatsverwendungsnachweis!$B76,Positionen,11,FALSE)*100,"%"))</f>
        <v/>
      </c>
      <c r="H65" s="406" t="str">
        <f>IF(A65="","",ROUND(UHG_csv!H65*VLOOKUP(Monatsverwendungsnachweis!$B76,Positionen,11,FALSE),2))</f>
        <v/>
      </c>
      <c r="I65" s="406" t="str">
        <f t="shared" si="8"/>
        <v/>
      </c>
      <c r="J65" s="293" t="str">
        <f>IF(A65="","",IF(Monatsverwendungsnachweis!S76="","",Monatsverwendungsnachweis!S76))</f>
        <v/>
      </c>
      <c r="K65" s="293" t="str">
        <f t="shared" si="9"/>
        <v/>
      </c>
      <c r="L65" s="508">
        <f>Monatsverwendungsnachweis!B76</f>
        <v>0</v>
      </c>
    </row>
    <row r="66" spans="1:12" x14ac:dyDescent="0.25">
      <c r="A66" s="292" t="str">
        <f>IF(UHG_Refi_1_csv!A66="","",IF(VLOOKUP(Monatsverwendungsnachweis!B77,Positionen,9,FALSE)="","",IFERROR(VLOOKUP(Monatsverwendungsnachweis!B77,Positionen,9,FALSE),"")))</f>
        <v/>
      </c>
      <c r="B66" s="293" t="str">
        <f t="shared" si="5"/>
        <v/>
      </c>
      <c r="C66" s="292" t="str">
        <f>IF(A66="","",CONCATENATE("Refi_UHG_2"," / ",Monatsverwendungsnachweis!$D$7," / ",RIGHT(Monatsverwendungsnachweis!$F$7,2)," / ",ROW()-1))</f>
        <v/>
      </c>
      <c r="D66" s="294" t="str">
        <f t="shared" si="6"/>
        <v/>
      </c>
      <c r="E66" s="294" t="str">
        <f t="shared" si="7"/>
        <v/>
      </c>
      <c r="F66" s="293" t="str">
        <f>IF(A66="","",VLOOKUP(Monatsverwendungsnachweis!B77,Positionen,10,FALSE))</f>
        <v/>
      </c>
      <c r="G66" s="292" t="str">
        <f>IF(A66="","",CONCATENATE(UHG_csv!G66," x ",VLOOKUP(Monatsverwendungsnachweis!$B77,Positionen,11,FALSE)*100,"%"))</f>
        <v/>
      </c>
      <c r="H66" s="406" t="str">
        <f>IF(A66="","",ROUND(UHG_csv!H66*VLOOKUP(Monatsverwendungsnachweis!$B77,Positionen,11,FALSE),2))</f>
        <v/>
      </c>
      <c r="I66" s="406" t="str">
        <f t="shared" si="8"/>
        <v/>
      </c>
      <c r="J66" s="293" t="str">
        <f>IF(A66="","",IF(Monatsverwendungsnachweis!S77="","",Monatsverwendungsnachweis!S77))</f>
        <v/>
      </c>
      <c r="K66" s="293" t="str">
        <f t="shared" si="9"/>
        <v/>
      </c>
      <c r="L66" s="508">
        <f>Monatsverwendungsnachweis!B77</f>
        <v>0</v>
      </c>
    </row>
    <row r="67" spans="1:12" x14ac:dyDescent="0.25">
      <c r="A67" s="292" t="str">
        <f>IF(UHG_Refi_1_csv!A67="","",IF(VLOOKUP(Monatsverwendungsnachweis!B78,Positionen,9,FALSE)="","",IFERROR(VLOOKUP(Monatsverwendungsnachweis!B78,Positionen,9,FALSE),"")))</f>
        <v/>
      </c>
      <c r="B67" s="293" t="str">
        <f t="shared" si="5"/>
        <v/>
      </c>
      <c r="C67" s="292" t="str">
        <f>IF(A67="","",CONCATENATE("Refi_UHG_2"," / ",Monatsverwendungsnachweis!$D$7," / ",RIGHT(Monatsverwendungsnachweis!$F$7,2)," / ",ROW()-1))</f>
        <v/>
      </c>
      <c r="D67" s="294" t="str">
        <f t="shared" si="6"/>
        <v/>
      </c>
      <c r="E67" s="294" t="str">
        <f t="shared" si="7"/>
        <v/>
      </c>
      <c r="F67" s="293" t="str">
        <f>IF(A67="","",VLOOKUP(Monatsverwendungsnachweis!B78,Positionen,10,FALSE))</f>
        <v/>
      </c>
      <c r="G67" s="292" t="str">
        <f>IF(A67="","",CONCATENATE(UHG_csv!G67," x ",VLOOKUP(Monatsverwendungsnachweis!$B78,Positionen,11,FALSE)*100,"%"))</f>
        <v/>
      </c>
      <c r="H67" s="406" t="str">
        <f>IF(A67="","",ROUND(UHG_csv!H67*VLOOKUP(Monatsverwendungsnachweis!$B78,Positionen,11,FALSE),2))</f>
        <v/>
      </c>
      <c r="I67" s="406" t="str">
        <f t="shared" si="8"/>
        <v/>
      </c>
      <c r="J67" s="293" t="str">
        <f>IF(A67="","",IF(Monatsverwendungsnachweis!S78="","",Monatsverwendungsnachweis!S78))</f>
        <v/>
      </c>
      <c r="K67" s="293" t="str">
        <f t="shared" si="9"/>
        <v/>
      </c>
      <c r="L67" s="508">
        <f>Monatsverwendungsnachweis!B78</f>
        <v>0</v>
      </c>
    </row>
    <row r="68" spans="1:12" x14ac:dyDescent="0.25">
      <c r="A68" s="292" t="str">
        <f>IF(UHG_Refi_1_csv!A68="","",IF(VLOOKUP(Monatsverwendungsnachweis!B79,Positionen,9,FALSE)="","",IFERROR(VLOOKUP(Monatsverwendungsnachweis!B79,Positionen,9,FALSE),"")))</f>
        <v/>
      </c>
      <c r="B68" s="293" t="str">
        <f t="shared" si="5"/>
        <v/>
      </c>
      <c r="C68" s="292" t="str">
        <f>IF(A68="","",CONCATENATE("Refi_UHG_2"," / ",Monatsverwendungsnachweis!$D$7," / ",RIGHT(Monatsverwendungsnachweis!$F$7,2)," / ",ROW()-1))</f>
        <v/>
      </c>
      <c r="D68" s="294" t="str">
        <f t="shared" si="6"/>
        <v/>
      </c>
      <c r="E68" s="294" t="str">
        <f t="shared" si="7"/>
        <v/>
      </c>
      <c r="F68" s="293" t="str">
        <f>IF(A68="","",VLOOKUP(Monatsverwendungsnachweis!B79,Positionen,10,FALSE))</f>
        <v/>
      </c>
      <c r="G68" s="292" t="str">
        <f>IF(A68="","",CONCATENATE(UHG_csv!G68," x ",VLOOKUP(Monatsverwendungsnachweis!$B79,Positionen,11,FALSE)*100,"%"))</f>
        <v/>
      </c>
      <c r="H68" s="406" t="str">
        <f>IF(A68="","",ROUND(UHG_csv!H68*VLOOKUP(Monatsverwendungsnachweis!$B79,Positionen,11,FALSE),2))</f>
        <v/>
      </c>
      <c r="I68" s="406" t="str">
        <f t="shared" si="8"/>
        <v/>
      </c>
      <c r="J68" s="293" t="str">
        <f>IF(A68="","",IF(Monatsverwendungsnachweis!S79="","",Monatsverwendungsnachweis!S79))</f>
        <v/>
      </c>
      <c r="K68" s="293" t="str">
        <f t="shared" si="9"/>
        <v/>
      </c>
      <c r="L68" s="508">
        <f>Monatsverwendungsnachweis!B79</f>
        <v>0</v>
      </c>
    </row>
    <row r="69" spans="1:12" x14ac:dyDescent="0.25">
      <c r="A69" s="292" t="str">
        <f>IF(UHG_Refi_1_csv!A69="","",IF(VLOOKUP(Monatsverwendungsnachweis!B80,Positionen,9,FALSE)="","",IFERROR(VLOOKUP(Monatsverwendungsnachweis!B80,Positionen,9,FALSE),"")))</f>
        <v/>
      </c>
      <c r="B69" s="293" t="str">
        <f t="shared" si="5"/>
        <v/>
      </c>
      <c r="C69" s="292" t="str">
        <f>IF(A69="","",CONCATENATE("Refi_UHG_2"," / ",Monatsverwendungsnachweis!$D$7," / ",RIGHT(Monatsverwendungsnachweis!$F$7,2)," / ",ROW()-1))</f>
        <v/>
      </c>
      <c r="D69" s="294" t="str">
        <f t="shared" si="6"/>
        <v/>
      </c>
      <c r="E69" s="294" t="str">
        <f t="shared" si="7"/>
        <v/>
      </c>
      <c r="F69" s="293" t="str">
        <f>IF(A69="","",VLOOKUP(Monatsverwendungsnachweis!B80,Positionen,10,FALSE))</f>
        <v/>
      </c>
      <c r="G69" s="292" t="str">
        <f>IF(A69="","",CONCATENATE(UHG_csv!G69," x ",VLOOKUP(Monatsverwendungsnachweis!$B80,Positionen,11,FALSE)*100,"%"))</f>
        <v/>
      </c>
      <c r="H69" s="406" t="str">
        <f>IF(A69="","",ROUND(UHG_csv!H69*VLOOKUP(Monatsverwendungsnachweis!$B80,Positionen,11,FALSE),2))</f>
        <v/>
      </c>
      <c r="I69" s="406" t="str">
        <f t="shared" si="8"/>
        <v/>
      </c>
      <c r="J69" s="293" t="str">
        <f>IF(A69="","",IF(Monatsverwendungsnachweis!S80="","",Monatsverwendungsnachweis!S80))</f>
        <v/>
      </c>
      <c r="K69" s="293" t="str">
        <f t="shared" si="9"/>
        <v/>
      </c>
      <c r="L69" s="508">
        <f>Monatsverwendungsnachweis!B80</f>
        <v>0</v>
      </c>
    </row>
    <row r="70" spans="1:12" x14ac:dyDescent="0.25">
      <c r="A70" s="292" t="str">
        <f>IF(UHG_Refi_1_csv!A70="","",IF(VLOOKUP(Monatsverwendungsnachweis!B81,Positionen,9,FALSE)="","",IFERROR(VLOOKUP(Monatsverwendungsnachweis!B81,Positionen,9,FALSE),"")))</f>
        <v/>
      </c>
      <c r="B70" s="293" t="str">
        <f t="shared" si="5"/>
        <v/>
      </c>
      <c r="C70" s="292" t="str">
        <f>IF(A70="","",CONCATENATE("Refi_UHG_2"," / ",Monatsverwendungsnachweis!$D$7," / ",RIGHT(Monatsverwendungsnachweis!$F$7,2)," / ",ROW()-1))</f>
        <v/>
      </c>
      <c r="D70" s="294" t="str">
        <f t="shared" si="6"/>
        <v/>
      </c>
      <c r="E70" s="294" t="str">
        <f t="shared" si="7"/>
        <v/>
      </c>
      <c r="F70" s="293" t="str">
        <f>IF(A70="","",VLOOKUP(Monatsverwendungsnachweis!B81,Positionen,10,FALSE))</f>
        <v/>
      </c>
      <c r="G70" s="292" t="str">
        <f>IF(A70="","",CONCATENATE(UHG_csv!G70," x ",VLOOKUP(Monatsverwendungsnachweis!$B81,Positionen,11,FALSE)*100,"%"))</f>
        <v/>
      </c>
      <c r="H70" s="406" t="str">
        <f>IF(A70="","",ROUND(UHG_csv!H70*VLOOKUP(Monatsverwendungsnachweis!$B81,Positionen,11,FALSE),2))</f>
        <v/>
      </c>
      <c r="I70" s="406" t="str">
        <f t="shared" si="8"/>
        <v/>
      </c>
      <c r="J70" s="293" t="str">
        <f>IF(A70="","",IF(Monatsverwendungsnachweis!S81="","",Monatsverwendungsnachweis!S81))</f>
        <v/>
      </c>
      <c r="K70" s="293" t="str">
        <f t="shared" si="9"/>
        <v/>
      </c>
      <c r="L70" s="508">
        <f>Monatsverwendungsnachweis!B81</f>
        <v>0</v>
      </c>
    </row>
    <row r="71" spans="1:12" x14ac:dyDescent="0.25">
      <c r="A71" s="292" t="str">
        <f>IF(UHG_Refi_1_csv!A71="","",IF(VLOOKUP(Monatsverwendungsnachweis!B82,Positionen,9,FALSE)="","",IFERROR(VLOOKUP(Monatsverwendungsnachweis!B82,Positionen,9,FALSE),"")))</f>
        <v/>
      </c>
      <c r="B71" s="293" t="str">
        <f t="shared" si="5"/>
        <v/>
      </c>
      <c r="C71" s="292" t="str">
        <f>IF(A71="","",CONCATENATE("Refi_UHG_2"," / ",Monatsverwendungsnachweis!$D$7," / ",RIGHT(Monatsverwendungsnachweis!$F$7,2)," / ",ROW()-1))</f>
        <v/>
      </c>
      <c r="D71" s="294" t="str">
        <f t="shared" si="6"/>
        <v/>
      </c>
      <c r="E71" s="294" t="str">
        <f t="shared" si="7"/>
        <v/>
      </c>
      <c r="F71" s="293" t="str">
        <f>IF(A71="","",VLOOKUP(Monatsverwendungsnachweis!B82,Positionen,10,FALSE))</f>
        <v/>
      </c>
      <c r="G71" s="292" t="str">
        <f>IF(A71="","",CONCATENATE(UHG_csv!G71," x ",VLOOKUP(Monatsverwendungsnachweis!$B82,Positionen,11,FALSE)*100,"%"))</f>
        <v/>
      </c>
      <c r="H71" s="406" t="str">
        <f>IF(A71="","",ROUND(UHG_csv!H71*VLOOKUP(Monatsverwendungsnachweis!$B82,Positionen,11,FALSE),2))</f>
        <v/>
      </c>
      <c r="I71" s="406" t="str">
        <f t="shared" si="8"/>
        <v/>
      </c>
      <c r="J71" s="293" t="str">
        <f>IF(A71="","",IF(Monatsverwendungsnachweis!S82="","",Monatsverwendungsnachweis!S82))</f>
        <v/>
      </c>
      <c r="K71" s="293" t="str">
        <f t="shared" si="9"/>
        <v/>
      </c>
      <c r="L71" s="508">
        <f>Monatsverwendungsnachweis!B82</f>
        <v>0</v>
      </c>
    </row>
    <row r="72" spans="1:12" x14ac:dyDescent="0.25">
      <c r="A72" s="292" t="str">
        <f>IF(UHG_Refi_1_csv!A72="","",IF(VLOOKUP(Monatsverwendungsnachweis!B83,Positionen,9,FALSE)="","",IFERROR(VLOOKUP(Monatsverwendungsnachweis!B83,Positionen,9,FALSE),"")))</f>
        <v/>
      </c>
      <c r="B72" s="293" t="str">
        <f t="shared" si="5"/>
        <v/>
      </c>
      <c r="C72" s="292" t="str">
        <f>IF(A72="","",CONCATENATE("Refi_UHG_2"," / ",Monatsverwendungsnachweis!$D$7," / ",RIGHT(Monatsverwendungsnachweis!$F$7,2)," / ",ROW()-1))</f>
        <v/>
      </c>
      <c r="D72" s="294" t="str">
        <f t="shared" si="6"/>
        <v/>
      </c>
      <c r="E72" s="294" t="str">
        <f t="shared" si="7"/>
        <v/>
      </c>
      <c r="F72" s="293" t="str">
        <f>IF(A72="","",VLOOKUP(Monatsverwendungsnachweis!B83,Positionen,10,FALSE))</f>
        <v/>
      </c>
      <c r="G72" s="292" t="str">
        <f>IF(A72="","",CONCATENATE(UHG_csv!G72," x ",VLOOKUP(Monatsverwendungsnachweis!$B83,Positionen,11,FALSE)*100,"%"))</f>
        <v/>
      </c>
      <c r="H72" s="406" t="str">
        <f>IF(A72="","",ROUND(UHG_csv!H72*VLOOKUP(Monatsverwendungsnachweis!$B83,Positionen,11,FALSE),2))</f>
        <v/>
      </c>
      <c r="I72" s="406" t="str">
        <f t="shared" si="8"/>
        <v/>
      </c>
      <c r="J72" s="293" t="str">
        <f>IF(A72="","",IF(Monatsverwendungsnachweis!S83="","",Monatsverwendungsnachweis!S83))</f>
        <v/>
      </c>
      <c r="K72" s="293" t="str">
        <f t="shared" si="9"/>
        <v/>
      </c>
      <c r="L72" s="508">
        <f>Monatsverwendungsnachweis!B83</f>
        <v>0</v>
      </c>
    </row>
    <row r="73" spans="1:12" x14ac:dyDescent="0.25">
      <c r="A73" s="292" t="str">
        <f>IF(UHG_Refi_1_csv!A73="","",IF(VLOOKUP(Monatsverwendungsnachweis!B84,Positionen,9,FALSE)="","",IFERROR(VLOOKUP(Monatsverwendungsnachweis!B84,Positionen,9,FALSE),"")))</f>
        <v/>
      </c>
      <c r="B73" s="293" t="str">
        <f t="shared" si="5"/>
        <v/>
      </c>
      <c r="C73" s="292" t="str">
        <f>IF(A73="","",CONCATENATE("Refi_UHG_2"," / ",Monatsverwendungsnachweis!$D$7," / ",RIGHT(Monatsverwendungsnachweis!$F$7,2)," / ",ROW()-1))</f>
        <v/>
      </c>
      <c r="D73" s="294" t="str">
        <f t="shared" si="6"/>
        <v/>
      </c>
      <c r="E73" s="294" t="str">
        <f t="shared" si="7"/>
        <v/>
      </c>
      <c r="F73" s="293" t="str">
        <f>IF(A73="","",VLOOKUP(Monatsverwendungsnachweis!B84,Positionen,10,FALSE))</f>
        <v/>
      </c>
      <c r="G73" s="292" t="str">
        <f>IF(A73="","",CONCATENATE(UHG_csv!G73," x ",VLOOKUP(Monatsverwendungsnachweis!$B84,Positionen,11,FALSE)*100,"%"))</f>
        <v/>
      </c>
      <c r="H73" s="406" t="str">
        <f>IF(A73="","",ROUND(UHG_csv!H73*VLOOKUP(Monatsverwendungsnachweis!$B84,Positionen,11,FALSE),2))</f>
        <v/>
      </c>
      <c r="I73" s="406" t="str">
        <f t="shared" si="8"/>
        <v/>
      </c>
      <c r="J73" s="293" t="str">
        <f>IF(A73="","",IF(Monatsverwendungsnachweis!S84="","",Monatsverwendungsnachweis!S84))</f>
        <v/>
      </c>
      <c r="K73" s="293" t="str">
        <f t="shared" si="9"/>
        <v/>
      </c>
      <c r="L73" s="508">
        <f>Monatsverwendungsnachweis!B84</f>
        <v>0</v>
      </c>
    </row>
    <row r="74" spans="1:12" x14ac:dyDescent="0.25">
      <c r="A74" s="292" t="str">
        <f>IF(UHG_Refi_1_csv!A74="","",IF(VLOOKUP(Monatsverwendungsnachweis!B85,Positionen,9,FALSE)="","",IFERROR(VLOOKUP(Monatsverwendungsnachweis!B85,Positionen,9,FALSE),"")))</f>
        <v/>
      </c>
      <c r="B74" s="293" t="str">
        <f t="shared" si="5"/>
        <v/>
      </c>
      <c r="C74" s="292" t="str">
        <f>IF(A74="","",CONCATENATE("Refi_UHG_2"," / ",Monatsverwendungsnachweis!$D$7," / ",RIGHT(Monatsverwendungsnachweis!$F$7,2)," / ",ROW()-1))</f>
        <v/>
      </c>
      <c r="D74" s="294" t="str">
        <f t="shared" si="6"/>
        <v/>
      </c>
      <c r="E74" s="294" t="str">
        <f t="shared" si="7"/>
        <v/>
      </c>
      <c r="F74" s="293" t="str">
        <f>IF(A74="","",VLOOKUP(Monatsverwendungsnachweis!B85,Positionen,10,FALSE))</f>
        <v/>
      </c>
      <c r="G74" s="292" t="str">
        <f>IF(A74="","",CONCATENATE(UHG_csv!G74," x ",VLOOKUP(Monatsverwendungsnachweis!$B85,Positionen,11,FALSE)*100,"%"))</f>
        <v/>
      </c>
      <c r="H74" s="406" t="str">
        <f>IF(A74="","",ROUND(UHG_csv!H74*VLOOKUP(Monatsverwendungsnachweis!$B85,Positionen,11,FALSE),2))</f>
        <v/>
      </c>
      <c r="I74" s="406" t="str">
        <f t="shared" si="8"/>
        <v/>
      </c>
      <c r="J74" s="293" t="str">
        <f>IF(A74="","",IF(Monatsverwendungsnachweis!S85="","",Monatsverwendungsnachweis!S85))</f>
        <v/>
      </c>
      <c r="K74" s="293" t="str">
        <f t="shared" si="9"/>
        <v/>
      </c>
      <c r="L74" s="508">
        <f>Monatsverwendungsnachweis!B85</f>
        <v>0</v>
      </c>
    </row>
    <row r="75" spans="1:12" x14ac:dyDescent="0.25">
      <c r="A75" s="292" t="str">
        <f>IF(UHG_Refi_1_csv!A75="","",IF(VLOOKUP(Monatsverwendungsnachweis!B86,Positionen,9,FALSE)="","",IFERROR(VLOOKUP(Monatsverwendungsnachweis!B86,Positionen,9,FALSE),"")))</f>
        <v/>
      </c>
      <c r="B75" s="293" t="str">
        <f t="shared" si="5"/>
        <v/>
      </c>
      <c r="C75" s="292" t="str">
        <f>IF(A75="","",CONCATENATE("Refi_UHG_2"," / ",Monatsverwendungsnachweis!$D$7," / ",RIGHT(Monatsverwendungsnachweis!$F$7,2)," / ",ROW()-1))</f>
        <v/>
      </c>
      <c r="D75" s="294" t="str">
        <f t="shared" si="6"/>
        <v/>
      </c>
      <c r="E75" s="294" t="str">
        <f t="shared" si="7"/>
        <v/>
      </c>
      <c r="F75" s="293" t="str">
        <f>IF(A75="","",VLOOKUP(Monatsverwendungsnachweis!B86,Positionen,10,FALSE))</f>
        <v/>
      </c>
      <c r="G75" s="292" t="str">
        <f>IF(A75="","",CONCATENATE(UHG_csv!G75," x ",VLOOKUP(Monatsverwendungsnachweis!$B86,Positionen,11,FALSE)*100,"%"))</f>
        <v/>
      </c>
      <c r="H75" s="406" t="str">
        <f>IF(A75="","",ROUND(UHG_csv!H75*VLOOKUP(Monatsverwendungsnachweis!$B86,Positionen,11,FALSE),2))</f>
        <v/>
      </c>
      <c r="I75" s="406" t="str">
        <f t="shared" si="8"/>
        <v/>
      </c>
      <c r="J75" s="293" t="str">
        <f>IF(A75="","",IF(Monatsverwendungsnachweis!S86="","",Monatsverwendungsnachweis!S86))</f>
        <v/>
      </c>
      <c r="K75" s="293" t="str">
        <f t="shared" si="9"/>
        <v/>
      </c>
      <c r="L75" s="508">
        <f>Monatsverwendungsnachweis!B86</f>
        <v>0</v>
      </c>
    </row>
    <row r="76" spans="1:12" x14ac:dyDescent="0.25">
      <c r="A76" s="292" t="str">
        <f>IF(UHG_Refi_1_csv!A76="","",IF(VLOOKUP(Monatsverwendungsnachweis!B87,Positionen,9,FALSE)="","",IFERROR(VLOOKUP(Monatsverwendungsnachweis!B87,Positionen,9,FALSE),"")))</f>
        <v/>
      </c>
      <c r="B76" s="293" t="str">
        <f t="shared" si="5"/>
        <v/>
      </c>
      <c r="C76" s="292" t="str">
        <f>IF(A76="","",CONCATENATE("Refi_UHG_2"," / ",Monatsverwendungsnachweis!$D$7," / ",RIGHT(Monatsverwendungsnachweis!$F$7,2)," / ",ROW()-1))</f>
        <v/>
      </c>
      <c r="D76" s="294" t="str">
        <f t="shared" si="6"/>
        <v/>
      </c>
      <c r="E76" s="294" t="str">
        <f t="shared" si="7"/>
        <v/>
      </c>
      <c r="F76" s="293" t="str">
        <f>IF(A76="","",VLOOKUP(Monatsverwendungsnachweis!B87,Positionen,10,FALSE))</f>
        <v/>
      </c>
      <c r="G76" s="292" t="str">
        <f>IF(A76="","",CONCATENATE(UHG_csv!G76," x ",VLOOKUP(Monatsverwendungsnachweis!$B87,Positionen,11,FALSE)*100,"%"))</f>
        <v/>
      </c>
      <c r="H76" s="406" t="str">
        <f>IF(A76="","",ROUND(UHG_csv!H76*VLOOKUP(Monatsverwendungsnachweis!$B87,Positionen,11,FALSE),2))</f>
        <v/>
      </c>
      <c r="I76" s="406" t="str">
        <f t="shared" si="8"/>
        <v/>
      </c>
      <c r="J76" s="293" t="str">
        <f>IF(A76="","",IF(Monatsverwendungsnachweis!S87="","",Monatsverwendungsnachweis!S87))</f>
        <v/>
      </c>
      <c r="K76" s="293" t="str">
        <f t="shared" si="9"/>
        <v/>
      </c>
      <c r="L76" s="508">
        <f>Monatsverwendungsnachweis!B87</f>
        <v>0</v>
      </c>
    </row>
    <row r="77" spans="1:12" x14ac:dyDescent="0.25">
      <c r="A77" s="292" t="str">
        <f>IF(UHG_Refi_1_csv!A77="","",IF(VLOOKUP(Monatsverwendungsnachweis!B88,Positionen,9,FALSE)="","",IFERROR(VLOOKUP(Monatsverwendungsnachweis!B88,Positionen,9,FALSE),"")))</f>
        <v/>
      </c>
      <c r="B77" s="293" t="str">
        <f t="shared" si="5"/>
        <v/>
      </c>
      <c r="C77" s="292" t="str">
        <f>IF(A77="","",CONCATENATE("Refi_UHG_2"," / ",Monatsverwendungsnachweis!$D$7," / ",RIGHT(Monatsverwendungsnachweis!$F$7,2)," / ",ROW()-1))</f>
        <v/>
      </c>
      <c r="D77" s="294" t="str">
        <f t="shared" si="6"/>
        <v/>
      </c>
      <c r="E77" s="294" t="str">
        <f t="shared" si="7"/>
        <v/>
      </c>
      <c r="F77" s="293" t="str">
        <f>IF(A77="","",VLOOKUP(Monatsverwendungsnachweis!B88,Positionen,10,FALSE))</f>
        <v/>
      </c>
      <c r="G77" s="292" t="str">
        <f>IF(A77="","",CONCATENATE(UHG_csv!G77," x ",VLOOKUP(Monatsverwendungsnachweis!$B88,Positionen,11,FALSE)*100,"%"))</f>
        <v/>
      </c>
      <c r="H77" s="406" t="str">
        <f>IF(A77="","",ROUND(UHG_csv!H77*VLOOKUP(Monatsverwendungsnachweis!$B88,Positionen,11,FALSE),2))</f>
        <v/>
      </c>
      <c r="I77" s="406" t="str">
        <f t="shared" si="8"/>
        <v/>
      </c>
      <c r="J77" s="293" t="str">
        <f>IF(A77="","",IF(Monatsverwendungsnachweis!S88="","",Monatsverwendungsnachweis!S88))</f>
        <v/>
      </c>
      <c r="K77" s="293" t="str">
        <f t="shared" si="9"/>
        <v/>
      </c>
      <c r="L77" s="508">
        <f>Monatsverwendungsnachweis!B88</f>
        <v>0</v>
      </c>
    </row>
    <row r="78" spans="1:12" x14ac:dyDescent="0.25">
      <c r="A78" s="292" t="str">
        <f>IF(UHG_Refi_1_csv!A78="","",IF(VLOOKUP(Monatsverwendungsnachweis!B89,Positionen,9,FALSE)="","",IFERROR(VLOOKUP(Monatsverwendungsnachweis!B89,Positionen,9,FALSE),"")))</f>
        <v/>
      </c>
      <c r="B78" s="293" t="str">
        <f t="shared" si="5"/>
        <v/>
      </c>
      <c r="C78" s="292" t="str">
        <f>IF(A78="","",CONCATENATE("Refi_UHG_2"," / ",Monatsverwendungsnachweis!$D$7," / ",RIGHT(Monatsverwendungsnachweis!$F$7,2)," / ",ROW()-1))</f>
        <v/>
      </c>
      <c r="D78" s="294" t="str">
        <f t="shared" si="6"/>
        <v/>
      </c>
      <c r="E78" s="294" t="str">
        <f t="shared" si="7"/>
        <v/>
      </c>
      <c r="F78" s="293" t="str">
        <f>IF(A78="","",VLOOKUP(Monatsverwendungsnachweis!B89,Positionen,10,FALSE))</f>
        <v/>
      </c>
      <c r="G78" s="292" t="str">
        <f>IF(A78="","",CONCATENATE(UHG_csv!G78," x ",VLOOKUP(Monatsverwendungsnachweis!$B89,Positionen,11,FALSE)*100,"%"))</f>
        <v/>
      </c>
      <c r="H78" s="406" t="str">
        <f>IF(A78="","",ROUND(UHG_csv!H78*VLOOKUP(Monatsverwendungsnachweis!$B89,Positionen,11,FALSE),2))</f>
        <v/>
      </c>
      <c r="I78" s="406" t="str">
        <f t="shared" si="8"/>
        <v/>
      </c>
      <c r="J78" s="293" t="str">
        <f>IF(A78="","",IF(Monatsverwendungsnachweis!S89="","",Monatsverwendungsnachweis!S89))</f>
        <v/>
      </c>
      <c r="K78" s="293" t="str">
        <f t="shared" si="9"/>
        <v/>
      </c>
      <c r="L78" s="508">
        <f>Monatsverwendungsnachweis!B89</f>
        <v>0</v>
      </c>
    </row>
    <row r="79" spans="1:12" x14ac:dyDescent="0.25">
      <c r="A79" s="292" t="str">
        <f>IF(UHG_Refi_1_csv!A79="","",IF(VLOOKUP(Monatsverwendungsnachweis!B90,Positionen,9,FALSE)="","",IFERROR(VLOOKUP(Monatsverwendungsnachweis!B90,Positionen,9,FALSE),"")))</f>
        <v/>
      </c>
      <c r="B79" s="293" t="str">
        <f t="shared" ref="B79:B101" si="10">IF(A79="","","ZE")</f>
        <v/>
      </c>
      <c r="C79" s="292" t="str">
        <f>IF(A79="","",CONCATENATE("Refi_UHG_2"," / ",Monatsverwendungsnachweis!$D$7," / ",RIGHT(Monatsverwendungsnachweis!$F$7,2)," / ",ROW()-1))</f>
        <v/>
      </c>
      <c r="D79" s="294" t="str">
        <f t="shared" ref="D79:D101" si="11">IF(A79="","",Monatsende)</f>
        <v/>
      </c>
      <c r="E79" s="294" t="str">
        <f t="shared" ref="E79:E101" si="12">IF(A79="","",Monatsende)</f>
        <v/>
      </c>
      <c r="F79" s="293" t="str">
        <f>IF(A79="","",VLOOKUP(Monatsverwendungsnachweis!B90,Positionen,10,FALSE))</f>
        <v/>
      </c>
      <c r="G79" s="292" t="str">
        <f>IF(A79="","",CONCATENATE(UHG_csv!G79," x ",VLOOKUP(Monatsverwendungsnachweis!$B90,Positionen,11,FALSE)*100,"%"))</f>
        <v/>
      </c>
      <c r="H79" s="406" t="str">
        <f>IF(A79="","",ROUND(UHG_csv!H79*VLOOKUP(Monatsverwendungsnachweis!$B90,Positionen,11,FALSE),2))</f>
        <v/>
      </c>
      <c r="I79" s="406" t="str">
        <f t="shared" ref="I79:I101" si="13">IF(A79="","",H79)</f>
        <v/>
      </c>
      <c r="J79" s="293" t="str">
        <f>IF(A79="","",IF(Monatsverwendungsnachweis!S90="","",Monatsverwendungsnachweis!S90))</f>
        <v/>
      </c>
      <c r="K79" s="293" t="str">
        <f t="shared" ref="K79:K101" si="14">IF(A79="","","0")</f>
        <v/>
      </c>
      <c r="L79" s="508">
        <f>Monatsverwendungsnachweis!B90</f>
        <v>0</v>
      </c>
    </row>
    <row r="80" spans="1:12" x14ac:dyDescent="0.25">
      <c r="A80" s="292" t="str">
        <f>IF(UHG_Refi_1_csv!A80="","",IF(VLOOKUP(Monatsverwendungsnachweis!B91,Positionen,9,FALSE)="","",IFERROR(VLOOKUP(Monatsverwendungsnachweis!B91,Positionen,9,FALSE),"")))</f>
        <v/>
      </c>
      <c r="B80" s="293" t="str">
        <f t="shared" si="10"/>
        <v/>
      </c>
      <c r="C80" s="292" t="str">
        <f>IF(A80="","",CONCATENATE("Refi_UHG_2"," / ",Monatsverwendungsnachweis!$D$7," / ",RIGHT(Monatsverwendungsnachweis!$F$7,2)," / ",ROW()-1))</f>
        <v/>
      </c>
      <c r="D80" s="294" t="str">
        <f t="shared" si="11"/>
        <v/>
      </c>
      <c r="E80" s="294" t="str">
        <f t="shared" si="12"/>
        <v/>
      </c>
      <c r="F80" s="293" t="str">
        <f>IF(A80="","",VLOOKUP(Monatsverwendungsnachweis!B91,Positionen,10,FALSE))</f>
        <v/>
      </c>
      <c r="G80" s="292" t="str">
        <f>IF(A80="","",CONCATENATE(UHG_csv!G80," x ",VLOOKUP(Monatsverwendungsnachweis!$B91,Positionen,11,FALSE)*100,"%"))</f>
        <v/>
      </c>
      <c r="H80" s="406" t="str">
        <f>IF(A80="","",ROUND(UHG_csv!H80*VLOOKUP(Monatsverwendungsnachweis!$B91,Positionen,11,FALSE),2))</f>
        <v/>
      </c>
      <c r="I80" s="406" t="str">
        <f t="shared" si="13"/>
        <v/>
      </c>
      <c r="J80" s="293" t="str">
        <f>IF(A80="","",IF(Monatsverwendungsnachweis!S91="","",Monatsverwendungsnachweis!S91))</f>
        <v/>
      </c>
      <c r="K80" s="293" t="str">
        <f t="shared" si="14"/>
        <v/>
      </c>
      <c r="L80" s="508">
        <f>Monatsverwendungsnachweis!B91</f>
        <v>0</v>
      </c>
    </row>
    <row r="81" spans="1:12" x14ac:dyDescent="0.25">
      <c r="A81" s="292" t="str">
        <f>IF(UHG_Refi_1_csv!A81="","",IF(VLOOKUP(Monatsverwendungsnachweis!B92,Positionen,9,FALSE)="","",IFERROR(VLOOKUP(Monatsverwendungsnachweis!B92,Positionen,9,FALSE),"")))</f>
        <v/>
      </c>
      <c r="B81" s="293" t="str">
        <f t="shared" si="10"/>
        <v/>
      </c>
      <c r="C81" s="292" t="str">
        <f>IF(A81="","",CONCATENATE("Refi_UHG_2"," / ",Monatsverwendungsnachweis!$D$7," / ",RIGHT(Monatsverwendungsnachweis!$F$7,2)," / ",ROW()-1))</f>
        <v/>
      </c>
      <c r="D81" s="294" t="str">
        <f t="shared" si="11"/>
        <v/>
      </c>
      <c r="E81" s="294" t="str">
        <f t="shared" si="12"/>
        <v/>
      </c>
      <c r="F81" s="293" t="str">
        <f>IF(A81="","",VLOOKUP(Monatsverwendungsnachweis!B92,Positionen,10,FALSE))</f>
        <v/>
      </c>
      <c r="G81" s="292" t="str">
        <f>IF(A81="","",CONCATENATE(UHG_csv!G81," x ",VLOOKUP(Monatsverwendungsnachweis!$B92,Positionen,11,FALSE)*100,"%"))</f>
        <v/>
      </c>
      <c r="H81" s="406" t="str">
        <f>IF(A81="","",ROUND(UHG_csv!H81*VLOOKUP(Monatsverwendungsnachweis!$B92,Positionen,11,FALSE),2))</f>
        <v/>
      </c>
      <c r="I81" s="406" t="str">
        <f t="shared" si="13"/>
        <v/>
      </c>
      <c r="J81" s="293" t="str">
        <f>IF(A81="","",IF(Monatsverwendungsnachweis!S92="","",Monatsverwendungsnachweis!S92))</f>
        <v/>
      </c>
      <c r="K81" s="293" t="str">
        <f t="shared" si="14"/>
        <v/>
      </c>
      <c r="L81" s="508">
        <f>Monatsverwendungsnachweis!B92</f>
        <v>0</v>
      </c>
    </row>
    <row r="82" spans="1:12" x14ac:dyDescent="0.25">
      <c r="A82" s="292" t="str">
        <f>IF(UHG_Refi_1_csv!A82="","",IF(VLOOKUP(Monatsverwendungsnachweis!B93,Positionen,9,FALSE)="","",IFERROR(VLOOKUP(Monatsverwendungsnachweis!B93,Positionen,9,FALSE),"")))</f>
        <v/>
      </c>
      <c r="B82" s="293" t="str">
        <f t="shared" si="10"/>
        <v/>
      </c>
      <c r="C82" s="292" t="str">
        <f>IF(A82="","",CONCATENATE("Refi_UHG_2"," / ",Monatsverwendungsnachweis!$D$7," / ",RIGHT(Monatsverwendungsnachweis!$F$7,2)," / ",ROW()-1))</f>
        <v/>
      </c>
      <c r="D82" s="294" t="str">
        <f t="shared" si="11"/>
        <v/>
      </c>
      <c r="E82" s="294" t="str">
        <f t="shared" si="12"/>
        <v/>
      </c>
      <c r="F82" s="293" t="str">
        <f>IF(A82="","",VLOOKUP(Monatsverwendungsnachweis!B93,Positionen,10,FALSE))</f>
        <v/>
      </c>
      <c r="G82" s="292" t="str">
        <f>IF(A82="","",CONCATENATE(UHG_csv!G82," x ",VLOOKUP(Monatsverwendungsnachweis!$B93,Positionen,11,FALSE)*100,"%"))</f>
        <v/>
      </c>
      <c r="H82" s="406" t="str">
        <f>IF(A82="","",ROUND(UHG_csv!H82*VLOOKUP(Monatsverwendungsnachweis!$B93,Positionen,11,FALSE),2))</f>
        <v/>
      </c>
      <c r="I82" s="406" t="str">
        <f t="shared" si="13"/>
        <v/>
      </c>
      <c r="J82" s="293" t="str">
        <f>IF(A82="","",IF(Monatsverwendungsnachweis!S93="","",Monatsverwendungsnachweis!S93))</f>
        <v/>
      </c>
      <c r="K82" s="293" t="str">
        <f t="shared" si="14"/>
        <v/>
      </c>
      <c r="L82" s="508">
        <f>Monatsverwendungsnachweis!B93</f>
        <v>0</v>
      </c>
    </row>
    <row r="83" spans="1:12" x14ac:dyDescent="0.25">
      <c r="A83" s="292" t="str">
        <f>IF(UHG_Refi_1_csv!A83="","",IF(VLOOKUP(Monatsverwendungsnachweis!B94,Positionen,9,FALSE)="","",IFERROR(VLOOKUP(Monatsverwendungsnachweis!B94,Positionen,9,FALSE),"")))</f>
        <v/>
      </c>
      <c r="B83" s="293" t="str">
        <f t="shared" si="10"/>
        <v/>
      </c>
      <c r="C83" s="292" t="str">
        <f>IF(A83="","",CONCATENATE("Refi_UHG_2"," / ",Monatsverwendungsnachweis!$D$7," / ",RIGHT(Monatsverwendungsnachweis!$F$7,2)," / ",ROW()-1))</f>
        <v/>
      </c>
      <c r="D83" s="294" t="str">
        <f t="shared" si="11"/>
        <v/>
      </c>
      <c r="E83" s="294" t="str">
        <f t="shared" si="12"/>
        <v/>
      </c>
      <c r="F83" s="293" t="str">
        <f>IF(A83="","",VLOOKUP(Monatsverwendungsnachweis!B94,Positionen,10,FALSE))</f>
        <v/>
      </c>
      <c r="G83" s="292" t="str">
        <f>IF(A83="","",CONCATENATE(UHG_csv!G83," x ",VLOOKUP(Monatsverwendungsnachweis!$B94,Positionen,11,FALSE)*100,"%"))</f>
        <v/>
      </c>
      <c r="H83" s="406" t="str">
        <f>IF(A83="","",ROUND(UHG_csv!H83*VLOOKUP(Monatsverwendungsnachweis!$B94,Positionen,11,FALSE),2))</f>
        <v/>
      </c>
      <c r="I83" s="406" t="str">
        <f t="shared" si="13"/>
        <v/>
      </c>
      <c r="J83" s="293" t="str">
        <f>IF(A83="","",IF(Monatsverwendungsnachweis!S94="","",Monatsverwendungsnachweis!S94))</f>
        <v/>
      </c>
      <c r="K83" s="293" t="str">
        <f t="shared" si="14"/>
        <v/>
      </c>
      <c r="L83" s="508">
        <f>Monatsverwendungsnachweis!B94</f>
        <v>0</v>
      </c>
    </row>
    <row r="84" spans="1:12" x14ac:dyDescent="0.25">
      <c r="A84" s="292" t="str">
        <f>IF(UHG_Refi_1_csv!A84="","",IF(VLOOKUP(Monatsverwendungsnachweis!B95,Positionen,9,FALSE)="","",IFERROR(VLOOKUP(Monatsverwendungsnachweis!B95,Positionen,9,FALSE),"")))</f>
        <v/>
      </c>
      <c r="B84" s="293" t="str">
        <f t="shared" si="10"/>
        <v/>
      </c>
      <c r="C84" s="292" t="str">
        <f>IF(A84="","",CONCATENATE("Refi_UHG_2"," / ",Monatsverwendungsnachweis!$D$7," / ",RIGHT(Monatsverwendungsnachweis!$F$7,2)," / ",ROW()-1))</f>
        <v/>
      </c>
      <c r="D84" s="294" t="str">
        <f t="shared" si="11"/>
        <v/>
      </c>
      <c r="E84" s="294" t="str">
        <f t="shared" si="12"/>
        <v/>
      </c>
      <c r="F84" s="293" t="str">
        <f>IF(A84="","",VLOOKUP(Monatsverwendungsnachweis!B95,Positionen,10,FALSE))</f>
        <v/>
      </c>
      <c r="G84" s="292" t="str">
        <f>IF(A84="","",CONCATENATE(UHG_csv!G84," x ",VLOOKUP(Monatsverwendungsnachweis!$B95,Positionen,11,FALSE)*100,"%"))</f>
        <v/>
      </c>
      <c r="H84" s="406" t="str">
        <f>IF(A84="","",ROUND(UHG_csv!H84*VLOOKUP(Monatsverwendungsnachweis!$B95,Positionen,11,FALSE),2))</f>
        <v/>
      </c>
      <c r="I84" s="406" t="str">
        <f t="shared" si="13"/>
        <v/>
      </c>
      <c r="J84" s="293" t="str">
        <f>IF(A84="","",IF(Monatsverwendungsnachweis!S95="","",Monatsverwendungsnachweis!S95))</f>
        <v/>
      </c>
      <c r="K84" s="293" t="str">
        <f t="shared" si="14"/>
        <v/>
      </c>
      <c r="L84" s="508">
        <f>Monatsverwendungsnachweis!B95</f>
        <v>0</v>
      </c>
    </row>
    <row r="85" spans="1:12" x14ac:dyDescent="0.25">
      <c r="A85" s="292" t="str">
        <f>IF(UHG_Refi_1_csv!A85="","",IF(VLOOKUP(Monatsverwendungsnachweis!B96,Positionen,9,FALSE)="","",IFERROR(VLOOKUP(Monatsverwendungsnachweis!B96,Positionen,9,FALSE),"")))</f>
        <v/>
      </c>
      <c r="B85" s="293" t="str">
        <f t="shared" si="10"/>
        <v/>
      </c>
      <c r="C85" s="292" t="str">
        <f>IF(A85="","",CONCATENATE("Refi_UHG_2"," / ",Monatsverwendungsnachweis!$D$7," / ",RIGHT(Monatsverwendungsnachweis!$F$7,2)," / ",ROW()-1))</f>
        <v/>
      </c>
      <c r="D85" s="294" t="str">
        <f t="shared" si="11"/>
        <v/>
      </c>
      <c r="E85" s="294" t="str">
        <f t="shared" si="12"/>
        <v/>
      </c>
      <c r="F85" s="293" t="str">
        <f>IF(A85="","",VLOOKUP(Monatsverwendungsnachweis!B96,Positionen,10,FALSE))</f>
        <v/>
      </c>
      <c r="G85" s="292" t="str">
        <f>IF(A85="","",CONCATENATE(UHG_csv!G85," x ",VLOOKUP(Monatsverwendungsnachweis!$B96,Positionen,11,FALSE)*100,"%"))</f>
        <v/>
      </c>
      <c r="H85" s="406" t="str">
        <f>IF(A85="","",ROUND(UHG_csv!H85*VLOOKUP(Monatsverwendungsnachweis!$B96,Positionen,11,FALSE),2))</f>
        <v/>
      </c>
      <c r="I85" s="406" t="str">
        <f t="shared" si="13"/>
        <v/>
      </c>
      <c r="J85" s="293" t="str">
        <f>IF(A85="","",IF(Monatsverwendungsnachweis!S96="","",Monatsverwendungsnachweis!S96))</f>
        <v/>
      </c>
      <c r="K85" s="293" t="str">
        <f t="shared" si="14"/>
        <v/>
      </c>
      <c r="L85" s="508">
        <f>Monatsverwendungsnachweis!B96</f>
        <v>0</v>
      </c>
    </row>
    <row r="86" spans="1:12" x14ac:dyDescent="0.25">
      <c r="A86" s="292" t="str">
        <f>IF(UHG_Refi_1_csv!A86="","",IF(VLOOKUP(Monatsverwendungsnachweis!B97,Positionen,9,FALSE)="","",IFERROR(VLOOKUP(Monatsverwendungsnachweis!B97,Positionen,9,FALSE),"")))</f>
        <v/>
      </c>
      <c r="B86" s="293" t="str">
        <f t="shared" si="10"/>
        <v/>
      </c>
      <c r="C86" s="292" t="str">
        <f>IF(A86="","",CONCATENATE("Refi_UHG_2"," / ",Monatsverwendungsnachweis!$D$7," / ",RIGHT(Monatsverwendungsnachweis!$F$7,2)," / ",ROW()-1))</f>
        <v/>
      </c>
      <c r="D86" s="294" t="str">
        <f t="shared" si="11"/>
        <v/>
      </c>
      <c r="E86" s="294" t="str">
        <f t="shared" si="12"/>
        <v/>
      </c>
      <c r="F86" s="293" t="str">
        <f>IF(A86="","",VLOOKUP(Monatsverwendungsnachweis!B97,Positionen,10,FALSE))</f>
        <v/>
      </c>
      <c r="G86" s="292" t="str">
        <f>IF(A86="","",CONCATENATE(UHG_csv!G86," x ",VLOOKUP(Monatsverwendungsnachweis!$B97,Positionen,11,FALSE)*100,"%"))</f>
        <v/>
      </c>
      <c r="H86" s="406" t="str">
        <f>IF(A86="","",ROUND(UHG_csv!H86*VLOOKUP(Monatsverwendungsnachweis!$B97,Positionen,11,FALSE),2))</f>
        <v/>
      </c>
      <c r="I86" s="406" t="str">
        <f t="shared" si="13"/>
        <v/>
      </c>
      <c r="J86" s="293" t="str">
        <f>IF(A86="","",IF(Monatsverwendungsnachweis!S97="","",Monatsverwendungsnachweis!S97))</f>
        <v/>
      </c>
      <c r="K86" s="293" t="str">
        <f t="shared" si="14"/>
        <v/>
      </c>
      <c r="L86" s="508">
        <f>Monatsverwendungsnachweis!B97</f>
        <v>0</v>
      </c>
    </row>
    <row r="87" spans="1:12" x14ac:dyDescent="0.25">
      <c r="A87" s="292" t="str">
        <f>IF(UHG_Refi_1_csv!A87="","",IF(VLOOKUP(Monatsverwendungsnachweis!B98,Positionen,9,FALSE)="","",IFERROR(VLOOKUP(Monatsverwendungsnachweis!B98,Positionen,9,FALSE),"")))</f>
        <v/>
      </c>
      <c r="B87" s="293" t="str">
        <f t="shared" si="10"/>
        <v/>
      </c>
      <c r="C87" s="292" t="str">
        <f>IF(A87="","",CONCATENATE("Refi_UHG_2"," / ",Monatsverwendungsnachweis!$D$7," / ",RIGHT(Monatsverwendungsnachweis!$F$7,2)," / ",ROW()-1))</f>
        <v/>
      </c>
      <c r="D87" s="294" t="str">
        <f t="shared" si="11"/>
        <v/>
      </c>
      <c r="E87" s="294" t="str">
        <f t="shared" si="12"/>
        <v/>
      </c>
      <c r="F87" s="293" t="str">
        <f>IF(A87="","",VLOOKUP(Monatsverwendungsnachweis!B98,Positionen,10,FALSE))</f>
        <v/>
      </c>
      <c r="G87" s="292" t="str">
        <f>IF(A87="","",CONCATENATE(UHG_csv!G87," x ",VLOOKUP(Monatsverwendungsnachweis!$B98,Positionen,11,FALSE)*100,"%"))</f>
        <v/>
      </c>
      <c r="H87" s="406" t="str">
        <f>IF(A87="","",ROUND(UHG_csv!H87*VLOOKUP(Monatsverwendungsnachweis!$B98,Positionen,11,FALSE),2))</f>
        <v/>
      </c>
      <c r="I87" s="406" t="str">
        <f t="shared" si="13"/>
        <v/>
      </c>
      <c r="J87" s="293" t="str">
        <f>IF(A87="","",IF(Monatsverwendungsnachweis!S98="","",Monatsverwendungsnachweis!S98))</f>
        <v/>
      </c>
      <c r="K87" s="293" t="str">
        <f t="shared" si="14"/>
        <v/>
      </c>
      <c r="L87" s="508">
        <f>Monatsverwendungsnachweis!B98</f>
        <v>0</v>
      </c>
    </row>
    <row r="88" spans="1:12" x14ac:dyDescent="0.25">
      <c r="A88" s="292" t="str">
        <f>IF(UHG_Refi_1_csv!A88="","",IF(VLOOKUP(Monatsverwendungsnachweis!B99,Positionen,9,FALSE)="","",IFERROR(VLOOKUP(Monatsverwendungsnachweis!B99,Positionen,9,FALSE),"")))</f>
        <v/>
      </c>
      <c r="B88" s="293" t="str">
        <f t="shared" si="10"/>
        <v/>
      </c>
      <c r="C88" s="292" t="str">
        <f>IF(A88="","",CONCATENATE("Refi_UHG_2"," / ",Monatsverwendungsnachweis!$D$7," / ",RIGHT(Monatsverwendungsnachweis!$F$7,2)," / ",ROW()-1))</f>
        <v/>
      </c>
      <c r="D88" s="294" t="str">
        <f t="shared" si="11"/>
        <v/>
      </c>
      <c r="E88" s="294" t="str">
        <f t="shared" si="12"/>
        <v/>
      </c>
      <c r="F88" s="293" t="str">
        <f>IF(A88="","",VLOOKUP(Monatsverwendungsnachweis!B99,Positionen,10,FALSE))</f>
        <v/>
      </c>
      <c r="G88" s="292" t="str">
        <f>IF(A88="","",CONCATENATE(UHG_csv!G88," x ",VLOOKUP(Monatsverwendungsnachweis!$B99,Positionen,11,FALSE)*100,"%"))</f>
        <v/>
      </c>
      <c r="H88" s="406" t="str">
        <f>IF(A88="","",ROUND(UHG_csv!H88*VLOOKUP(Monatsverwendungsnachweis!$B99,Positionen,11,FALSE),2))</f>
        <v/>
      </c>
      <c r="I88" s="406" t="str">
        <f t="shared" si="13"/>
        <v/>
      </c>
      <c r="J88" s="293" t="str">
        <f>IF(A88="","",IF(Monatsverwendungsnachweis!S99="","",Monatsverwendungsnachweis!S99))</f>
        <v/>
      </c>
      <c r="K88" s="293" t="str">
        <f t="shared" si="14"/>
        <v/>
      </c>
      <c r="L88" s="508">
        <f>Monatsverwendungsnachweis!B99</f>
        <v>0</v>
      </c>
    </row>
    <row r="89" spans="1:12" x14ac:dyDescent="0.25">
      <c r="A89" s="292" t="str">
        <f>IF(UHG_Refi_1_csv!A89="","",IF(VLOOKUP(Monatsverwendungsnachweis!B100,Positionen,9,FALSE)="","",IFERROR(VLOOKUP(Monatsverwendungsnachweis!B100,Positionen,9,FALSE),"")))</f>
        <v/>
      </c>
      <c r="B89" s="293" t="str">
        <f t="shared" si="10"/>
        <v/>
      </c>
      <c r="C89" s="292" t="str">
        <f>IF(A89="","",CONCATENATE("Refi_UHG_2"," / ",Monatsverwendungsnachweis!$D$7," / ",RIGHT(Monatsverwendungsnachweis!$F$7,2)," / ",ROW()-1))</f>
        <v/>
      </c>
      <c r="D89" s="294" t="str">
        <f t="shared" si="11"/>
        <v/>
      </c>
      <c r="E89" s="294" t="str">
        <f t="shared" si="12"/>
        <v/>
      </c>
      <c r="F89" s="293" t="str">
        <f>IF(A89="","",VLOOKUP(Monatsverwendungsnachweis!B100,Positionen,10,FALSE))</f>
        <v/>
      </c>
      <c r="G89" s="292" t="str">
        <f>IF(A89="","",CONCATENATE(UHG_csv!G89," x ",VLOOKUP(Monatsverwendungsnachweis!$B100,Positionen,11,FALSE)*100,"%"))</f>
        <v/>
      </c>
      <c r="H89" s="406" t="str">
        <f>IF(A89="","",ROUND(UHG_csv!H89*VLOOKUP(Monatsverwendungsnachweis!$B100,Positionen,11,FALSE),2))</f>
        <v/>
      </c>
      <c r="I89" s="406" t="str">
        <f t="shared" si="13"/>
        <v/>
      </c>
      <c r="J89" s="293" t="str">
        <f>IF(A89="","",IF(Monatsverwendungsnachweis!S100="","",Monatsverwendungsnachweis!S100))</f>
        <v/>
      </c>
      <c r="K89" s="293" t="str">
        <f t="shared" si="14"/>
        <v/>
      </c>
      <c r="L89" s="508">
        <f>Monatsverwendungsnachweis!B100</f>
        <v>0</v>
      </c>
    </row>
    <row r="90" spans="1:12" x14ac:dyDescent="0.25">
      <c r="A90" s="292" t="str">
        <f>IF(UHG_Refi_1_csv!A90="","",IF(VLOOKUP(Monatsverwendungsnachweis!B101,Positionen,9,FALSE)="","",IFERROR(VLOOKUP(Monatsverwendungsnachweis!B101,Positionen,9,FALSE),"")))</f>
        <v/>
      </c>
      <c r="B90" s="293" t="str">
        <f t="shared" si="10"/>
        <v/>
      </c>
      <c r="C90" s="292" t="str">
        <f>IF(A90="","",CONCATENATE("Refi_UHG_2"," / ",Monatsverwendungsnachweis!$D$7," / ",RIGHT(Monatsverwendungsnachweis!$F$7,2)," / ",ROW()-1))</f>
        <v/>
      </c>
      <c r="D90" s="294" t="str">
        <f t="shared" si="11"/>
        <v/>
      </c>
      <c r="E90" s="294" t="str">
        <f t="shared" si="12"/>
        <v/>
      </c>
      <c r="F90" s="293" t="str">
        <f>IF(A90="","",VLOOKUP(Monatsverwendungsnachweis!B101,Positionen,10,FALSE))</f>
        <v/>
      </c>
      <c r="G90" s="292" t="str">
        <f>IF(A90="","",CONCATENATE(UHG_csv!G90," x ",VLOOKUP(Monatsverwendungsnachweis!$B101,Positionen,11,FALSE)*100,"%"))</f>
        <v/>
      </c>
      <c r="H90" s="406" t="str">
        <f>IF(A90="","",ROUND(UHG_csv!H90*VLOOKUP(Monatsverwendungsnachweis!$B101,Positionen,11,FALSE),2))</f>
        <v/>
      </c>
      <c r="I90" s="406" t="str">
        <f t="shared" si="13"/>
        <v/>
      </c>
      <c r="J90" s="293" t="str">
        <f>IF(A90="","",IF(Monatsverwendungsnachweis!S101="","",Monatsverwendungsnachweis!S101))</f>
        <v/>
      </c>
      <c r="K90" s="293" t="str">
        <f t="shared" si="14"/>
        <v/>
      </c>
      <c r="L90" s="508">
        <f>Monatsverwendungsnachweis!B101</f>
        <v>0</v>
      </c>
    </row>
    <row r="91" spans="1:12" x14ac:dyDescent="0.25">
      <c r="A91" s="292" t="str">
        <f>IF(UHG_Refi_1_csv!A91="","",IF(VLOOKUP(Monatsverwendungsnachweis!B102,Positionen,9,FALSE)="","",IFERROR(VLOOKUP(Monatsverwendungsnachweis!B102,Positionen,9,FALSE),"")))</f>
        <v/>
      </c>
      <c r="B91" s="293" t="str">
        <f t="shared" si="10"/>
        <v/>
      </c>
      <c r="C91" s="292" t="str">
        <f>IF(A91="","",CONCATENATE("Refi_UHG_2"," / ",Monatsverwendungsnachweis!$D$7," / ",RIGHT(Monatsverwendungsnachweis!$F$7,2)," / ",ROW()-1))</f>
        <v/>
      </c>
      <c r="D91" s="294" t="str">
        <f t="shared" si="11"/>
        <v/>
      </c>
      <c r="E91" s="294" t="str">
        <f t="shared" si="12"/>
        <v/>
      </c>
      <c r="F91" s="293" t="str">
        <f>IF(A91="","",VLOOKUP(Monatsverwendungsnachweis!B102,Positionen,10,FALSE))</f>
        <v/>
      </c>
      <c r="G91" s="292" t="str">
        <f>IF(A91="","",CONCATENATE(UHG_csv!G91," x ",VLOOKUP(Monatsverwendungsnachweis!$B102,Positionen,11,FALSE)*100,"%"))</f>
        <v/>
      </c>
      <c r="H91" s="406" t="str">
        <f>IF(A91="","",ROUND(UHG_csv!H91*VLOOKUP(Monatsverwendungsnachweis!$B102,Positionen,11,FALSE),2))</f>
        <v/>
      </c>
      <c r="I91" s="406" t="str">
        <f t="shared" si="13"/>
        <v/>
      </c>
      <c r="J91" s="293" t="str">
        <f>IF(A91="","",IF(Monatsverwendungsnachweis!S102="","",Monatsverwendungsnachweis!S102))</f>
        <v/>
      </c>
      <c r="K91" s="293" t="str">
        <f t="shared" si="14"/>
        <v/>
      </c>
      <c r="L91" s="508">
        <f>Monatsverwendungsnachweis!B102</f>
        <v>0</v>
      </c>
    </row>
    <row r="92" spans="1:12" x14ac:dyDescent="0.25">
      <c r="A92" s="292" t="str">
        <f>IF(UHG_Refi_1_csv!A92="","",IF(VLOOKUP(Monatsverwendungsnachweis!B103,Positionen,9,FALSE)="","",IFERROR(VLOOKUP(Monatsverwendungsnachweis!B103,Positionen,9,FALSE),"")))</f>
        <v/>
      </c>
      <c r="B92" s="293" t="str">
        <f t="shared" si="10"/>
        <v/>
      </c>
      <c r="C92" s="292" t="str">
        <f>IF(A92="","",CONCATENATE("Refi_UHG_2"," / ",Monatsverwendungsnachweis!$D$7," / ",RIGHT(Monatsverwendungsnachweis!$F$7,2)," / ",ROW()-1))</f>
        <v/>
      </c>
      <c r="D92" s="294" t="str">
        <f t="shared" si="11"/>
        <v/>
      </c>
      <c r="E92" s="294" t="str">
        <f t="shared" si="12"/>
        <v/>
      </c>
      <c r="F92" s="293" t="str">
        <f>IF(A92="","",VLOOKUP(Monatsverwendungsnachweis!B103,Positionen,10,FALSE))</f>
        <v/>
      </c>
      <c r="G92" s="292" t="str">
        <f>IF(A92="","",CONCATENATE(UHG_csv!G92," x ",VLOOKUP(Monatsverwendungsnachweis!$B103,Positionen,11,FALSE)*100,"%"))</f>
        <v/>
      </c>
      <c r="H92" s="406" t="str">
        <f>IF(A92="","",ROUND(UHG_csv!H92*VLOOKUP(Monatsverwendungsnachweis!$B103,Positionen,11,FALSE),2))</f>
        <v/>
      </c>
      <c r="I92" s="406" t="str">
        <f t="shared" si="13"/>
        <v/>
      </c>
      <c r="J92" s="293" t="str">
        <f>IF(A92="","",IF(Monatsverwendungsnachweis!S103="","",Monatsverwendungsnachweis!S103))</f>
        <v/>
      </c>
      <c r="K92" s="293" t="str">
        <f t="shared" si="14"/>
        <v/>
      </c>
      <c r="L92" s="508">
        <f>Monatsverwendungsnachweis!B103</f>
        <v>0</v>
      </c>
    </row>
    <row r="93" spans="1:12" x14ac:dyDescent="0.25">
      <c r="A93" s="292" t="str">
        <f>IF(UHG_Refi_1_csv!A93="","",IF(VLOOKUP(Monatsverwendungsnachweis!B104,Positionen,9,FALSE)="","",IFERROR(VLOOKUP(Monatsverwendungsnachweis!B104,Positionen,9,FALSE),"")))</f>
        <v/>
      </c>
      <c r="B93" s="293" t="str">
        <f t="shared" si="10"/>
        <v/>
      </c>
      <c r="C93" s="292" t="str">
        <f>IF(A93="","",CONCATENATE("Refi_UHG_2"," / ",Monatsverwendungsnachweis!$D$7," / ",RIGHT(Monatsverwendungsnachweis!$F$7,2)," / ",ROW()-1))</f>
        <v/>
      </c>
      <c r="D93" s="294" t="str">
        <f t="shared" si="11"/>
        <v/>
      </c>
      <c r="E93" s="294" t="str">
        <f t="shared" si="12"/>
        <v/>
      </c>
      <c r="F93" s="293" t="str">
        <f>IF(A93="","",VLOOKUP(Monatsverwendungsnachweis!B104,Positionen,10,FALSE))</f>
        <v/>
      </c>
      <c r="G93" s="292" t="str">
        <f>IF(A93="","",CONCATENATE(UHG_csv!G93," x ",VLOOKUP(Monatsverwendungsnachweis!$B104,Positionen,11,FALSE)*100,"%"))</f>
        <v/>
      </c>
      <c r="H93" s="406" t="str">
        <f>IF(A93="","",ROUND(UHG_csv!H93*VLOOKUP(Monatsverwendungsnachweis!$B104,Positionen,11,FALSE),2))</f>
        <v/>
      </c>
      <c r="I93" s="406" t="str">
        <f t="shared" si="13"/>
        <v/>
      </c>
      <c r="J93" s="293" t="str">
        <f>IF(A93="","",IF(Monatsverwendungsnachweis!S104="","",Monatsverwendungsnachweis!S104))</f>
        <v/>
      </c>
      <c r="K93" s="293" t="str">
        <f t="shared" si="14"/>
        <v/>
      </c>
      <c r="L93" s="508">
        <f>Monatsverwendungsnachweis!B104</f>
        <v>0</v>
      </c>
    </row>
    <row r="94" spans="1:12" x14ac:dyDescent="0.25">
      <c r="A94" s="292" t="str">
        <f>IF(UHG_Refi_1_csv!A94="","",IF(VLOOKUP(Monatsverwendungsnachweis!B105,Positionen,9,FALSE)="","",IFERROR(VLOOKUP(Monatsverwendungsnachweis!B105,Positionen,9,FALSE),"")))</f>
        <v/>
      </c>
      <c r="B94" s="293" t="str">
        <f t="shared" si="10"/>
        <v/>
      </c>
      <c r="C94" s="292" t="str">
        <f>IF(A94="","",CONCATENATE("Refi_UHG_2"," / ",Monatsverwendungsnachweis!$D$7," / ",RIGHT(Monatsverwendungsnachweis!$F$7,2)," / ",ROW()-1))</f>
        <v/>
      </c>
      <c r="D94" s="294" t="str">
        <f t="shared" si="11"/>
        <v/>
      </c>
      <c r="E94" s="294" t="str">
        <f t="shared" si="12"/>
        <v/>
      </c>
      <c r="F94" s="293" t="str">
        <f>IF(A94="","",VLOOKUP(Monatsverwendungsnachweis!B105,Positionen,10,FALSE))</f>
        <v/>
      </c>
      <c r="G94" s="292" t="str">
        <f>IF(A94="","",CONCATENATE(UHG_csv!G94," x ",VLOOKUP(Monatsverwendungsnachweis!$B105,Positionen,11,FALSE)*100,"%"))</f>
        <v/>
      </c>
      <c r="H94" s="406" t="str">
        <f>IF(A94="","",ROUND(UHG_csv!H94*VLOOKUP(Monatsverwendungsnachweis!$B105,Positionen,11,FALSE),2))</f>
        <v/>
      </c>
      <c r="I94" s="406" t="str">
        <f t="shared" si="13"/>
        <v/>
      </c>
      <c r="J94" s="293" t="str">
        <f>IF(A94="","",IF(Monatsverwendungsnachweis!S105="","",Monatsverwendungsnachweis!S105))</f>
        <v/>
      </c>
      <c r="K94" s="293" t="str">
        <f t="shared" si="14"/>
        <v/>
      </c>
      <c r="L94" s="508">
        <f>Monatsverwendungsnachweis!B105</f>
        <v>0</v>
      </c>
    </row>
    <row r="95" spans="1:12" x14ac:dyDescent="0.25">
      <c r="A95" s="292" t="str">
        <f>IF(UHG_Refi_1_csv!A95="","",IF(VLOOKUP(Monatsverwendungsnachweis!B106,Positionen,9,FALSE)="","",IFERROR(VLOOKUP(Monatsverwendungsnachweis!B106,Positionen,9,FALSE),"")))</f>
        <v/>
      </c>
      <c r="B95" s="293" t="str">
        <f t="shared" si="10"/>
        <v/>
      </c>
      <c r="C95" s="292" t="str">
        <f>IF(A95="","",CONCATENATE("Refi_UHG_2"," / ",Monatsverwendungsnachweis!$D$7," / ",RIGHT(Monatsverwendungsnachweis!$F$7,2)," / ",ROW()-1))</f>
        <v/>
      </c>
      <c r="D95" s="294" t="str">
        <f t="shared" si="11"/>
        <v/>
      </c>
      <c r="E95" s="294" t="str">
        <f t="shared" si="12"/>
        <v/>
      </c>
      <c r="F95" s="293" t="str">
        <f>IF(A95="","",VLOOKUP(Monatsverwendungsnachweis!B106,Positionen,10,FALSE))</f>
        <v/>
      </c>
      <c r="G95" s="292" t="str">
        <f>IF(A95="","",CONCATENATE(UHG_csv!G95," x ",VLOOKUP(Monatsverwendungsnachweis!$B106,Positionen,11,FALSE)*100,"%"))</f>
        <v/>
      </c>
      <c r="H95" s="406" t="str">
        <f>IF(A95="","",ROUND(UHG_csv!H95*VLOOKUP(Monatsverwendungsnachweis!$B106,Positionen,11,FALSE),2))</f>
        <v/>
      </c>
      <c r="I95" s="406" t="str">
        <f t="shared" si="13"/>
        <v/>
      </c>
      <c r="J95" s="293" t="str">
        <f>IF(A95="","",IF(Monatsverwendungsnachweis!S106="","",Monatsverwendungsnachweis!S106))</f>
        <v/>
      </c>
      <c r="K95" s="293" t="str">
        <f t="shared" si="14"/>
        <v/>
      </c>
      <c r="L95" s="508">
        <f>Monatsverwendungsnachweis!B106</f>
        <v>0</v>
      </c>
    </row>
    <row r="96" spans="1:12" x14ac:dyDescent="0.25">
      <c r="A96" s="292" t="str">
        <f>IF(UHG_Refi_1_csv!A96="","",IF(VLOOKUP(Monatsverwendungsnachweis!B107,Positionen,9,FALSE)="","",IFERROR(VLOOKUP(Monatsverwendungsnachweis!B107,Positionen,9,FALSE),"")))</f>
        <v/>
      </c>
      <c r="B96" s="293" t="str">
        <f t="shared" si="10"/>
        <v/>
      </c>
      <c r="C96" s="292" t="str">
        <f>IF(A96="","",CONCATENATE("Refi_UHG_2"," / ",Monatsverwendungsnachweis!$D$7," / ",RIGHT(Monatsverwendungsnachweis!$F$7,2)," / ",ROW()-1))</f>
        <v/>
      </c>
      <c r="D96" s="294" t="str">
        <f t="shared" si="11"/>
        <v/>
      </c>
      <c r="E96" s="294" t="str">
        <f t="shared" si="12"/>
        <v/>
      </c>
      <c r="F96" s="293" t="str">
        <f>IF(A96="","",VLOOKUP(Monatsverwendungsnachweis!B107,Positionen,10,FALSE))</f>
        <v/>
      </c>
      <c r="G96" s="292" t="str">
        <f>IF(A96="","",CONCATENATE(UHG_csv!G96," x ",VLOOKUP(Monatsverwendungsnachweis!$B107,Positionen,11,FALSE)*100,"%"))</f>
        <v/>
      </c>
      <c r="H96" s="406" t="str">
        <f>IF(A96="","",ROUND(UHG_csv!H96*VLOOKUP(Monatsverwendungsnachweis!$B107,Positionen,11,FALSE),2))</f>
        <v/>
      </c>
      <c r="I96" s="406" t="str">
        <f t="shared" si="13"/>
        <v/>
      </c>
      <c r="J96" s="293" t="str">
        <f>IF(A96="","",IF(Monatsverwendungsnachweis!S107="","",Monatsverwendungsnachweis!S107))</f>
        <v/>
      </c>
      <c r="K96" s="293" t="str">
        <f t="shared" si="14"/>
        <v/>
      </c>
      <c r="L96" s="508">
        <f>Monatsverwendungsnachweis!B107</f>
        <v>0</v>
      </c>
    </row>
    <row r="97" spans="1:12" x14ac:dyDescent="0.25">
      <c r="A97" s="292" t="str">
        <f>IF(UHG_Refi_1_csv!A97="","",IF(VLOOKUP(Monatsverwendungsnachweis!B108,Positionen,9,FALSE)="","",IFERROR(VLOOKUP(Monatsverwendungsnachweis!B108,Positionen,9,FALSE),"")))</f>
        <v/>
      </c>
      <c r="B97" s="293" t="str">
        <f t="shared" si="10"/>
        <v/>
      </c>
      <c r="C97" s="292" t="str">
        <f>IF(A97="","",CONCATENATE("Refi_UHG_2"," / ",Monatsverwendungsnachweis!$D$7," / ",RIGHT(Monatsverwendungsnachweis!$F$7,2)," / ",ROW()-1))</f>
        <v/>
      </c>
      <c r="D97" s="294" t="str">
        <f t="shared" si="11"/>
        <v/>
      </c>
      <c r="E97" s="294" t="str">
        <f t="shared" si="12"/>
        <v/>
      </c>
      <c r="F97" s="293" t="str">
        <f>IF(A97="","",VLOOKUP(Monatsverwendungsnachweis!B108,Positionen,10,FALSE))</f>
        <v/>
      </c>
      <c r="G97" s="292" t="str">
        <f>IF(A97="","",CONCATENATE(UHG_csv!G97," x ",VLOOKUP(Monatsverwendungsnachweis!$B108,Positionen,11,FALSE)*100,"%"))</f>
        <v/>
      </c>
      <c r="H97" s="406" t="str">
        <f>IF(A97="","",ROUND(UHG_csv!H97*VLOOKUP(Monatsverwendungsnachweis!$B108,Positionen,11,FALSE),2))</f>
        <v/>
      </c>
      <c r="I97" s="406" t="str">
        <f t="shared" si="13"/>
        <v/>
      </c>
      <c r="J97" s="293" t="str">
        <f>IF(A97="","",IF(Monatsverwendungsnachweis!S108="","",Monatsverwendungsnachweis!S108))</f>
        <v/>
      </c>
      <c r="K97" s="293" t="str">
        <f t="shared" si="14"/>
        <v/>
      </c>
      <c r="L97" s="508">
        <f>Monatsverwendungsnachweis!B108</f>
        <v>0</v>
      </c>
    </row>
    <row r="98" spans="1:12" x14ac:dyDescent="0.25">
      <c r="A98" s="292" t="str">
        <f>IF(UHG_Refi_1_csv!A98="","",IF(VLOOKUP(Monatsverwendungsnachweis!B109,Positionen,9,FALSE)="","",IFERROR(VLOOKUP(Monatsverwendungsnachweis!B109,Positionen,9,FALSE),"")))</f>
        <v/>
      </c>
      <c r="B98" s="293" t="str">
        <f t="shared" si="10"/>
        <v/>
      </c>
      <c r="C98" s="292" t="str">
        <f>IF(A98="","",CONCATENATE("Refi_UHG_2"," / ",Monatsverwendungsnachweis!$D$7," / ",RIGHT(Monatsverwendungsnachweis!$F$7,2)," / ",ROW()-1))</f>
        <v/>
      </c>
      <c r="D98" s="294" t="str">
        <f t="shared" si="11"/>
        <v/>
      </c>
      <c r="E98" s="294" t="str">
        <f t="shared" si="12"/>
        <v/>
      </c>
      <c r="F98" s="293" t="str">
        <f>IF(A98="","",VLOOKUP(Monatsverwendungsnachweis!B109,Positionen,10,FALSE))</f>
        <v/>
      </c>
      <c r="G98" s="292" t="str">
        <f>IF(A98="","",CONCATENATE(UHG_csv!G98," x ",VLOOKUP(Monatsverwendungsnachweis!$B109,Positionen,11,FALSE)*100,"%"))</f>
        <v/>
      </c>
      <c r="H98" s="406" t="str">
        <f>IF(A98="","",ROUND(UHG_csv!H98*VLOOKUP(Monatsverwendungsnachweis!$B109,Positionen,11,FALSE),2))</f>
        <v/>
      </c>
      <c r="I98" s="406" t="str">
        <f t="shared" si="13"/>
        <v/>
      </c>
      <c r="J98" s="293" t="str">
        <f>IF(A98="","",IF(Monatsverwendungsnachweis!S109="","",Monatsverwendungsnachweis!S109))</f>
        <v/>
      </c>
      <c r="K98" s="293" t="str">
        <f t="shared" si="14"/>
        <v/>
      </c>
      <c r="L98" s="508">
        <f>Monatsverwendungsnachweis!B109</f>
        <v>0</v>
      </c>
    </row>
    <row r="99" spans="1:12" x14ac:dyDescent="0.25">
      <c r="A99" s="292" t="str">
        <f>IF(UHG_Refi_1_csv!A99="","",IF(VLOOKUP(Monatsverwendungsnachweis!B110,Positionen,9,FALSE)="","",IFERROR(VLOOKUP(Monatsverwendungsnachweis!B110,Positionen,9,FALSE),"")))</f>
        <v/>
      </c>
      <c r="B99" s="293" t="str">
        <f t="shared" si="10"/>
        <v/>
      </c>
      <c r="C99" s="292" t="str">
        <f>IF(A99="","",CONCATENATE("Refi_UHG_2"," / ",Monatsverwendungsnachweis!$D$7," / ",RIGHT(Monatsverwendungsnachweis!$F$7,2)," / ",ROW()-1))</f>
        <v/>
      </c>
      <c r="D99" s="294" t="str">
        <f t="shared" si="11"/>
        <v/>
      </c>
      <c r="E99" s="294" t="str">
        <f t="shared" si="12"/>
        <v/>
      </c>
      <c r="F99" s="293" t="str">
        <f>IF(A99="","",VLOOKUP(Monatsverwendungsnachweis!B110,Positionen,10,FALSE))</f>
        <v/>
      </c>
      <c r="G99" s="292" t="str">
        <f>IF(A99="","",CONCATENATE(UHG_csv!G99," x ",VLOOKUP(Monatsverwendungsnachweis!$B110,Positionen,11,FALSE)*100,"%"))</f>
        <v/>
      </c>
      <c r="H99" s="406" t="str">
        <f>IF(A99="","",ROUND(UHG_csv!H99*VLOOKUP(Monatsverwendungsnachweis!$B110,Positionen,11,FALSE),2))</f>
        <v/>
      </c>
      <c r="I99" s="406" t="str">
        <f t="shared" si="13"/>
        <v/>
      </c>
      <c r="J99" s="293" t="str">
        <f>IF(A99="","",IF(Monatsverwendungsnachweis!S110="","",Monatsverwendungsnachweis!S110))</f>
        <v/>
      </c>
      <c r="K99" s="293" t="str">
        <f t="shared" si="14"/>
        <v/>
      </c>
      <c r="L99" s="508">
        <f>Monatsverwendungsnachweis!B110</f>
        <v>0</v>
      </c>
    </row>
    <row r="100" spans="1:12" x14ac:dyDescent="0.25">
      <c r="A100" s="292" t="str">
        <f>IF(UHG_Refi_1_csv!A100="","",IF(VLOOKUP(Monatsverwendungsnachweis!B111,Positionen,9,FALSE)="","",IFERROR(VLOOKUP(Monatsverwendungsnachweis!B111,Positionen,9,FALSE),"")))</f>
        <v/>
      </c>
      <c r="B100" s="293" t="str">
        <f t="shared" si="10"/>
        <v/>
      </c>
      <c r="C100" s="292" t="str">
        <f>IF(A100="","",CONCATENATE("Refi_UHG_2"," / ",Monatsverwendungsnachweis!$D$7," / ",RIGHT(Monatsverwendungsnachweis!$F$7,2)," / ",ROW()-1))</f>
        <v/>
      </c>
      <c r="D100" s="294" t="str">
        <f t="shared" si="11"/>
        <v/>
      </c>
      <c r="E100" s="294" t="str">
        <f t="shared" si="12"/>
        <v/>
      </c>
      <c r="F100" s="293" t="str">
        <f>IF(A100="","",VLOOKUP(Monatsverwendungsnachweis!B111,Positionen,10,FALSE))</f>
        <v/>
      </c>
      <c r="G100" s="292" t="str">
        <f>IF(A100="","",CONCATENATE(UHG_csv!G100," x ",VLOOKUP(Monatsverwendungsnachweis!$B111,Positionen,11,FALSE)*100,"%"))</f>
        <v/>
      </c>
      <c r="H100" s="406" t="str">
        <f>IF(A100="","",ROUND(UHG_csv!H100*VLOOKUP(Monatsverwendungsnachweis!$B111,Positionen,11,FALSE),2))</f>
        <v/>
      </c>
      <c r="I100" s="406" t="str">
        <f t="shared" si="13"/>
        <v/>
      </c>
      <c r="J100" s="293" t="str">
        <f>IF(A100="","",IF(Monatsverwendungsnachweis!S111="","",Monatsverwendungsnachweis!S111))</f>
        <v/>
      </c>
      <c r="K100" s="293" t="str">
        <f t="shared" si="14"/>
        <v/>
      </c>
      <c r="L100" s="508">
        <f>Monatsverwendungsnachweis!B111</f>
        <v>0</v>
      </c>
    </row>
    <row r="101" spans="1:12" x14ac:dyDescent="0.25">
      <c r="A101" s="292" t="str">
        <f>IF(UHG_Refi_1_csv!A101="","",IF(VLOOKUP(Monatsverwendungsnachweis!B112,Positionen,9,FALSE)="","",IFERROR(VLOOKUP(Monatsverwendungsnachweis!B112,Positionen,9,FALSE),"")))</f>
        <v/>
      </c>
      <c r="B101" s="293" t="str">
        <f t="shared" si="10"/>
        <v/>
      </c>
      <c r="C101" s="292" t="str">
        <f>IF(A101="","",CONCATENATE("Refi_UHG_2"," / ",Monatsverwendungsnachweis!$D$7," / ",RIGHT(Monatsverwendungsnachweis!$F$7,2)," / ",ROW()-1))</f>
        <v/>
      </c>
      <c r="D101" s="294" t="str">
        <f t="shared" si="11"/>
        <v/>
      </c>
      <c r="E101" s="294" t="str">
        <f t="shared" si="12"/>
        <v/>
      </c>
      <c r="F101" s="293" t="str">
        <f>IF(A101="","",VLOOKUP(Monatsverwendungsnachweis!B112,Positionen,10,FALSE))</f>
        <v/>
      </c>
      <c r="G101" s="292" t="str">
        <f>IF(A101="","",CONCATENATE(UHG_csv!G101," x ",VLOOKUP(Monatsverwendungsnachweis!$B112,Positionen,11,FALSE)*100,"%"))</f>
        <v/>
      </c>
      <c r="H101" s="406" t="str">
        <f>IF(A101="","",ROUND(UHG_csv!H101*VLOOKUP(Monatsverwendungsnachweis!$B112,Positionen,11,FALSE),2))</f>
        <v/>
      </c>
      <c r="I101" s="406" t="str">
        <f t="shared" si="13"/>
        <v/>
      </c>
      <c r="J101" s="293" t="str">
        <f>IF(A101="","",IF(Monatsverwendungsnachweis!S112="","",Monatsverwendungsnachweis!S112))</f>
        <v/>
      </c>
      <c r="K101" s="293" t="str">
        <f t="shared" si="14"/>
        <v/>
      </c>
      <c r="L101" s="508">
        <f>Monatsverwendungsnachweis!B112</f>
        <v>0</v>
      </c>
    </row>
    <row r="102" spans="1:12" x14ac:dyDescent="0.25">
      <c r="A102" s="292" t="str">
        <f>IF(UHG_Refi_1_csv!A102="","",IF(VLOOKUP(Monatsverwendungsnachweis!B113,Positionen,9,FALSE)="","",IFERROR(VLOOKUP(Monatsverwendungsnachweis!B113,Positionen,9,FALSE),"")))</f>
        <v/>
      </c>
      <c r="B102" s="293" t="str">
        <f t="shared" ref="B102:B165" si="15">IF(A102="","","ZE")</f>
        <v/>
      </c>
      <c r="C102" s="292" t="str">
        <f>IF(A102="","",CONCATENATE("Refi_UHG_2"," / ",Monatsverwendungsnachweis!$D$7," / ",RIGHT(Monatsverwendungsnachweis!$F$7,2)," / ",ROW()-1))</f>
        <v/>
      </c>
      <c r="D102" s="294" t="str">
        <f t="shared" ref="D102:D165" si="16">IF(A102="","",Monatsende)</f>
        <v/>
      </c>
      <c r="E102" s="294" t="str">
        <f t="shared" ref="E102:E165" si="17">IF(A102="","",Monatsende)</f>
        <v/>
      </c>
      <c r="F102" s="293" t="str">
        <f>IF(A102="","",VLOOKUP(Monatsverwendungsnachweis!B113,Positionen,10,FALSE))</f>
        <v/>
      </c>
      <c r="G102" s="292" t="str">
        <f>IF(A102="","",CONCATENATE(UHG_csv!G102," x ",VLOOKUP(Monatsverwendungsnachweis!$B113,Positionen,11,FALSE)*100,"%"))</f>
        <v/>
      </c>
      <c r="H102" s="406" t="str">
        <f>IF(A102="","",ROUND(UHG_csv!H102*VLOOKUP(Monatsverwendungsnachweis!$B113,Positionen,11,FALSE),2))</f>
        <v/>
      </c>
      <c r="I102" s="406" t="str">
        <f t="shared" ref="I102:I165" si="18">IF(A102="","",H102)</f>
        <v/>
      </c>
      <c r="J102" s="293" t="str">
        <f>IF(A102="","",IF(Monatsverwendungsnachweis!S113="","",Monatsverwendungsnachweis!S113))</f>
        <v/>
      </c>
      <c r="K102" s="293" t="str">
        <f t="shared" ref="K102:K165" si="19">IF(A102="","","0")</f>
        <v/>
      </c>
      <c r="L102" s="508">
        <f>Monatsverwendungsnachweis!B113</f>
        <v>0</v>
      </c>
    </row>
    <row r="103" spans="1:12" x14ac:dyDescent="0.25">
      <c r="A103" s="292" t="str">
        <f>IF(UHG_Refi_1_csv!A103="","",IF(VLOOKUP(Monatsverwendungsnachweis!B114,Positionen,9,FALSE)="","",IFERROR(VLOOKUP(Monatsverwendungsnachweis!B114,Positionen,9,FALSE),"")))</f>
        <v/>
      </c>
      <c r="B103" s="293" t="str">
        <f t="shared" si="15"/>
        <v/>
      </c>
      <c r="C103" s="292" t="str">
        <f>IF(A103="","",CONCATENATE("Refi_UHG_2"," / ",Monatsverwendungsnachweis!$D$7," / ",RIGHT(Monatsverwendungsnachweis!$F$7,2)," / ",ROW()-1))</f>
        <v/>
      </c>
      <c r="D103" s="294" t="str">
        <f t="shared" si="16"/>
        <v/>
      </c>
      <c r="E103" s="294" t="str">
        <f t="shared" si="17"/>
        <v/>
      </c>
      <c r="F103" s="293" t="str">
        <f>IF(A103="","",VLOOKUP(Monatsverwendungsnachweis!B114,Positionen,10,FALSE))</f>
        <v/>
      </c>
      <c r="G103" s="292" t="str">
        <f>IF(A103="","",CONCATENATE(UHG_csv!G103," x ",VLOOKUP(Monatsverwendungsnachweis!$B114,Positionen,11,FALSE)*100,"%"))</f>
        <v/>
      </c>
      <c r="H103" s="406" t="str">
        <f>IF(A103="","",ROUND(UHG_csv!H103*VLOOKUP(Monatsverwendungsnachweis!$B114,Positionen,11,FALSE),2))</f>
        <v/>
      </c>
      <c r="I103" s="406" t="str">
        <f t="shared" si="18"/>
        <v/>
      </c>
      <c r="J103" s="293" t="str">
        <f>IF(A103="","",IF(Monatsverwendungsnachweis!S114="","",Monatsverwendungsnachweis!S114))</f>
        <v/>
      </c>
      <c r="K103" s="293" t="str">
        <f t="shared" si="19"/>
        <v/>
      </c>
      <c r="L103" s="508">
        <f>Monatsverwendungsnachweis!B114</f>
        <v>0</v>
      </c>
    </row>
    <row r="104" spans="1:12" x14ac:dyDescent="0.25">
      <c r="A104" s="292" t="str">
        <f>IF(UHG_Refi_1_csv!A104="","",IF(VLOOKUP(Monatsverwendungsnachweis!B115,Positionen,9,FALSE)="","",IFERROR(VLOOKUP(Monatsverwendungsnachweis!B115,Positionen,9,FALSE),"")))</f>
        <v/>
      </c>
      <c r="B104" s="293" t="str">
        <f t="shared" si="15"/>
        <v/>
      </c>
      <c r="C104" s="292" t="str">
        <f>IF(A104="","",CONCATENATE("Refi_UHG_2"," / ",Monatsverwendungsnachweis!$D$7," / ",RIGHT(Monatsverwendungsnachweis!$F$7,2)," / ",ROW()-1))</f>
        <v/>
      </c>
      <c r="D104" s="294" t="str">
        <f t="shared" si="16"/>
        <v/>
      </c>
      <c r="E104" s="294" t="str">
        <f t="shared" si="17"/>
        <v/>
      </c>
      <c r="F104" s="293" t="str">
        <f>IF(A104="","",VLOOKUP(Monatsverwendungsnachweis!B115,Positionen,10,FALSE))</f>
        <v/>
      </c>
      <c r="G104" s="292" t="str">
        <f>IF(A104="","",CONCATENATE(UHG_csv!G104," x ",VLOOKUP(Monatsverwendungsnachweis!$B115,Positionen,11,FALSE)*100,"%"))</f>
        <v/>
      </c>
      <c r="H104" s="406" t="str">
        <f>IF(A104="","",ROUND(UHG_csv!H104*VLOOKUP(Monatsverwendungsnachweis!$B115,Positionen,11,FALSE),2))</f>
        <v/>
      </c>
      <c r="I104" s="406" t="str">
        <f t="shared" si="18"/>
        <v/>
      </c>
      <c r="J104" s="293" t="str">
        <f>IF(A104="","",IF(Monatsverwendungsnachweis!S115="","",Monatsverwendungsnachweis!S115))</f>
        <v/>
      </c>
      <c r="K104" s="293" t="str">
        <f t="shared" si="19"/>
        <v/>
      </c>
      <c r="L104" s="508">
        <f>Monatsverwendungsnachweis!B115</f>
        <v>0</v>
      </c>
    </row>
    <row r="105" spans="1:12" x14ac:dyDescent="0.25">
      <c r="A105" s="292" t="str">
        <f>IF(UHG_Refi_1_csv!A105="","",IF(VLOOKUP(Monatsverwendungsnachweis!B116,Positionen,9,FALSE)="","",IFERROR(VLOOKUP(Monatsverwendungsnachweis!B116,Positionen,9,FALSE),"")))</f>
        <v/>
      </c>
      <c r="B105" s="293" t="str">
        <f t="shared" si="15"/>
        <v/>
      </c>
      <c r="C105" s="292" t="str">
        <f>IF(A105="","",CONCATENATE("Refi_UHG_2"," / ",Monatsverwendungsnachweis!$D$7," / ",RIGHT(Monatsverwendungsnachweis!$F$7,2)," / ",ROW()-1))</f>
        <v/>
      </c>
      <c r="D105" s="294" t="str">
        <f t="shared" si="16"/>
        <v/>
      </c>
      <c r="E105" s="294" t="str">
        <f t="shared" si="17"/>
        <v/>
      </c>
      <c r="F105" s="293" t="str">
        <f>IF(A105="","",VLOOKUP(Monatsverwendungsnachweis!B116,Positionen,10,FALSE))</f>
        <v/>
      </c>
      <c r="G105" s="292" t="str">
        <f>IF(A105="","",CONCATENATE(UHG_csv!G105," x ",VLOOKUP(Monatsverwendungsnachweis!$B116,Positionen,11,FALSE)*100,"%"))</f>
        <v/>
      </c>
      <c r="H105" s="406" t="str">
        <f>IF(A105="","",ROUND(UHG_csv!H105*VLOOKUP(Monatsverwendungsnachweis!$B116,Positionen,11,FALSE),2))</f>
        <v/>
      </c>
      <c r="I105" s="406" t="str">
        <f t="shared" si="18"/>
        <v/>
      </c>
      <c r="J105" s="293" t="str">
        <f>IF(A105="","",IF(Monatsverwendungsnachweis!S116="","",Monatsverwendungsnachweis!S116))</f>
        <v/>
      </c>
      <c r="K105" s="293" t="str">
        <f t="shared" si="19"/>
        <v/>
      </c>
      <c r="L105" s="508">
        <f>Monatsverwendungsnachweis!B116</f>
        <v>0</v>
      </c>
    </row>
    <row r="106" spans="1:12" x14ac:dyDescent="0.25">
      <c r="A106" s="292" t="str">
        <f>IF(UHG_Refi_1_csv!A106="","",IF(VLOOKUP(Monatsverwendungsnachweis!B117,Positionen,9,FALSE)="","",IFERROR(VLOOKUP(Monatsverwendungsnachweis!B117,Positionen,9,FALSE),"")))</f>
        <v/>
      </c>
      <c r="B106" s="293" t="str">
        <f t="shared" si="15"/>
        <v/>
      </c>
      <c r="C106" s="292" t="str">
        <f>IF(A106="","",CONCATENATE("Refi_UHG_2"," / ",Monatsverwendungsnachweis!$D$7," / ",RIGHT(Monatsverwendungsnachweis!$F$7,2)," / ",ROW()-1))</f>
        <v/>
      </c>
      <c r="D106" s="294" t="str">
        <f t="shared" si="16"/>
        <v/>
      </c>
      <c r="E106" s="294" t="str">
        <f t="shared" si="17"/>
        <v/>
      </c>
      <c r="F106" s="293" t="str">
        <f>IF(A106="","",VLOOKUP(Monatsverwendungsnachweis!B117,Positionen,10,FALSE))</f>
        <v/>
      </c>
      <c r="G106" s="292" t="str">
        <f>IF(A106="","",CONCATENATE(UHG_csv!G106," x ",VLOOKUP(Monatsverwendungsnachweis!$B117,Positionen,11,FALSE)*100,"%"))</f>
        <v/>
      </c>
      <c r="H106" s="406" t="str">
        <f>IF(A106="","",ROUND(UHG_csv!H106*VLOOKUP(Monatsverwendungsnachweis!$B117,Positionen,11,FALSE),2))</f>
        <v/>
      </c>
      <c r="I106" s="406" t="str">
        <f t="shared" si="18"/>
        <v/>
      </c>
      <c r="J106" s="293" t="str">
        <f>IF(A106="","",IF(Monatsverwendungsnachweis!S117="","",Monatsverwendungsnachweis!S117))</f>
        <v/>
      </c>
      <c r="K106" s="293" t="str">
        <f t="shared" si="19"/>
        <v/>
      </c>
      <c r="L106" s="508">
        <f>Monatsverwendungsnachweis!B117</f>
        <v>0</v>
      </c>
    </row>
    <row r="107" spans="1:12" x14ac:dyDescent="0.25">
      <c r="A107" s="292" t="str">
        <f>IF(UHG_Refi_1_csv!A107="","",IF(VLOOKUP(Monatsverwendungsnachweis!B118,Positionen,9,FALSE)="","",IFERROR(VLOOKUP(Monatsverwendungsnachweis!B118,Positionen,9,FALSE),"")))</f>
        <v/>
      </c>
      <c r="B107" s="293" t="str">
        <f t="shared" si="15"/>
        <v/>
      </c>
      <c r="C107" s="292" t="str">
        <f>IF(A107="","",CONCATENATE("Refi_UHG_2"," / ",Monatsverwendungsnachweis!$D$7," / ",RIGHT(Monatsverwendungsnachweis!$F$7,2)," / ",ROW()-1))</f>
        <v/>
      </c>
      <c r="D107" s="294" t="str">
        <f t="shared" si="16"/>
        <v/>
      </c>
      <c r="E107" s="294" t="str">
        <f t="shared" si="17"/>
        <v/>
      </c>
      <c r="F107" s="293" t="str">
        <f>IF(A107="","",VLOOKUP(Monatsverwendungsnachweis!B118,Positionen,10,FALSE))</f>
        <v/>
      </c>
      <c r="G107" s="292" t="str">
        <f>IF(A107="","",CONCATENATE(UHG_csv!G107," x ",VLOOKUP(Monatsverwendungsnachweis!$B118,Positionen,11,FALSE)*100,"%"))</f>
        <v/>
      </c>
      <c r="H107" s="406" t="str">
        <f>IF(A107="","",ROUND(UHG_csv!H107*VLOOKUP(Monatsverwendungsnachweis!$B118,Positionen,11,FALSE),2))</f>
        <v/>
      </c>
      <c r="I107" s="406" t="str">
        <f t="shared" si="18"/>
        <v/>
      </c>
      <c r="J107" s="293" t="str">
        <f>IF(A107="","",IF(Monatsverwendungsnachweis!S118="","",Monatsverwendungsnachweis!S118))</f>
        <v/>
      </c>
      <c r="K107" s="293" t="str">
        <f t="shared" si="19"/>
        <v/>
      </c>
      <c r="L107" s="508">
        <f>Monatsverwendungsnachweis!B118</f>
        <v>0</v>
      </c>
    </row>
    <row r="108" spans="1:12" x14ac:dyDescent="0.25">
      <c r="A108" s="292" t="str">
        <f>IF(UHG_Refi_1_csv!A108="","",IF(VLOOKUP(Monatsverwendungsnachweis!B119,Positionen,9,FALSE)="","",IFERROR(VLOOKUP(Monatsverwendungsnachweis!B119,Positionen,9,FALSE),"")))</f>
        <v/>
      </c>
      <c r="B108" s="293" t="str">
        <f t="shared" si="15"/>
        <v/>
      </c>
      <c r="C108" s="292" t="str">
        <f>IF(A108="","",CONCATENATE("Refi_UHG_2"," / ",Monatsverwendungsnachweis!$D$7," / ",RIGHT(Monatsverwendungsnachweis!$F$7,2)," / ",ROW()-1))</f>
        <v/>
      </c>
      <c r="D108" s="294" t="str">
        <f t="shared" si="16"/>
        <v/>
      </c>
      <c r="E108" s="294" t="str">
        <f t="shared" si="17"/>
        <v/>
      </c>
      <c r="F108" s="293" t="str">
        <f>IF(A108="","",VLOOKUP(Monatsverwendungsnachweis!B119,Positionen,10,FALSE))</f>
        <v/>
      </c>
      <c r="G108" s="292" t="str">
        <f>IF(A108="","",CONCATENATE(UHG_csv!G108," x ",VLOOKUP(Monatsverwendungsnachweis!$B119,Positionen,11,FALSE)*100,"%"))</f>
        <v/>
      </c>
      <c r="H108" s="406" t="str">
        <f>IF(A108="","",ROUND(UHG_csv!H108*VLOOKUP(Monatsverwendungsnachweis!$B119,Positionen,11,FALSE),2))</f>
        <v/>
      </c>
      <c r="I108" s="406" t="str">
        <f t="shared" si="18"/>
        <v/>
      </c>
      <c r="J108" s="293" t="str">
        <f>IF(A108="","",IF(Monatsverwendungsnachweis!S119="","",Monatsverwendungsnachweis!S119))</f>
        <v/>
      </c>
      <c r="K108" s="293" t="str">
        <f t="shared" si="19"/>
        <v/>
      </c>
      <c r="L108" s="508">
        <f>Monatsverwendungsnachweis!B119</f>
        <v>0</v>
      </c>
    </row>
    <row r="109" spans="1:12" x14ac:dyDescent="0.25">
      <c r="A109" s="292" t="str">
        <f>IF(UHG_Refi_1_csv!A109="","",IF(VLOOKUP(Monatsverwendungsnachweis!B120,Positionen,9,FALSE)="","",IFERROR(VLOOKUP(Monatsverwendungsnachweis!B120,Positionen,9,FALSE),"")))</f>
        <v/>
      </c>
      <c r="B109" s="293" t="str">
        <f t="shared" si="15"/>
        <v/>
      </c>
      <c r="C109" s="292" t="str">
        <f>IF(A109="","",CONCATENATE("Refi_UHG_2"," / ",Monatsverwendungsnachweis!$D$7," / ",RIGHT(Monatsverwendungsnachweis!$F$7,2)," / ",ROW()-1))</f>
        <v/>
      </c>
      <c r="D109" s="294" t="str">
        <f t="shared" si="16"/>
        <v/>
      </c>
      <c r="E109" s="294" t="str">
        <f t="shared" si="17"/>
        <v/>
      </c>
      <c r="F109" s="293" t="str">
        <f>IF(A109="","",VLOOKUP(Monatsverwendungsnachweis!B120,Positionen,10,FALSE))</f>
        <v/>
      </c>
      <c r="G109" s="292" t="str">
        <f>IF(A109="","",CONCATENATE(UHG_csv!G109," x ",VLOOKUP(Monatsverwendungsnachweis!$B120,Positionen,11,FALSE)*100,"%"))</f>
        <v/>
      </c>
      <c r="H109" s="406" t="str">
        <f>IF(A109="","",ROUND(UHG_csv!H109*VLOOKUP(Monatsverwendungsnachweis!$B120,Positionen,11,FALSE),2))</f>
        <v/>
      </c>
      <c r="I109" s="406" t="str">
        <f t="shared" si="18"/>
        <v/>
      </c>
      <c r="J109" s="293" t="str">
        <f>IF(A109="","",IF(Monatsverwendungsnachweis!S120="","",Monatsverwendungsnachweis!S120))</f>
        <v/>
      </c>
      <c r="K109" s="293" t="str">
        <f t="shared" si="19"/>
        <v/>
      </c>
      <c r="L109" s="508">
        <f>Monatsverwendungsnachweis!B120</f>
        <v>0</v>
      </c>
    </row>
    <row r="110" spans="1:12" x14ac:dyDescent="0.25">
      <c r="A110" s="292" t="str">
        <f>IF(UHG_Refi_1_csv!A110="","",IF(VLOOKUP(Monatsverwendungsnachweis!B121,Positionen,9,FALSE)="","",IFERROR(VLOOKUP(Monatsverwendungsnachweis!B121,Positionen,9,FALSE),"")))</f>
        <v/>
      </c>
      <c r="B110" s="293" t="str">
        <f t="shared" si="15"/>
        <v/>
      </c>
      <c r="C110" s="292" t="str">
        <f>IF(A110="","",CONCATENATE("Refi_UHG_2"," / ",Monatsverwendungsnachweis!$D$7," / ",RIGHT(Monatsverwendungsnachweis!$F$7,2)," / ",ROW()-1))</f>
        <v/>
      </c>
      <c r="D110" s="294" t="str">
        <f t="shared" si="16"/>
        <v/>
      </c>
      <c r="E110" s="294" t="str">
        <f t="shared" si="17"/>
        <v/>
      </c>
      <c r="F110" s="293" t="str">
        <f>IF(A110="","",VLOOKUP(Monatsverwendungsnachweis!B121,Positionen,10,FALSE))</f>
        <v/>
      </c>
      <c r="G110" s="292" t="str">
        <f>IF(A110="","",CONCATENATE(UHG_csv!G110," x ",VLOOKUP(Monatsverwendungsnachweis!$B121,Positionen,11,FALSE)*100,"%"))</f>
        <v/>
      </c>
      <c r="H110" s="406" t="str">
        <f>IF(A110="","",ROUND(UHG_csv!H110*VLOOKUP(Monatsverwendungsnachweis!$B121,Positionen,11,FALSE),2))</f>
        <v/>
      </c>
      <c r="I110" s="406" t="str">
        <f t="shared" si="18"/>
        <v/>
      </c>
      <c r="J110" s="293" t="str">
        <f>IF(A110="","",IF(Monatsverwendungsnachweis!S121="","",Monatsverwendungsnachweis!S121))</f>
        <v/>
      </c>
      <c r="K110" s="293" t="str">
        <f t="shared" si="19"/>
        <v/>
      </c>
      <c r="L110" s="508">
        <f>Monatsverwendungsnachweis!B121</f>
        <v>0</v>
      </c>
    </row>
    <row r="111" spans="1:12" x14ac:dyDescent="0.25">
      <c r="A111" s="292" t="str">
        <f>IF(UHG_Refi_1_csv!A111="","",IF(VLOOKUP(Monatsverwendungsnachweis!B122,Positionen,9,FALSE)="","",IFERROR(VLOOKUP(Monatsverwendungsnachweis!B122,Positionen,9,FALSE),"")))</f>
        <v/>
      </c>
      <c r="B111" s="293" t="str">
        <f t="shared" si="15"/>
        <v/>
      </c>
      <c r="C111" s="292" t="str">
        <f>IF(A111="","",CONCATENATE("Refi_UHG_2"," / ",Monatsverwendungsnachweis!$D$7," / ",RIGHT(Monatsverwendungsnachweis!$F$7,2)," / ",ROW()-1))</f>
        <v/>
      </c>
      <c r="D111" s="294" t="str">
        <f t="shared" si="16"/>
        <v/>
      </c>
      <c r="E111" s="294" t="str">
        <f t="shared" si="17"/>
        <v/>
      </c>
      <c r="F111" s="293" t="str">
        <f>IF(A111="","",VLOOKUP(Monatsverwendungsnachweis!B122,Positionen,10,FALSE))</f>
        <v/>
      </c>
      <c r="G111" s="292" t="str">
        <f>IF(A111="","",CONCATENATE(UHG_csv!G111," x ",VLOOKUP(Monatsverwendungsnachweis!$B122,Positionen,11,FALSE)*100,"%"))</f>
        <v/>
      </c>
      <c r="H111" s="406" t="str">
        <f>IF(A111="","",ROUND(UHG_csv!H111*VLOOKUP(Monatsverwendungsnachweis!$B122,Positionen,11,FALSE),2))</f>
        <v/>
      </c>
      <c r="I111" s="406" t="str">
        <f t="shared" si="18"/>
        <v/>
      </c>
      <c r="J111" s="293" t="str">
        <f>IF(A111="","",IF(Monatsverwendungsnachweis!S122="","",Monatsverwendungsnachweis!S122))</f>
        <v/>
      </c>
      <c r="K111" s="293" t="str">
        <f t="shared" si="19"/>
        <v/>
      </c>
      <c r="L111" s="508">
        <f>Monatsverwendungsnachweis!B122</f>
        <v>0</v>
      </c>
    </row>
    <row r="112" spans="1:12" x14ac:dyDescent="0.25">
      <c r="A112" s="292" t="str">
        <f>IF(UHG_Refi_1_csv!A112="","",IF(VLOOKUP(Monatsverwendungsnachweis!B123,Positionen,9,FALSE)="","",IFERROR(VLOOKUP(Monatsverwendungsnachweis!B123,Positionen,9,FALSE),"")))</f>
        <v/>
      </c>
      <c r="B112" s="293" t="str">
        <f t="shared" si="15"/>
        <v/>
      </c>
      <c r="C112" s="292" t="str">
        <f>IF(A112="","",CONCATENATE("Refi_UHG_2"," / ",Monatsverwendungsnachweis!$D$7," / ",RIGHT(Monatsverwendungsnachweis!$F$7,2)," / ",ROW()-1))</f>
        <v/>
      </c>
      <c r="D112" s="294" t="str">
        <f t="shared" si="16"/>
        <v/>
      </c>
      <c r="E112" s="294" t="str">
        <f t="shared" si="17"/>
        <v/>
      </c>
      <c r="F112" s="293" t="str">
        <f>IF(A112="","",VLOOKUP(Monatsverwendungsnachweis!B123,Positionen,10,FALSE))</f>
        <v/>
      </c>
      <c r="G112" s="292" t="str">
        <f>IF(A112="","",CONCATENATE(UHG_csv!G112," x ",VLOOKUP(Monatsverwendungsnachweis!$B123,Positionen,11,FALSE)*100,"%"))</f>
        <v/>
      </c>
      <c r="H112" s="406" t="str">
        <f>IF(A112="","",ROUND(UHG_csv!H112*VLOOKUP(Monatsverwendungsnachweis!$B123,Positionen,11,FALSE),2))</f>
        <v/>
      </c>
      <c r="I112" s="406" t="str">
        <f t="shared" si="18"/>
        <v/>
      </c>
      <c r="J112" s="293" t="str">
        <f>IF(A112="","",IF(Monatsverwendungsnachweis!S123="","",Monatsverwendungsnachweis!S123))</f>
        <v/>
      </c>
      <c r="K112" s="293" t="str">
        <f t="shared" si="19"/>
        <v/>
      </c>
      <c r="L112" s="508">
        <f>Monatsverwendungsnachweis!B123</f>
        <v>0</v>
      </c>
    </row>
    <row r="113" spans="1:12" x14ac:dyDescent="0.25">
      <c r="A113" s="292" t="str">
        <f>IF(UHG_Refi_1_csv!A113="","",IF(VLOOKUP(Monatsverwendungsnachweis!B124,Positionen,9,FALSE)="","",IFERROR(VLOOKUP(Monatsverwendungsnachweis!B124,Positionen,9,FALSE),"")))</f>
        <v/>
      </c>
      <c r="B113" s="293" t="str">
        <f t="shared" si="15"/>
        <v/>
      </c>
      <c r="C113" s="292" t="str">
        <f>IF(A113="","",CONCATENATE("Refi_UHG_2"," / ",Monatsverwendungsnachweis!$D$7," / ",RIGHT(Monatsverwendungsnachweis!$F$7,2)," / ",ROW()-1))</f>
        <v/>
      </c>
      <c r="D113" s="294" t="str">
        <f t="shared" si="16"/>
        <v/>
      </c>
      <c r="E113" s="294" t="str">
        <f t="shared" si="17"/>
        <v/>
      </c>
      <c r="F113" s="293" t="str">
        <f>IF(A113="","",VLOOKUP(Monatsverwendungsnachweis!B124,Positionen,10,FALSE))</f>
        <v/>
      </c>
      <c r="G113" s="292" t="str">
        <f>IF(A113="","",CONCATENATE(UHG_csv!G113," x ",VLOOKUP(Monatsverwendungsnachweis!$B124,Positionen,11,FALSE)*100,"%"))</f>
        <v/>
      </c>
      <c r="H113" s="406" t="str">
        <f>IF(A113="","",ROUND(UHG_csv!H113*VLOOKUP(Monatsverwendungsnachweis!$B124,Positionen,11,FALSE),2))</f>
        <v/>
      </c>
      <c r="I113" s="406" t="str">
        <f t="shared" si="18"/>
        <v/>
      </c>
      <c r="J113" s="293" t="str">
        <f>IF(A113="","",IF(Monatsverwendungsnachweis!S124="","",Monatsverwendungsnachweis!S124))</f>
        <v/>
      </c>
      <c r="K113" s="293" t="str">
        <f t="shared" si="19"/>
        <v/>
      </c>
      <c r="L113" s="508">
        <f>Monatsverwendungsnachweis!B124</f>
        <v>0</v>
      </c>
    </row>
    <row r="114" spans="1:12" x14ac:dyDescent="0.25">
      <c r="A114" s="292" t="str">
        <f>IF(UHG_Refi_1_csv!A114="","",IF(VLOOKUP(Monatsverwendungsnachweis!B125,Positionen,9,FALSE)="","",IFERROR(VLOOKUP(Monatsverwendungsnachweis!B125,Positionen,9,FALSE),"")))</f>
        <v/>
      </c>
      <c r="B114" s="293" t="str">
        <f t="shared" si="15"/>
        <v/>
      </c>
      <c r="C114" s="292" t="str">
        <f>IF(A114="","",CONCATENATE("Refi_UHG_2"," / ",Monatsverwendungsnachweis!$D$7," / ",RIGHT(Monatsverwendungsnachweis!$F$7,2)," / ",ROW()-1))</f>
        <v/>
      </c>
      <c r="D114" s="294" t="str">
        <f t="shared" si="16"/>
        <v/>
      </c>
      <c r="E114" s="294" t="str">
        <f t="shared" si="17"/>
        <v/>
      </c>
      <c r="F114" s="293" t="str">
        <f>IF(A114="","",VLOOKUP(Monatsverwendungsnachweis!B125,Positionen,10,FALSE))</f>
        <v/>
      </c>
      <c r="G114" s="292" t="str">
        <f>IF(A114="","",CONCATENATE(UHG_csv!G114," x ",VLOOKUP(Monatsverwendungsnachweis!$B125,Positionen,11,FALSE)*100,"%"))</f>
        <v/>
      </c>
      <c r="H114" s="406" t="str">
        <f>IF(A114="","",ROUND(UHG_csv!H114*VLOOKUP(Monatsverwendungsnachweis!$B125,Positionen,11,FALSE),2))</f>
        <v/>
      </c>
      <c r="I114" s="406" t="str">
        <f t="shared" si="18"/>
        <v/>
      </c>
      <c r="J114" s="293" t="str">
        <f>IF(A114="","",IF(Monatsverwendungsnachweis!S125="","",Monatsverwendungsnachweis!S125))</f>
        <v/>
      </c>
      <c r="K114" s="293" t="str">
        <f t="shared" si="19"/>
        <v/>
      </c>
      <c r="L114" s="508">
        <f>Monatsverwendungsnachweis!B125</f>
        <v>0</v>
      </c>
    </row>
    <row r="115" spans="1:12" x14ac:dyDescent="0.25">
      <c r="A115" s="292" t="str">
        <f>IF(UHG_Refi_1_csv!A115="","",IF(VLOOKUP(Monatsverwendungsnachweis!B126,Positionen,9,FALSE)="","",IFERROR(VLOOKUP(Monatsverwendungsnachweis!B126,Positionen,9,FALSE),"")))</f>
        <v/>
      </c>
      <c r="B115" s="293" t="str">
        <f t="shared" si="15"/>
        <v/>
      </c>
      <c r="C115" s="292" t="str">
        <f>IF(A115="","",CONCATENATE("Refi_UHG_2"," / ",Monatsverwendungsnachweis!$D$7," / ",RIGHT(Monatsverwendungsnachweis!$F$7,2)," / ",ROW()-1))</f>
        <v/>
      </c>
      <c r="D115" s="294" t="str">
        <f t="shared" si="16"/>
        <v/>
      </c>
      <c r="E115" s="294" t="str">
        <f t="shared" si="17"/>
        <v/>
      </c>
      <c r="F115" s="293" t="str">
        <f>IF(A115="","",VLOOKUP(Monatsverwendungsnachweis!B126,Positionen,10,FALSE))</f>
        <v/>
      </c>
      <c r="G115" s="292" t="str">
        <f>IF(A115="","",CONCATENATE(UHG_csv!G115," x ",VLOOKUP(Monatsverwendungsnachweis!$B126,Positionen,11,FALSE)*100,"%"))</f>
        <v/>
      </c>
      <c r="H115" s="406" t="str">
        <f>IF(A115="","",ROUND(UHG_csv!H115*VLOOKUP(Monatsverwendungsnachweis!$B126,Positionen,11,FALSE),2))</f>
        <v/>
      </c>
      <c r="I115" s="406" t="str">
        <f t="shared" si="18"/>
        <v/>
      </c>
      <c r="J115" s="293" t="str">
        <f>IF(A115="","",IF(Monatsverwendungsnachweis!S126="","",Monatsverwendungsnachweis!S126))</f>
        <v/>
      </c>
      <c r="K115" s="293" t="str">
        <f t="shared" si="19"/>
        <v/>
      </c>
      <c r="L115" s="508">
        <f>Monatsverwendungsnachweis!B126</f>
        <v>0</v>
      </c>
    </row>
    <row r="116" spans="1:12" x14ac:dyDescent="0.25">
      <c r="A116" s="292" t="str">
        <f>IF(UHG_Refi_1_csv!A116="","",IF(VLOOKUP(Monatsverwendungsnachweis!B127,Positionen,9,FALSE)="","",IFERROR(VLOOKUP(Monatsverwendungsnachweis!B127,Positionen,9,FALSE),"")))</f>
        <v/>
      </c>
      <c r="B116" s="293" t="str">
        <f t="shared" si="15"/>
        <v/>
      </c>
      <c r="C116" s="292" t="str">
        <f>IF(A116="","",CONCATENATE("Refi_UHG_2"," / ",Monatsverwendungsnachweis!$D$7," / ",RIGHT(Monatsverwendungsnachweis!$F$7,2)," / ",ROW()-1))</f>
        <v/>
      </c>
      <c r="D116" s="294" t="str">
        <f t="shared" si="16"/>
        <v/>
      </c>
      <c r="E116" s="294" t="str">
        <f t="shared" si="17"/>
        <v/>
      </c>
      <c r="F116" s="293" t="str">
        <f>IF(A116="","",VLOOKUP(Monatsverwendungsnachweis!B127,Positionen,10,FALSE))</f>
        <v/>
      </c>
      <c r="G116" s="292" t="str">
        <f>IF(A116="","",CONCATENATE(UHG_csv!G116," x ",VLOOKUP(Monatsverwendungsnachweis!$B127,Positionen,11,FALSE)*100,"%"))</f>
        <v/>
      </c>
      <c r="H116" s="406" t="str">
        <f>IF(A116="","",ROUND(UHG_csv!H116*VLOOKUP(Monatsverwendungsnachweis!$B127,Positionen,11,FALSE),2))</f>
        <v/>
      </c>
      <c r="I116" s="406" t="str">
        <f t="shared" si="18"/>
        <v/>
      </c>
      <c r="J116" s="293" t="str">
        <f>IF(A116="","",IF(Monatsverwendungsnachweis!S127="","",Monatsverwendungsnachweis!S127))</f>
        <v/>
      </c>
      <c r="K116" s="293" t="str">
        <f t="shared" si="19"/>
        <v/>
      </c>
      <c r="L116" s="508">
        <f>Monatsverwendungsnachweis!B127</f>
        <v>0</v>
      </c>
    </row>
    <row r="117" spans="1:12" x14ac:dyDescent="0.25">
      <c r="A117" s="292" t="str">
        <f>IF(UHG_Refi_1_csv!A117="","",IF(VLOOKUP(Monatsverwendungsnachweis!B128,Positionen,9,FALSE)="","",IFERROR(VLOOKUP(Monatsverwendungsnachweis!B128,Positionen,9,FALSE),"")))</f>
        <v/>
      </c>
      <c r="B117" s="293" t="str">
        <f t="shared" si="15"/>
        <v/>
      </c>
      <c r="C117" s="292" t="str">
        <f>IF(A117="","",CONCATENATE("Refi_UHG_2"," / ",Monatsverwendungsnachweis!$D$7," / ",RIGHT(Monatsverwendungsnachweis!$F$7,2)," / ",ROW()-1))</f>
        <v/>
      </c>
      <c r="D117" s="294" t="str">
        <f t="shared" si="16"/>
        <v/>
      </c>
      <c r="E117" s="294" t="str">
        <f t="shared" si="17"/>
        <v/>
      </c>
      <c r="F117" s="293" t="str">
        <f>IF(A117="","",VLOOKUP(Monatsverwendungsnachweis!B128,Positionen,10,FALSE))</f>
        <v/>
      </c>
      <c r="G117" s="292" t="str">
        <f>IF(A117="","",CONCATENATE(UHG_csv!G117," x ",VLOOKUP(Monatsverwendungsnachweis!$B128,Positionen,11,FALSE)*100,"%"))</f>
        <v/>
      </c>
      <c r="H117" s="406" t="str">
        <f>IF(A117="","",ROUND(UHG_csv!H117*VLOOKUP(Monatsverwendungsnachweis!$B128,Positionen,11,FALSE),2))</f>
        <v/>
      </c>
      <c r="I117" s="406" t="str">
        <f t="shared" si="18"/>
        <v/>
      </c>
      <c r="J117" s="293" t="str">
        <f>IF(A117="","",IF(Monatsverwendungsnachweis!S128="","",Monatsverwendungsnachweis!S128))</f>
        <v/>
      </c>
      <c r="K117" s="293" t="str">
        <f t="shared" si="19"/>
        <v/>
      </c>
      <c r="L117" s="508">
        <f>Monatsverwendungsnachweis!B128</f>
        <v>0</v>
      </c>
    </row>
    <row r="118" spans="1:12" x14ac:dyDescent="0.25">
      <c r="A118" s="292" t="str">
        <f>IF(UHG_Refi_1_csv!A118="","",IF(VLOOKUP(Monatsverwendungsnachweis!B129,Positionen,9,FALSE)="","",IFERROR(VLOOKUP(Monatsverwendungsnachweis!B129,Positionen,9,FALSE),"")))</f>
        <v/>
      </c>
      <c r="B118" s="293" t="str">
        <f t="shared" si="15"/>
        <v/>
      </c>
      <c r="C118" s="292" t="str">
        <f>IF(A118="","",CONCATENATE("Refi_UHG_2"," / ",Monatsverwendungsnachweis!$D$7," / ",RIGHT(Monatsverwendungsnachweis!$F$7,2)," / ",ROW()-1))</f>
        <v/>
      </c>
      <c r="D118" s="294" t="str">
        <f t="shared" si="16"/>
        <v/>
      </c>
      <c r="E118" s="294" t="str">
        <f t="shared" si="17"/>
        <v/>
      </c>
      <c r="F118" s="293" t="str">
        <f>IF(A118="","",VLOOKUP(Monatsverwendungsnachweis!B129,Positionen,10,FALSE))</f>
        <v/>
      </c>
      <c r="G118" s="292" t="str">
        <f>IF(A118="","",CONCATENATE(UHG_csv!G118," x ",VLOOKUP(Monatsverwendungsnachweis!$B129,Positionen,11,FALSE)*100,"%"))</f>
        <v/>
      </c>
      <c r="H118" s="406" t="str">
        <f>IF(A118="","",ROUND(UHG_csv!H118*VLOOKUP(Monatsverwendungsnachweis!$B129,Positionen,11,FALSE),2))</f>
        <v/>
      </c>
      <c r="I118" s="406" t="str">
        <f t="shared" si="18"/>
        <v/>
      </c>
      <c r="J118" s="293" t="str">
        <f>IF(A118="","",IF(Monatsverwendungsnachweis!S129="","",Monatsverwendungsnachweis!S129))</f>
        <v/>
      </c>
      <c r="K118" s="293" t="str">
        <f t="shared" si="19"/>
        <v/>
      </c>
      <c r="L118" s="508">
        <f>Monatsverwendungsnachweis!B129</f>
        <v>0</v>
      </c>
    </row>
    <row r="119" spans="1:12" x14ac:dyDescent="0.25">
      <c r="A119" s="292" t="str">
        <f>IF(UHG_Refi_1_csv!A119="","",IF(VLOOKUP(Monatsverwendungsnachweis!B130,Positionen,9,FALSE)="","",IFERROR(VLOOKUP(Monatsverwendungsnachweis!B130,Positionen,9,FALSE),"")))</f>
        <v/>
      </c>
      <c r="B119" s="293" t="str">
        <f t="shared" si="15"/>
        <v/>
      </c>
      <c r="C119" s="292" t="str">
        <f>IF(A119="","",CONCATENATE("Refi_UHG_2"," / ",Monatsverwendungsnachweis!$D$7," / ",RIGHT(Monatsverwendungsnachweis!$F$7,2)," / ",ROW()-1))</f>
        <v/>
      </c>
      <c r="D119" s="294" t="str">
        <f t="shared" si="16"/>
        <v/>
      </c>
      <c r="E119" s="294" t="str">
        <f t="shared" si="17"/>
        <v/>
      </c>
      <c r="F119" s="293" t="str">
        <f>IF(A119="","",VLOOKUP(Monatsverwendungsnachweis!B130,Positionen,10,FALSE))</f>
        <v/>
      </c>
      <c r="G119" s="292" t="str">
        <f>IF(A119="","",CONCATENATE(UHG_csv!G119," x ",VLOOKUP(Monatsverwendungsnachweis!$B130,Positionen,11,FALSE)*100,"%"))</f>
        <v/>
      </c>
      <c r="H119" s="406" t="str">
        <f>IF(A119="","",ROUND(UHG_csv!H119*VLOOKUP(Monatsverwendungsnachweis!$B130,Positionen,11,FALSE),2))</f>
        <v/>
      </c>
      <c r="I119" s="406" t="str">
        <f t="shared" si="18"/>
        <v/>
      </c>
      <c r="J119" s="293" t="str">
        <f>IF(A119="","",IF(Monatsverwendungsnachweis!S130="","",Monatsverwendungsnachweis!S130))</f>
        <v/>
      </c>
      <c r="K119" s="293" t="str">
        <f t="shared" si="19"/>
        <v/>
      </c>
      <c r="L119" s="508">
        <f>Monatsverwendungsnachweis!B130</f>
        <v>0</v>
      </c>
    </row>
    <row r="120" spans="1:12" x14ac:dyDescent="0.25">
      <c r="A120" s="292" t="str">
        <f>IF(UHG_Refi_1_csv!A120="","",IF(VLOOKUP(Monatsverwendungsnachweis!B131,Positionen,9,FALSE)="","",IFERROR(VLOOKUP(Monatsverwendungsnachweis!B131,Positionen,9,FALSE),"")))</f>
        <v/>
      </c>
      <c r="B120" s="293" t="str">
        <f t="shared" si="15"/>
        <v/>
      </c>
      <c r="C120" s="292" t="str">
        <f>IF(A120="","",CONCATENATE("Refi_UHG_2"," / ",Monatsverwendungsnachweis!$D$7," / ",RIGHT(Monatsverwendungsnachweis!$F$7,2)," / ",ROW()-1))</f>
        <v/>
      </c>
      <c r="D120" s="294" t="str">
        <f t="shared" si="16"/>
        <v/>
      </c>
      <c r="E120" s="294" t="str">
        <f t="shared" si="17"/>
        <v/>
      </c>
      <c r="F120" s="293" t="str">
        <f>IF(A120="","",VLOOKUP(Monatsverwendungsnachweis!B131,Positionen,10,FALSE))</f>
        <v/>
      </c>
      <c r="G120" s="292" t="str">
        <f>IF(A120="","",CONCATENATE(UHG_csv!G120," x ",VLOOKUP(Monatsverwendungsnachweis!$B131,Positionen,11,FALSE)*100,"%"))</f>
        <v/>
      </c>
      <c r="H120" s="406" t="str">
        <f>IF(A120="","",ROUND(UHG_csv!H120*VLOOKUP(Monatsverwendungsnachweis!$B131,Positionen,11,FALSE),2))</f>
        <v/>
      </c>
      <c r="I120" s="406" t="str">
        <f t="shared" si="18"/>
        <v/>
      </c>
      <c r="J120" s="293" t="str">
        <f>IF(A120="","",IF(Monatsverwendungsnachweis!S131="","",Monatsverwendungsnachweis!S131))</f>
        <v/>
      </c>
      <c r="K120" s="293" t="str">
        <f t="shared" si="19"/>
        <v/>
      </c>
      <c r="L120" s="508">
        <f>Monatsverwendungsnachweis!B131</f>
        <v>0</v>
      </c>
    </row>
    <row r="121" spans="1:12" x14ac:dyDescent="0.25">
      <c r="A121" s="292" t="str">
        <f>IF(UHG_Refi_1_csv!A121="","",IF(VLOOKUP(Monatsverwendungsnachweis!B132,Positionen,9,FALSE)="","",IFERROR(VLOOKUP(Monatsverwendungsnachweis!B132,Positionen,9,FALSE),"")))</f>
        <v/>
      </c>
      <c r="B121" s="293" t="str">
        <f t="shared" si="15"/>
        <v/>
      </c>
      <c r="C121" s="292" t="str">
        <f>IF(A121="","",CONCATENATE("Refi_UHG_2"," / ",Monatsverwendungsnachweis!$D$7," / ",RIGHT(Monatsverwendungsnachweis!$F$7,2)," / ",ROW()-1))</f>
        <v/>
      </c>
      <c r="D121" s="294" t="str">
        <f t="shared" si="16"/>
        <v/>
      </c>
      <c r="E121" s="294" t="str">
        <f t="shared" si="17"/>
        <v/>
      </c>
      <c r="F121" s="293" t="str">
        <f>IF(A121="","",VLOOKUP(Monatsverwendungsnachweis!B132,Positionen,10,FALSE))</f>
        <v/>
      </c>
      <c r="G121" s="292" t="str">
        <f>IF(A121="","",CONCATENATE(UHG_csv!G121," x ",VLOOKUP(Monatsverwendungsnachweis!$B132,Positionen,11,FALSE)*100,"%"))</f>
        <v/>
      </c>
      <c r="H121" s="406" t="str">
        <f>IF(A121="","",ROUND(UHG_csv!H121*VLOOKUP(Monatsverwendungsnachweis!$B132,Positionen,11,FALSE),2))</f>
        <v/>
      </c>
      <c r="I121" s="406" t="str">
        <f t="shared" si="18"/>
        <v/>
      </c>
      <c r="J121" s="293" t="str">
        <f>IF(A121="","",IF(Monatsverwendungsnachweis!S132="","",Monatsverwendungsnachweis!S132))</f>
        <v/>
      </c>
      <c r="K121" s="293" t="str">
        <f t="shared" si="19"/>
        <v/>
      </c>
      <c r="L121" s="508">
        <f>Monatsverwendungsnachweis!B132</f>
        <v>0</v>
      </c>
    </row>
    <row r="122" spans="1:12" x14ac:dyDescent="0.25">
      <c r="A122" s="292" t="str">
        <f>IF(UHG_Refi_1_csv!A122="","",IF(VLOOKUP(Monatsverwendungsnachweis!B133,Positionen,9,FALSE)="","",IFERROR(VLOOKUP(Monatsverwendungsnachweis!B133,Positionen,9,FALSE),"")))</f>
        <v/>
      </c>
      <c r="B122" s="293" t="str">
        <f t="shared" si="15"/>
        <v/>
      </c>
      <c r="C122" s="292" t="str">
        <f>IF(A122="","",CONCATENATE("Refi_UHG_2"," / ",Monatsverwendungsnachweis!$D$7," / ",RIGHT(Monatsverwendungsnachweis!$F$7,2)," / ",ROW()-1))</f>
        <v/>
      </c>
      <c r="D122" s="294" t="str">
        <f t="shared" si="16"/>
        <v/>
      </c>
      <c r="E122" s="294" t="str">
        <f t="shared" si="17"/>
        <v/>
      </c>
      <c r="F122" s="293" t="str">
        <f>IF(A122="","",VLOOKUP(Monatsverwendungsnachweis!B133,Positionen,10,FALSE))</f>
        <v/>
      </c>
      <c r="G122" s="292" t="str">
        <f>IF(A122="","",CONCATENATE(UHG_csv!G122," x ",VLOOKUP(Monatsverwendungsnachweis!$B133,Positionen,11,FALSE)*100,"%"))</f>
        <v/>
      </c>
      <c r="H122" s="406" t="str">
        <f>IF(A122="","",ROUND(UHG_csv!H122*VLOOKUP(Monatsverwendungsnachweis!$B133,Positionen,11,FALSE),2))</f>
        <v/>
      </c>
      <c r="I122" s="406" t="str">
        <f t="shared" si="18"/>
        <v/>
      </c>
      <c r="J122" s="293" t="str">
        <f>IF(A122="","",IF(Monatsverwendungsnachweis!S133="","",Monatsverwendungsnachweis!S133))</f>
        <v/>
      </c>
      <c r="K122" s="293" t="str">
        <f t="shared" si="19"/>
        <v/>
      </c>
      <c r="L122" s="508">
        <f>Monatsverwendungsnachweis!B133</f>
        <v>0</v>
      </c>
    </row>
    <row r="123" spans="1:12" x14ac:dyDescent="0.25">
      <c r="A123" s="292" t="str">
        <f>IF(UHG_Refi_1_csv!A123="","",IF(VLOOKUP(Monatsverwendungsnachweis!B134,Positionen,9,FALSE)="","",IFERROR(VLOOKUP(Monatsverwendungsnachweis!B134,Positionen,9,FALSE),"")))</f>
        <v/>
      </c>
      <c r="B123" s="293" t="str">
        <f t="shared" si="15"/>
        <v/>
      </c>
      <c r="C123" s="292" t="str">
        <f>IF(A123="","",CONCATENATE("Refi_UHG_2"," / ",Monatsverwendungsnachweis!$D$7," / ",RIGHT(Monatsverwendungsnachweis!$F$7,2)," / ",ROW()-1))</f>
        <v/>
      </c>
      <c r="D123" s="294" t="str">
        <f t="shared" si="16"/>
        <v/>
      </c>
      <c r="E123" s="294" t="str">
        <f t="shared" si="17"/>
        <v/>
      </c>
      <c r="F123" s="293" t="str">
        <f>IF(A123="","",VLOOKUP(Monatsverwendungsnachweis!B134,Positionen,10,FALSE))</f>
        <v/>
      </c>
      <c r="G123" s="292" t="str">
        <f>IF(A123="","",CONCATENATE(UHG_csv!G123," x ",VLOOKUP(Monatsverwendungsnachweis!$B134,Positionen,11,FALSE)*100,"%"))</f>
        <v/>
      </c>
      <c r="H123" s="406" t="str">
        <f>IF(A123="","",ROUND(UHG_csv!H123*VLOOKUP(Monatsverwendungsnachweis!$B134,Positionen,11,FALSE),2))</f>
        <v/>
      </c>
      <c r="I123" s="406" t="str">
        <f t="shared" si="18"/>
        <v/>
      </c>
      <c r="J123" s="293" t="str">
        <f>IF(A123="","",IF(Monatsverwendungsnachweis!S134="","",Monatsverwendungsnachweis!S134))</f>
        <v/>
      </c>
      <c r="K123" s="293" t="str">
        <f t="shared" si="19"/>
        <v/>
      </c>
      <c r="L123" s="508">
        <f>Monatsverwendungsnachweis!B134</f>
        <v>0</v>
      </c>
    </row>
    <row r="124" spans="1:12" x14ac:dyDescent="0.25">
      <c r="A124" s="292" t="str">
        <f>IF(UHG_Refi_1_csv!A124="","",IF(VLOOKUP(Monatsverwendungsnachweis!B135,Positionen,9,FALSE)="","",IFERROR(VLOOKUP(Monatsverwendungsnachweis!B135,Positionen,9,FALSE),"")))</f>
        <v/>
      </c>
      <c r="B124" s="293" t="str">
        <f t="shared" si="15"/>
        <v/>
      </c>
      <c r="C124" s="292" t="str">
        <f>IF(A124="","",CONCATENATE("Refi_UHG_2"," / ",Monatsverwendungsnachweis!$D$7," / ",RIGHT(Monatsverwendungsnachweis!$F$7,2)," / ",ROW()-1))</f>
        <v/>
      </c>
      <c r="D124" s="294" t="str">
        <f t="shared" si="16"/>
        <v/>
      </c>
      <c r="E124" s="294" t="str">
        <f t="shared" si="17"/>
        <v/>
      </c>
      <c r="F124" s="293" t="str">
        <f>IF(A124="","",VLOOKUP(Monatsverwendungsnachweis!B135,Positionen,10,FALSE))</f>
        <v/>
      </c>
      <c r="G124" s="292" t="str">
        <f>IF(A124="","",CONCATENATE(UHG_csv!G124," x ",VLOOKUP(Monatsverwendungsnachweis!$B135,Positionen,11,FALSE)*100,"%"))</f>
        <v/>
      </c>
      <c r="H124" s="406" t="str">
        <f>IF(A124="","",ROUND(UHG_csv!H124*VLOOKUP(Monatsverwendungsnachweis!$B135,Positionen,11,FALSE),2))</f>
        <v/>
      </c>
      <c r="I124" s="406" t="str">
        <f t="shared" si="18"/>
        <v/>
      </c>
      <c r="J124" s="293" t="str">
        <f>IF(A124="","",IF(Monatsverwendungsnachweis!S135="","",Monatsverwendungsnachweis!S135))</f>
        <v/>
      </c>
      <c r="K124" s="293" t="str">
        <f t="shared" si="19"/>
        <v/>
      </c>
      <c r="L124" s="508">
        <f>Monatsverwendungsnachweis!B135</f>
        <v>0</v>
      </c>
    </row>
    <row r="125" spans="1:12" x14ac:dyDescent="0.25">
      <c r="A125" s="292" t="str">
        <f>IF(UHG_Refi_1_csv!A125="","",IF(VLOOKUP(Monatsverwendungsnachweis!B136,Positionen,9,FALSE)="","",IFERROR(VLOOKUP(Monatsverwendungsnachweis!B136,Positionen,9,FALSE),"")))</f>
        <v/>
      </c>
      <c r="B125" s="293" t="str">
        <f t="shared" si="15"/>
        <v/>
      </c>
      <c r="C125" s="292" t="str">
        <f>IF(A125="","",CONCATENATE("Refi_UHG_2"," / ",Monatsverwendungsnachweis!$D$7," / ",RIGHT(Monatsverwendungsnachweis!$F$7,2)," / ",ROW()-1))</f>
        <v/>
      </c>
      <c r="D125" s="294" t="str">
        <f t="shared" si="16"/>
        <v/>
      </c>
      <c r="E125" s="294" t="str">
        <f t="shared" si="17"/>
        <v/>
      </c>
      <c r="F125" s="293" t="str">
        <f>IF(A125="","",VLOOKUP(Monatsverwendungsnachweis!B136,Positionen,10,FALSE))</f>
        <v/>
      </c>
      <c r="G125" s="292" t="str">
        <f>IF(A125="","",CONCATENATE(UHG_csv!G125," x ",VLOOKUP(Monatsverwendungsnachweis!$B136,Positionen,11,FALSE)*100,"%"))</f>
        <v/>
      </c>
      <c r="H125" s="406" t="str">
        <f>IF(A125="","",ROUND(UHG_csv!H125*VLOOKUP(Monatsverwendungsnachweis!$B136,Positionen,11,FALSE),2))</f>
        <v/>
      </c>
      <c r="I125" s="406" t="str">
        <f t="shared" si="18"/>
        <v/>
      </c>
      <c r="J125" s="293" t="str">
        <f>IF(A125="","",IF(Monatsverwendungsnachweis!S136="","",Monatsverwendungsnachweis!S136))</f>
        <v/>
      </c>
      <c r="K125" s="293" t="str">
        <f t="shared" si="19"/>
        <v/>
      </c>
      <c r="L125" s="508">
        <f>Monatsverwendungsnachweis!B136</f>
        <v>0</v>
      </c>
    </row>
    <row r="126" spans="1:12" x14ac:dyDescent="0.25">
      <c r="A126" s="292" t="str">
        <f>IF(UHG_Refi_1_csv!A126="","",IF(VLOOKUP(Monatsverwendungsnachweis!B137,Positionen,9,FALSE)="","",IFERROR(VLOOKUP(Monatsverwendungsnachweis!B137,Positionen,9,FALSE),"")))</f>
        <v/>
      </c>
      <c r="B126" s="293" t="str">
        <f t="shared" si="15"/>
        <v/>
      </c>
      <c r="C126" s="292" t="str">
        <f>IF(A126="","",CONCATENATE("Refi_UHG_2"," / ",Monatsverwendungsnachweis!$D$7," / ",RIGHT(Monatsverwendungsnachweis!$F$7,2)," / ",ROW()-1))</f>
        <v/>
      </c>
      <c r="D126" s="294" t="str">
        <f t="shared" si="16"/>
        <v/>
      </c>
      <c r="E126" s="294" t="str">
        <f t="shared" si="17"/>
        <v/>
      </c>
      <c r="F126" s="293" t="str">
        <f>IF(A126="","",VLOOKUP(Monatsverwendungsnachweis!B137,Positionen,10,FALSE))</f>
        <v/>
      </c>
      <c r="G126" s="292" t="str">
        <f>IF(A126="","",CONCATENATE(UHG_csv!G126," x ",VLOOKUP(Monatsverwendungsnachweis!$B137,Positionen,11,FALSE)*100,"%"))</f>
        <v/>
      </c>
      <c r="H126" s="406" t="str">
        <f>IF(A126="","",ROUND(UHG_csv!H126*VLOOKUP(Monatsverwendungsnachweis!$B137,Positionen,11,FALSE),2))</f>
        <v/>
      </c>
      <c r="I126" s="406" t="str">
        <f t="shared" si="18"/>
        <v/>
      </c>
      <c r="J126" s="293" t="str">
        <f>IF(A126="","",IF(Monatsverwendungsnachweis!S137="","",Monatsverwendungsnachweis!S137))</f>
        <v/>
      </c>
      <c r="K126" s="293" t="str">
        <f t="shared" si="19"/>
        <v/>
      </c>
      <c r="L126" s="508">
        <f>Monatsverwendungsnachweis!B137</f>
        <v>0</v>
      </c>
    </row>
    <row r="127" spans="1:12" x14ac:dyDescent="0.25">
      <c r="A127" s="292" t="str">
        <f>IF(UHG_Refi_1_csv!A127="","",IF(VLOOKUP(Monatsverwendungsnachweis!B138,Positionen,9,FALSE)="","",IFERROR(VLOOKUP(Monatsverwendungsnachweis!B138,Positionen,9,FALSE),"")))</f>
        <v/>
      </c>
      <c r="B127" s="293" t="str">
        <f t="shared" si="15"/>
        <v/>
      </c>
      <c r="C127" s="292" t="str">
        <f>IF(A127="","",CONCATENATE("Refi_UHG_2"," / ",Monatsverwendungsnachweis!$D$7," / ",RIGHT(Monatsverwendungsnachweis!$F$7,2)," / ",ROW()-1))</f>
        <v/>
      </c>
      <c r="D127" s="294" t="str">
        <f t="shared" si="16"/>
        <v/>
      </c>
      <c r="E127" s="294" t="str">
        <f t="shared" si="17"/>
        <v/>
      </c>
      <c r="F127" s="293" t="str">
        <f>IF(A127="","",VLOOKUP(Monatsverwendungsnachweis!B138,Positionen,10,FALSE))</f>
        <v/>
      </c>
      <c r="G127" s="292" t="str">
        <f>IF(A127="","",CONCATENATE(UHG_csv!G127," x ",VLOOKUP(Monatsverwendungsnachweis!$B138,Positionen,11,FALSE)*100,"%"))</f>
        <v/>
      </c>
      <c r="H127" s="406" t="str">
        <f>IF(A127="","",ROUND(UHG_csv!H127*VLOOKUP(Monatsverwendungsnachweis!$B138,Positionen,11,FALSE),2))</f>
        <v/>
      </c>
      <c r="I127" s="406" t="str">
        <f t="shared" si="18"/>
        <v/>
      </c>
      <c r="J127" s="293" t="str">
        <f>IF(A127="","",IF(Monatsverwendungsnachweis!S138="","",Monatsverwendungsnachweis!S138))</f>
        <v/>
      </c>
      <c r="K127" s="293" t="str">
        <f t="shared" si="19"/>
        <v/>
      </c>
      <c r="L127" s="508">
        <f>Monatsverwendungsnachweis!B138</f>
        <v>0</v>
      </c>
    </row>
    <row r="128" spans="1:12" x14ac:dyDescent="0.25">
      <c r="A128" s="292" t="str">
        <f>IF(UHG_Refi_1_csv!A128="","",IF(VLOOKUP(Monatsverwendungsnachweis!B139,Positionen,9,FALSE)="","",IFERROR(VLOOKUP(Monatsverwendungsnachweis!B139,Positionen,9,FALSE),"")))</f>
        <v/>
      </c>
      <c r="B128" s="293" t="str">
        <f t="shared" si="15"/>
        <v/>
      </c>
      <c r="C128" s="292" t="str">
        <f>IF(A128="","",CONCATENATE("Refi_UHG_2"," / ",Monatsverwendungsnachweis!$D$7," / ",RIGHT(Monatsverwendungsnachweis!$F$7,2)," / ",ROW()-1))</f>
        <v/>
      </c>
      <c r="D128" s="294" t="str">
        <f t="shared" si="16"/>
        <v/>
      </c>
      <c r="E128" s="294" t="str">
        <f t="shared" si="17"/>
        <v/>
      </c>
      <c r="F128" s="293" t="str">
        <f>IF(A128="","",VLOOKUP(Monatsverwendungsnachweis!B139,Positionen,10,FALSE))</f>
        <v/>
      </c>
      <c r="G128" s="292" t="str">
        <f>IF(A128="","",CONCATENATE(UHG_csv!G128," x ",VLOOKUP(Monatsverwendungsnachweis!$B139,Positionen,11,FALSE)*100,"%"))</f>
        <v/>
      </c>
      <c r="H128" s="406" t="str">
        <f>IF(A128="","",ROUND(UHG_csv!H128*VLOOKUP(Monatsverwendungsnachweis!$B139,Positionen,11,FALSE),2))</f>
        <v/>
      </c>
      <c r="I128" s="406" t="str">
        <f t="shared" si="18"/>
        <v/>
      </c>
      <c r="J128" s="293" t="str">
        <f>IF(A128="","",IF(Monatsverwendungsnachweis!S139="","",Monatsverwendungsnachweis!S139))</f>
        <v/>
      </c>
      <c r="K128" s="293" t="str">
        <f t="shared" si="19"/>
        <v/>
      </c>
      <c r="L128" s="508">
        <f>Monatsverwendungsnachweis!B139</f>
        <v>0</v>
      </c>
    </row>
    <row r="129" spans="1:12" x14ac:dyDescent="0.25">
      <c r="A129" s="292" t="str">
        <f>IF(UHG_Refi_1_csv!A129="","",IF(VLOOKUP(Monatsverwendungsnachweis!B140,Positionen,9,FALSE)="","",IFERROR(VLOOKUP(Monatsverwendungsnachweis!B140,Positionen,9,FALSE),"")))</f>
        <v/>
      </c>
      <c r="B129" s="293" t="str">
        <f t="shared" si="15"/>
        <v/>
      </c>
      <c r="C129" s="292" t="str">
        <f>IF(A129="","",CONCATENATE("Refi_UHG_2"," / ",Monatsverwendungsnachweis!$D$7," / ",RIGHT(Monatsverwendungsnachweis!$F$7,2)," / ",ROW()-1))</f>
        <v/>
      </c>
      <c r="D129" s="294" t="str">
        <f t="shared" si="16"/>
        <v/>
      </c>
      <c r="E129" s="294" t="str">
        <f t="shared" si="17"/>
        <v/>
      </c>
      <c r="F129" s="293" t="str">
        <f>IF(A129="","",VLOOKUP(Monatsverwendungsnachweis!B140,Positionen,10,FALSE))</f>
        <v/>
      </c>
      <c r="G129" s="292" t="str">
        <f>IF(A129="","",CONCATENATE(UHG_csv!G129," x ",VLOOKUP(Monatsverwendungsnachweis!$B140,Positionen,11,FALSE)*100,"%"))</f>
        <v/>
      </c>
      <c r="H129" s="406" t="str">
        <f>IF(A129="","",ROUND(UHG_csv!H129*VLOOKUP(Monatsverwendungsnachweis!$B140,Positionen,11,FALSE),2))</f>
        <v/>
      </c>
      <c r="I129" s="406" t="str">
        <f t="shared" si="18"/>
        <v/>
      </c>
      <c r="J129" s="293" t="str">
        <f>IF(A129="","",IF(Monatsverwendungsnachweis!S140="","",Monatsverwendungsnachweis!S140))</f>
        <v/>
      </c>
      <c r="K129" s="293" t="str">
        <f t="shared" si="19"/>
        <v/>
      </c>
      <c r="L129" s="508">
        <f>Monatsverwendungsnachweis!B140</f>
        <v>0</v>
      </c>
    </row>
    <row r="130" spans="1:12" x14ac:dyDescent="0.25">
      <c r="A130" s="292" t="str">
        <f>IF(UHG_Refi_1_csv!A130="","",IF(VLOOKUP(Monatsverwendungsnachweis!B141,Positionen,9,FALSE)="","",IFERROR(VLOOKUP(Monatsverwendungsnachweis!B141,Positionen,9,FALSE),"")))</f>
        <v/>
      </c>
      <c r="B130" s="293" t="str">
        <f t="shared" si="15"/>
        <v/>
      </c>
      <c r="C130" s="292" t="str">
        <f>IF(A130="","",CONCATENATE("Refi_UHG_2"," / ",Monatsverwendungsnachweis!$D$7," / ",RIGHT(Monatsverwendungsnachweis!$F$7,2)," / ",ROW()-1))</f>
        <v/>
      </c>
      <c r="D130" s="294" t="str">
        <f t="shared" si="16"/>
        <v/>
      </c>
      <c r="E130" s="294" t="str">
        <f t="shared" si="17"/>
        <v/>
      </c>
      <c r="F130" s="293" t="str">
        <f>IF(A130="","",VLOOKUP(Monatsverwendungsnachweis!B141,Positionen,10,FALSE))</f>
        <v/>
      </c>
      <c r="G130" s="292" t="str">
        <f>IF(A130="","",CONCATENATE(UHG_csv!G130," x ",VLOOKUP(Monatsverwendungsnachweis!$B141,Positionen,11,FALSE)*100,"%"))</f>
        <v/>
      </c>
      <c r="H130" s="406" t="str">
        <f>IF(A130="","",ROUND(UHG_csv!H130*VLOOKUP(Monatsverwendungsnachweis!$B141,Positionen,11,FALSE),2))</f>
        <v/>
      </c>
      <c r="I130" s="406" t="str">
        <f t="shared" si="18"/>
        <v/>
      </c>
      <c r="J130" s="293" t="str">
        <f>IF(A130="","",IF(Monatsverwendungsnachweis!S141="","",Monatsverwendungsnachweis!S141))</f>
        <v/>
      </c>
      <c r="K130" s="293" t="str">
        <f t="shared" si="19"/>
        <v/>
      </c>
      <c r="L130" s="508">
        <f>Monatsverwendungsnachweis!B141</f>
        <v>0</v>
      </c>
    </row>
    <row r="131" spans="1:12" x14ac:dyDescent="0.25">
      <c r="A131" s="292" t="str">
        <f>IF(UHG_Refi_1_csv!A131="","",IF(VLOOKUP(Monatsverwendungsnachweis!B142,Positionen,9,FALSE)="","",IFERROR(VLOOKUP(Monatsverwendungsnachweis!B142,Positionen,9,FALSE),"")))</f>
        <v/>
      </c>
      <c r="B131" s="293" t="str">
        <f t="shared" si="15"/>
        <v/>
      </c>
      <c r="C131" s="292" t="str">
        <f>IF(A131="","",CONCATENATE("Refi_UHG_2"," / ",Monatsverwendungsnachweis!$D$7," / ",RIGHT(Monatsverwendungsnachweis!$F$7,2)," / ",ROW()-1))</f>
        <v/>
      </c>
      <c r="D131" s="294" t="str">
        <f t="shared" si="16"/>
        <v/>
      </c>
      <c r="E131" s="294" t="str">
        <f t="shared" si="17"/>
        <v/>
      </c>
      <c r="F131" s="293" t="str">
        <f>IF(A131="","",VLOOKUP(Monatsverwendungsnachweis!B142,Positionen,10,FALSE))</f>
        <v/>
      </c>
      <c r="G131" s="292" t="str">
        <f>IF(A131="","",CONCATENATE(UHG_csv!G131," x ",VLOOKUP(Monatsverwendungsnachweis!$B142,Positionen,11,FALSE)*100,"%"))</f>
        <v/>
      </c>
      <c r="H131" s="406" t="str">
        <f>IF(A131="","",ROUND(UHG_csv!H131*VLOOKUP(Monatsverwendungsnachweis!$B142,Positionen,11,FALSE),2))</f>
        <v/>
      </c>
      <c r="I131" s="406" t="str">
        <f t="shared" si="18"/>
        <v/>
      </c>
      <c r="J131" s="293" t="str">
        <f>IF(A131="","",IF(Monatsverwendungsnachweis!S142="","",Monatsverwendungsnachweis!S142))</f>
        <v/>
      </c>
      <c r="K131" s="293" t="str">
        <f t="shared" si="19"/>
        <v/>
      </c>
      <c r="L131" s="508">
        <f>Monatsverwendungsnachweis!B142</f>
        <v>0</v>
      </c>
    </row>
    <row r="132" spans="1:12" x14ac:dyDescent="0.25">
      <c r="A132" s="292" t="str">
        <f>IF(UHG_Refi_1_csv!A132="","",IF(VLOOKUP(Monatsverwendungsnachweis!B143,Positionen,9,FALSE)="","",IFERROR(VLOOKUP(Monatsverwendungsnachweis!B143,Positionen,9,FALSE),"")))</f>
        <v/>
      </c>
      <c r="B132" s="293" t="str">
        <f t="shared" si="15"/>
        <v/>
      </c>
      <c r="C132" s="292" t="str">
        <f>IF(A132="","",CONCATENATE("Refi_UHG_2"," / ",Monatsverwendungsnachweis!$D$7," / ",RIGHT(Monatsverwendungsnachweis!$F$7,2)," / ",ROW()-1))</f>
        <v/>
      </c>
      <c r="D132" s="294" t="str">
        <f t="shared" si="16"/>
        <v/>
      </c>
      <c r="E132" s="294" t="str">
        <f t="shared" si="17"/>
        <v/>
      </c>
      <c r="F132" s="293" t="str">
        <f>IF(A132="","",VLOOKUP(Monatsverwendungsnachweis!B143,Positionen,10,FALSE))</f>
        <v/>
      </c>
      <c r="G132" s="292" t="str">
        <f>IF(A132="","",CONCATENATE(UHG_csv!G132," x ",VLOOKUP(Monatsverwendungsnachweis!$B143,Positionen,11,FALSE)*100,"%"))</f>
        <v/>
      </c>
      <c r="H132" s="406" t="str">
        <f>IF(A132="","",ROUND(UHG_csv!H132*VLOOKUP(Monatsverwendungsnachweis!$B143,Positionen,11,FALSE),2))</f>
        <v/>
      </c>
      <c r="I132" s="406" t="str">
        <f t="shared" si="18"/>
        <v/>
      </c>
      <c r="J132" s="293" t="str">
        <f>IF(A132="","",IF(Monatsverwendungsnachweis!S143="","",Monatsverwendungsnachweis!S143))</f>
        <v/>
      </c>
      <c r="K132" s="293" t="str">
        <f t="shared" si="19"/>
        <v/>
      </c>
      <c r="L132" s="508">
        <f>Monatsverwendungsnachweis!B143</f>
        <v>0</v>
      </c>
    </row>
    <row r="133" spans="1:12" x14ac:dyDescent="0.25">
      <c r="A133" s="292" t="str">
        <f>IF(UHG_Refi_1_csv!A133="","",IF(VLOOKUP(Monatsverwendungsnachweis!B144,Positionen,9,FALSE)="","",IFERROR(VLOOKUP(Monatsverwendungsnachweis!B144,Positionen,9,FALSE),"")))</f>
        <v/>
      </c>
      <c r="B133" s="293" t="str">
        <f t="shared" si="15"/>
        <v/>
      </c>
      <c r="C133" s="292" t="str">
        <f>IF(A133="","",CONCATENATE("Refi_UHG_2"," / ",Monatsverwendungsnachweis!$D$7," / ",RIGHT(Monatsverwendungsnachweis!$F$7,2)," / ",ROW()-1))</f>
        <v/>
      </c>
      <c r="D133" s="294" t="str">
        <f t="shared" si="16"/>
        <v/>
      </c>
      <c r="E133" s="294" t="str">
        <f t="shared" si="17"/>
        <v/>
      </c>
      <c r="F133" s="293" t="str">
        <f>IF(A133="","",VLOOKUP(Monatsverwendungsnachweis!B144,Positionen,10,FALSE))</f>
        <v/>
      </c>
      <c r="G133" s="292" t="str">
        <f>IF(A133="","",CONCATENATE(UHG_csv!G133," x ",VLOOKUP(Monatsverwendungsnachweis!$B144,Positionen,11,FALSE)*100,"%"))</f>
        <v/>
      </c>
      <c r="H133" s="406" t="str">
        <f>IF(A133="","",ROUND(UHG_csv!H133*VLOOKUP(Monatsverwendungsnachweis!$B144,Positionen,11,FALSE),2))</f>
        <v/>
      </c>
      <c r="I133" s="406" t="str">
        <f t="shared" si="18"/>
        <v/>
      </c>
      <c r="J133" s="293" t="str">
        <f>IF(A133="","",IF(Monatsverwendungsnachweis!S144="","",Monatsverwendungsnachweis!S144))</f>
        <v/>
      </c>
      <c r="K133" s="293" t="str">
        <f t="shared" si="19"/>
        <v/>
      </c>
      <c r="L133" s="508">
        <f>Monatsverwendungsnachweis!B144</f>
        <v>0</v>
      </c>
    </row>
    <row r="134" spans="1:12" x14ac:dyDescent="0.25">
      <c r="A134" s="292" t="str">
        <f>IF(UHG_Refi_1_csv!A134="","",IF(VLOOKUP(Monatsverwendungsnachweis!B145,Positionen,9,FALSE)="","",IFERROR(VLOOKUP(Monatsverwendungsnachweis!B145,Positionen,9,FALSE),"")))</f>
        <v/>
      </c>
      <c r="B134" s="293" t="str">
        <f t="shared" si="15"/>
        <v/>
      </c>
      <c r="C134" s="292" t="str">
        <f>IF(A134="","",CONCATENATE("Refi_UHG_2"," / ",Monatsverwendungsnachweis!$D$7," / ",RIGHT(Monatsverwendungsnachweis!$F$7,2)," / ",ROW()-1))</f>
        <v/>
      </c>
      <c r="D134" s="294" t="str">
        <f t="shared" si="16"/>
        <v/>
      </c>
      <c r="E134" s="294" t="str">
        <f t="shared" si="17"/>
        <v/>
      </c>
      <c r="F134" s="293" t="str">
        <f>IF(A134="","",VLOOKUP(Monatsverwendungsnachweis!B145,Positionen,10,FALSE))</f>
        <v/>
      </c>
      <c r="G134" s="292" t="str">
        <f>IF(A134="","",CONCATENATE(UHG_csv!G134," x ",VLOOKUP(Monatsverwendungsnachweis!$B145,Positionen,11,FALSE)*100,"%"))</f>
        <v/>
      </c>
      <c r="H134" s="406" t="str">
        <f>IF(A134="","",ROUND(UHG_csv!H134*VLOOKUP(Monatsverwendungsnachweis!$B145,Positionen,11,FALSE),2))</f>
        <v/>
      </c>
      <c r="I134" s="406" t="str">
        <f t="shared" si="18"/>
        <v/>
      </c>
      <c r="J134" s="293" t="str">
        <f>IF(A134="","",IF(Monatsverwendungsnachweis!S145="","",Monatsverwendungsnachweis!S145))</f>
        <v/>
      </c>
      <c r="K134" s="293" t="str">
        <f t="shared" si="19"/>
        <v/>
      </c>
      <c r="L134" s="508">
        <f>Monatsverwendungsnachweis!B145</f>
        <v>0</v>
      </c>
    </row>
    <row r="135" spans="1:12" x14ac:dyDescent="0.25">
      <c r="A135" s="292" t="str">
        <f>IF(UHG_Refi_1_csv!A135="","",IF(VLOOKUP(Monatsverwendungsnachweis!B146,Positionen,9,FALSE)="","",IFERROR(VLOOKUP(Monatsverwendungsnachweis!B146,Positionen,9,FALSE),"")))</f>
        <v/>
      </c>
      <c r="B135" s="293" t="str">
        <f t="shared" si="15"/>
        <v/>
      </c>
      <c r="C135" s="292" t="str">
        <f>IF(A135="","",CONCATENATE("Refi_UHG_2"," / ",Monatsverwendungsnachweis!$D$7," / ",RIGHT(Monatsverwendungsnachweis!$F$7,2)," / ",ROW()-1))</f>
        <v/>
      </c>
      <c r="D135" s="294" t="str">
        <f t="shared" si="16"/>
        <v/>
      </c>
      <c r="E135" s="294" t="str">
        <f t="shared" si="17"/>
        <v/>
      </c>
      <c r="F135" s="293" t="str">
        <f>IF(A135="","",VLOOKUP(Monatsverwendungsnachweis!B146,Positionen,10,FALSE))</f>
        <v/>
      </c>
      <c r="G135" s="292" t="str">
        <f>IF(A135="","",CONCATENATE(UHG_csv!G135," x ",VLOOKUP(Monatsverwendungsnachweis!$B146,Positionen,11,FALSE)*100,"%"))</f>
        <v/>
      </c>
      <c r="H135" s="406" t="str">
        <f>IF(A135="","",ROUND(UHG_csv!H135*VLOOKUP(Monatsverwendungsnachweis!$B146,Positionen,11,FALSE),2))</f>
        <v/>
      </c>
      <c r="I135" s="406" t="str">
        <f t="shared" si="18"/>
        <v/>
      </c>
      <c r="J135" s="293" t="str">
        <f>IF(A135="","",IF(Monatsverwendungsnachweis!S146="","",Monatsverwendungsnachweis!S146))</f>
        <v/>
      </c>
      <c r="K135" s="293" t="str">
        <f t="shared" si="19"/>
        <v/>
      </c>
      <c r="L135" s="508">
        <f>Monatsverwendungsnachweis!B146</f>
        <v>0</v>
      </c>
    </row>
    <row r="136" spans="1:12" x14ac:dyDescent="0.25">
      <c r="A136" s="292" t="str">
        <f>IF(UHG_Refi_1_csv!A136="","",IF(VLOOKUP(Monatsverwendungsnachweis!B147,Positionen,9,FALSE)="","",IFERROR(VLOOKUP(Monatsverwendungsnachweis!B147,Positionen,9,FALSE),"")))</f>
        <v/>
      </c>
      <c r="B136" s="293" t="str">
        <f t="shared" si="15"/>
        <v/>
      </c>
      <c r="C136" s="292" t="str">
        <f>IF(A136="","",CONCATENATE("Refi_UHG_2"," / ",Monatsverwendungsnachweis!$D$7," / ",RIGHT(Monatsverwendungsnachweis!$F$7,2)," / ",ROW()-1))</f>
        <v/>
      </c>
      <c r="D136" s="294" t="str">
        <f t="shared" si="16"/>
        <v/>
      </c>
      <c r="E136" s="294" t="str">
        <f t="shared" si="17"/>
        <v/>
      </c>
      <c r="F136" s="293" t="str">
        <f>IF(A136="","",VLOOKUP(Monatsverwendungsnachweis!B147,Positionen,10,FALSE))</f>
        <v/>
      </c>
      <c r="G136" s="292" t="str">
        <f>IF(A136="","",CONCATENATE(UHG_csv!G136," x ",VLOOKUP(Monatsverwendungsnachweis!$B147,Positionen,11,FALSE)*100,"%"))</f>
        <v/>
      </c>
      <c r="H136" s="406" t="str">
        <f>IF(A136="","",ROUND(UHG_csv!H136*VLOOKUP(Monatsverwendungsnachweis!$B147,Positionen,11,FALSE),2))</f>
        <v/>
      </c>
      <c r="I136" s="406" t="str">
        <f t="shared" si="18"/>
        <v/>
      </c>
      <c r="J136" s="293" t="str">
        <f>IF(A136="","",IF(Monatsverwendungsnachweis!S147="","",Monatsverwendungsnachweis!S147))</f>
        <v/>
      </c>
      <c r="K136" s="293" t="str">
        <f t="shared" si="19"/>
        <v/>
      </c>
      <c r="L136" s="508">
        <f>Monatsverwendungsnachweis!B147</f>
        <v>0</v>
      </c>
    </row>
    <row r="137" spans="1:12" x14ac:dyDescent="0.25">
      <c r="A137" s="292" t="str">
        <f>IF(UHG_Refi_1_csv!A137="","",IF(VLOOKUP(Monatsverwendungsnachweis!B148,Positionen,9,FALSE)="","",IFERROR(VLOOKUP(Monatsverwendungsnachweis!B148,Positionen,9,FALSE),"")))</f>
        <v/>
      </c>
      <c r="B137" s="293" t="str">
        <f t="shared" si="15"/>
        <v/>
      </c>
      <c r="C137" s="292" t="str">
        <f>IF(A137="","",CONCATENATE("Refi_UHG_2"," / ",Monatsverwendungsnachweis!$D$7," / ",RIGHT(Monatsverwendungsnachweis!$F$7,2)," / ",ROW()-1))</f>
        <v/>
      </c>
      <c r="D137" s="294" t="str">
        <f t="shared" si="16"/>
        <v/>
      </c>
      <c r="E137" s="294" t="str">
        <f t="shared" si="17"/>
        <v/>
      </c>
      <c r="F137" s="293" t="str">
        <f>IF(A137="","",VLOOKUP(Monatsverwendungsnachweis!B148,Positionen,10,FALSE))</f>
        <v/>
      </c>
      <c r="G137" s="292" t="str">
        <f>IF(A137="","",CONCATENATE(UHG_csv!G137," x ",VLOOKUP(Monatsverwendungsnachweis!$B148,Positionen,11,FALSE)*100,"%"))</f>
        <v/>
      </c>
      <c r="H137" s="406" t="str">
        <f>IF(A137="","",ROUND(UHG_csv!H137*VLOOKUP(Monatsverwendungsnachweis!$B148,Positionen,11,FALSE),2))</f>
        <v/>
      </c>
      <c r="I137" s="406" t="str">
        <f t="shared" si="18"/>
        <v/>
      </c>
      <c r="J137" s="293" t="str">
        <f>IF(A137="","",IF(Monatsverwendungsnachweis!S148="","",Monatsverwendungsnachweis!S148))</f>
        <v/>
      </c>
      <c r="K137" s="293" t="str">
        <f t="shared" si="19"/>
        <v/>
      </c>
      <c r="L137" s="508">
        <f>Monatsverwendungsnachweis!B148</f>
        <v>0</v>
      </c>
    </row>
    <row r="138" spans="1:12" x14ac:dyDescent="0.25">
      <c r="A138" s="292" t="str">
        <f>IF(UHG_Refi_1_csv!A138="","",IF(VLOOKUP(Monatsverwendungsnachweis!B149,Positionen,9,FALSE)="","",IFERROR(VLOOKUP(Monatsverwendungsnachweis!B149,Positionen,9,FALSE),"")))</f>
        <v/>
      </c>
      <c r="B138" s="293" t="str">
        <f t="shared" si="15"/>
        <v/>
      </c>
      <c r="C138" s="292" t="str">
        <f>IF(A138="","",CONCATENATE("Refi_UHG_2"," / ",Monatsverwendungsnachweis!$D$7," / ",RIGHT(Monatsverwendungsnachweis!$F$7,2)," / ",ROW()-1))</f>
        <v/>
      </c>
      <c r="D138" s="294" t="str">
        <f t="shared" si="16"/>
        <v/>
      </c>
      <c r="E138" s="294" t="str">
        <f t="shared" si="17"/>
        <v/>
      </c>
      <c r="F138" s="293" t="str">
        <f>IF(A138="","",VLOOKUP(Monatsverwendungsnachweis!B149,Positionen,10,FALSE))</f>
        <v/>
      </c>
      <c r="G138" s="292" t="str">
        <f>IF(A138="","",CONCATENATE(UHG_csv!G138," x ",VLOOKUP(Monatsverwendungsnachweis!$B149,Positionen,11,FALSE)*100,"%"))</f>
        <v/>
      </c>
      <c r="H138" s="406" t="str">
        <f>IF(A138="","",ROUND(UHG_csv!H138*VLOOKUP(Monatsverwendungsnachweis!$B149,Positionen,11,FALSE),2))</f>
        <v/>
      </c>
      <c r="I138" s="406" t="str">
        <f t="shared" si="18"/>
        <v/>
      </c>
      <c r="J138" s="293" t="str">
        <f>IF(A138="","",IF(Monatsverwendungsnachweis!S149="","",Monatsverwendungsnachweis!S149))</f>
        <v/>
      </c>
      <c r="K138" s="293" t="str">
        <f t="shared" si="19"/>
        <v/>
      </c>
      <c r="L138" s="508">
        <f>Monatsverwendungsnachweis!B149</f>
        <v>0</v>
      </c>
    </row>
    <row r="139" spans="1:12" x14ac:dyDescent="0.25">
      <c r="A139" s="292" t="str">
        <f>IF(UHG_Refi_1_csv!A139="","",IF(VLOOKUP(Monatsverwendungsnachweis!B150,Positionen,9,FALSE)="","",IFERROR(VLOOKUP(Monatsverwendungsnachweis!B150,Positionen,9,FALSE),"")))</f>
        <v/>
      </c>
      <c r="B139" s="293" t="str">
        <f t="shared" si="15"/>
        <v/>
      </c>
      <c r="C139" s="292" t="str">
        <f>IF(A139="","",CONCATENATE("Refi_UHG_2"," / ",Monatsverwendungsnachweis!$D$7," / ",RIGHT(Monatsverwendungsnachweis!$F$7,2)," / ",ROW()-1))</f>
        <v/>
      </c>
      <c r="D139" s="294" t="str">
        <f t="shared" si="16"/>
        <v/>
      </c>
      <c r="E139" s="294" t="str">
        <f t="shared" si="17"/>
        <v/>
      </c>
      <c r="F139" s="293" t="str">
        <f>IF(A139="","",VLOOKUP(Monatsverwendungsnachweis!B150,Positionen,10,FALSE))</f>
        <v/>
      </c>
      <c r="G139" s="292" t="str">
        <f>IF(A139="","",CONCATENATE(UHG_csv!G139," x ",VLOOKUP(Monatsverwendungsnachweis!$B150,Positionen,11,FALSE)*100,"%"))</f>
        <v/>
      </c>
      <c r="H139" s="406" t="str">
        <f>IF(A139="","",ROUND(UHG_csv!H139*VLOOKUP(Monatsverwendungsnachweis!$B150,Positionen,11,FALSE),2))</f>
        <v/>
      </c>
      <c r="I139" s="406" t="str">
        <f t="shared" si="18"/>
        <v/>
      </c>
      <c r="J139" s="293" t="str">
        <f>IF(A139="","",IF(Monatsverwendungsnachweis!S150="","",Monatsverwendungsnachweis!S150))</f>
        <v/>
      </c>
      <c r="K139" s="293" t="str">
        <f t="shared" si="19"/>
        <v/>
      </c>
      <c r="L139" s="508">
        <f>Monatsverwendungsnachweis!B150</f>
        <v>0</v>
      </c>
    </row>
    <row r="140" spans="1:12" x14ac:dyDescent="0.25">
      <c r="A140" s="292" t="str">
        <f>IF(UHG_Refi_1_csv!A140="","",IF(VLOOKUP(Monatsverwendungsnachweis!B151,Positionen,9,FALSE)="","",IFERROR(VLOOKUP(Monatsverwendungsnachweis!B151,Positionen,9,FALSE),"")))</f>
        <v/>
      </c>
      <c r="B140" s="293" t="str">
        <f t="shared" si="15"/>
        <v/>
      </c>
      <c r="C140" s="292" t="str">
        <f>IF(A140="","",CONCATENATE("Refi_UHG_2"," / ",Monatsverwendungsnachweis!$D$7," / ",RIGHT(Monatsverwendungsnachweis!$F$7,2)," / ",ROW()-1))</f>
        <v/>
      </c>
      <c r="D140" s="294" t="str">
        <f t="shared" si="16"/>
        <v/>
      </c>
      <c r="E140" s="294" t="str">
        <f t="shared" si="17"/>
        <v/>
      </c>
      <c r="F140" s="293" t="str">
        <f>IF(A140="","",VLOOKUP(Monatsverwendungsnachweis!B151,Positionen,10,FALSE))</f>
        <v/>
      </c>
      <c r="G140" s="292" t="str">
        <f>IF(A140="","",CONCATENATE(UHG_csv!G140," x ",VLOOKUP(Monatsverwendungsnachweis!$B151,Positionen,11,FALSE)*100,"%"))</f>
        <v/>
      </c>
      <c r="H140" s="406" t="str">
        <f>IF(A140="","",ROUND(UHG_csv!H140*VLOOKUP(Monatsverwendungsnachweis!$B151,Positionen,11,FALSE),2))</f>
        <v/>
      </c>
      <c r="I140" s="406" t="str">
        <f t="shared" si="18"/>
        <v/>
      </c>
      <c r="J140" s="293" t="str">
        <f>IF(A140="","",IF(Monatsverwendungsnachweis!S151="","",Monatsverwendungsnachweis!S151))</f>
        <v/>
      </c>
      <c r="K140" s="293" t="str">
        <f t="shared" si="19"/>
        <v/>
      </c>
      <c r="L140" s="508">
        <f>Monatsverwendungsnachweis!B151</f>
        <v>0</v>
      </c>
    </row>
    <row r="141" spans="1:12" x14ac:dyDescent="0.25">
      <c r="A141" s="292" t="str">
        <f>IF(UHG_Refi_1_csv!A141="","",IF(VLOOKUP(Monatsverwendungsnachweis!B152,Positionen,9,FALSE)="","",IFERROR(VLOOKUP(Monatsverwendungsnachweis!B152,Positionen,9,FALSE),"")))</f>
        <v/>
      </c>
      <c r="B141" s="293" t="str">
        <f t="shared" si="15"/>
        <v/>
      </c>
      <c r="C141" s="292" t="str">
        <f>IF(A141="","",CONCATENATE("Refi_UHG_2"," / ",Monatsverwendungsnachweis!$D$7," / ",RIGHT(Monatsverwendungsnachweis!$F$7,2)," / ",ROW()-1))</f>
        <v/>
      </c>
      <c r="D141" s="294" t="str">
        <f t="shared" si="16"/>
        <v/>
      </c>
      <c r="E141" s="294" t="str">
        <f t="shared" si="17"/>
        <v/>
      </c>
      <c r="F141" s="293" t="str">
        <f>IF(A141="","",VLOOKUP(Monatsverwendungsnachweis!B152,Positionen,10,FALSE))</f>
        <v/>
      </c>
      <c r="G141" s="292" t="str">
        <f>IF(A141="","",CONCATENATE(UHG_csv!G141," x ",VLOOKUP(Monatsverwendungsnachweis!$B152,Positionen,11,FALSE)*100,"%"))</f>
        <v/>
      </c>
      <c r="H141" s="406" t="str">
        <f>IF(A141="","",ROUND(UHG_csv!H141*VLOOKUP(Monatsverwendungsnachweis!$B152,Positionen,11,FALSE),2))</f>
        <v/>
      </c>
      <c r="I141" s="406" t="str">
        <f t="shared" si="18"/>
        <v/>
      </c>
      <c r="J141" s="293" t="str">
        <f>IF(A141="","",IF(Monatsverwendungsnachweis!S152="","",Monatsverwendungsnachweis!S152))</f>
        <v/>
      </c>
      <c r="K141" s="293" t="str">
        <f t="shared" si="19"/>
        <v/>
      </c>
      <c r="L141" s="508">
        <f>Monatsverwendungsnachweis!B152</f>
        <v>0</v>
      </c>
    </row>
    <row r="142" spans="1:12" x14ac:dyDescent="0.25">
      <c r="A142" s="292" t="str">
        <f>IF(UHG_Refi_1_csv!A142="","",IF(VLOOKUP(Monatsverwendungsnachweis!B153,Positionen,9,FALSE)="","",IFERROR(VLOOKUP(Monatsverwendungsnachweis!B153,Positionen,9,FALSE),"")))</f>
        <v/>
      </c>
      <c r="B142" s="293" t="str">
        <f t="shared" si="15"/>
        <v/>
      </c>
      <c r="C142" s="292" t="str">
        <f>IF(A142="","",CONCATENATE("Refi_UHG_2"," / ",Monatsverwendungsnachweis!$D$7," / ",RIGHT(Monatsverwendungsnachweis!$F$7,2)," / ",ROW()-1))</f>
        <v/>
      </c>
      <c r="D142" s="294" t="str">
        <f t="shared" si="16"/>
        <v/>
      </c>
      <c r="E142" s="294" t="str">
        <f t="shared" si="17"/>
        <v/>
      </c>
      <c r="F142" s="293" t="str">
        <f>IF(A142="","",VLOOKUP(Monatsverwendungsnachweis!B153,Positionen,10,FALSE))</f>
        <v/>
      </c>
      <c r="G142" s="292" t="str">
        <f>IF(A142="","",CONCATENATE(UHG_csv!G142," x ",VLOOKUP(Monatsverwendungsnachweis!$B153,Positionen,11,FALSE)*100,"%"))</f>
        <v/>
      </c>
      <c r="H142" s="406" t="str">
        <f>IF(A142="","",ROUND(UHG_csv!H142*VLOOKUP(Monatsverwendungsnachweis!$B153,Positionen,11,FALSE),2))</f>
        <v/>
      </c>
      <c r="I142" s="406" t="str">
        <f t="shared" si="18"/>
        <v/>
      </c>
      <c r="J142" s="293" t="str">
        <f>IF(A142="","",IF(Monatsverwendungsnachweis!S153="","",Monatsverwendungsnachweis!S153))</f>
        <v/>
      </c>
      <c r="K142" s="293" t="str">
        <f t="shared" si="19"/>
        <v/>
      </c>
      <c r="L142" s="508">
        <f>Monatsverwendungsnachweis!B153</f>
        <v>0</v>
      </c>
    </row>
    <row r="143" spans="1:12" x14ac:dyDescent="0.25">
      <c r="A143" s="292" t="str">
        <f>IF(UHG_Refi_1_csv!A143="","",IF(VLOOKUP(Monatsverwendungsnachweis!B154,Positionen,9,FALSE)="","",IFERROR(VLOOKUP(Monatsverwendungsnachweis!B154,Positionen,9,FALSE),"")))</f>
        <v/>
      </c>
      <c r="B143" s="293" t="str">
        <f t="shared" si="15"/>
        <v/>
      </c>
      <c r="C143" s="292" t="str">
        <f>IF(A143="","",CONCATENATE("Refi_UHG_2"," / ",Monatsverwendungsnachweis!$D$7," / ",RIGHT(Monatsverwendungsnachweis!$F$7,2)," / ",ROW()-1))</f>
        <v/>
      </c>
      <c r="D143" s="294" t="str">
        <f t="shared" si="16"/>
        <v/>
      </c>
      <c r="E143" s="294" t="str">
        <f t="shared" si="17"/>
        <v/>
      </c>
      <c r="F143" s="293" t="str">
        <f>IF(A143="","",VLOOKUP(Monatsverwendungsnachweis!B154,Positionen,10,FALSE))</f>
        <v/>
      </c>
      <c r="G143" s="292" t="str">
        <f>IF(A143="","",CONCATENATE(UHG_csv!G143," x ",VLOOKUP(Monatsverwendungsnachweis!$B154,Positionen,11,FALSE)*100,"%"))</f>
        <v/>
      </c>
      <c r="H143" s="406" t="str">
        <f>IF(A143="","",ROUND(UHG_csv!H143*VLOOKUP(Monatsverwendungsnachweis!$B154,Positionen,11,FALSE),2))</f>
        <v/>
      </c>
      <c r="I143" s="406" t="str">
        <f t="shared" si="18"/>
        <v/>
      </c>
      <c r="J143" s="293" t="str">
        <f>IF(A143="","",IF(Monatsverwendungsnachweis!S154="","",Monatsverwendungsnachweis!S154))</f>
        <v/>
      </c>
      <c r="K143" s="293" t="str">
        <f t="shared" si="19"/>
        <v/>
      </c>
      <c r="L143" s="508">
        <f>Monatsverwendungsnachweis!B154</f>
        <v>0</v>
      </c>
    </row>
    <row r="144" spans="1:12" x14ac:dyDescent="0.25">
      <c r="A144" s="292" t="str">
        <f>IF(UHG_Refi_1_csv!A144="","",IF(VLOOKUP(Monatsverwendungsnachweis!B155,Positionen,9,FALSE)="","",IFERROR(VLOOKUP(Monatsverwendungsnachweis!B155,Positionen,9,FALSE),"")))</f>
        <v/>
      </c>
      <c r="B144" s="293" t="str">
        <f t="shared" si="15"/>
        <v/>
      </c>
      <c r="C144" s="292" t="str">
        <f>IF(A144="","",CONCATENATE("Refi_UHG_2"," / ",Monatsverwendungsnachweis!$D$7," / ",RIGHT(Monatsverwendungsnachweis!$F$7,2)," / ",ROW()-1))</f>
        <v/>
      </c>
      <c r="D144" s="294" t="str">
        <f t="shared" si="16"/>
        <v/>
      </c>
      <c r="E144" s="294" t="str">
        <f t="shared" si="17"/>
        <v/>
      </c>
      <c r="F144" s="293" t="str">
        <f>IF(A144="","",VLOOKUP(Monatsverwendungsnachweis!B155,Positionen,10,FALSE))</f>
        <v/>
      </c>
      <c r="G144" s="292" t="str">
        <f>IF(A144="","",CONCATENATE(UHG_csv!G144," x ",VLOOKUP(Monatsverwendungsnachweis!$B155,Positionen,11,FALSE)*100,"%"))</f>
        <v/>
      </c>
      <c r="H144" s="406" t="str">
        <f>IF(A144="","",ROUND(UHG_csv!H144*VLOOKUP(Monatsverwendungsnachweis!$B155,Positionen,11,FALSE),2))</f>
        <v/>
      </c>
      <c r="I144" s="406" t="str">
        <f t="shared" si="18"/>
        <v/>
      </c>
      <c r="J144" s="293" t="str">
        <f>IF(A144="","",IF(Monatsverwendungsnachweis!S155="","",Monatsverwendungsnachweis!S155))</f>
        <v/>
      </c>
      <c r="K144" s="293" t="str">
        <f t="shared" si="19"/>
        <v/>
      </c>
      <c r="L144" s="508">
        <f>Monatsverwendungsnachweis!B155</f>
        <v>0</v>
      </c>
    </row>
    <row r="145" spans="1:12" x14ac:dyDescent="0.25">
      <c r="A145" s="292" t="str">
        <f>IF(UHG_Refi_1_csv!A145="","",IF(VLOOKUP(Monatsverwendungsnachweis!B156,Positionen,9,FALSE)="","",IFERROR(VLOOKUP(Monatsverwendungsnachweis!B156,Positionen,9,FALSE),"")))</f>
        <v/>
      </c>
      <c r="B145" s="293" t="str">
        <f t="shared" si="15"/>
        <v/>
      </c>
      <c r="C145" s="292" t="str">
        <f>IF(A145="","",CONCATENATE("Refi_UHG_2"," / ",Monatsverwendungsnachweis!$D$7," / ",RIGHT(Monatsverwendungsnachweis!$F$7,2)," / ",ROW()-1))</f>
        <v/>
      </c>
      <c r="D145" s="294" t="str">
        <f t="shared" si="16"/>
        <v/>
      </c>
      <c r="E145" s="294" t="str">
        <f t="shared" si="17"/>
        <v/>
      </c>
      <c r="F145" s="293" t="str">
        <f>IF(A145="","",VLOOKUP(Monatsverwendungsnachweis!B156,Positionen,10,FALSE))</f>
        <v/>
      </c>
      <c r="G145" s="292" t="str">
        <f>IF(A145="","",CONCATENATE(UHG_csv!G145," x ",VLOOKUP(Monatsverwendungsnachweis!$B156,Positionen,11,FALSE)*100,"%"))</f>
        <v/>
      </c>
      <c r="H145" s="406" t="str">
        <f>IF(A145="","",ROUND(UHG_csv!H145*VLOOKUP(Monatsverwendungsnachweis!$B156,Positionen,11,FALSE),2))</f>
        <v/>
      </c>
      <c r="I145" s="406" t="str">
        <f t="shared" si="18"/>
        <v/>
      </c>
      <c r="J145" s="293" t="str">
        <f>IF(A145="","",IF(Monatsverwendungsnachweis!S156="","",Monatsverwendungsnachweis!S156))</f>
        <v/>
      </c>
      <c r="K145" s="293" t="str">
        <f t="shared" si="19"/>
        <v/>
      </c>
      <c r="L145" s="508">
        <f>Monatsverwendungsnachweis!B156</f>
        <v>0</v>
      </c>
    </row>
    <row r="146" spans="1:12" x14ac:dyDescent="0.25">
      <c r="A146" s="292" t="str">
        <f>IF(UHG_Refi_1_csv!A146="","",IF(VLOOKUP(Monatsverwendungsnachweis!B157,Positionen,9,FALSE)="","",IFERROR(VLOOKUP(Monatsverwendungsnachweis!B157,Positionen,9,FALSE),"")))</f>
        <v/>
      </c>
      <c r="B146" s="293" t="str">
        <f t="shared" si="15"/>
        <v/>
      </c>
      <c r="C146" s="292" t="str">
        <f>IF(A146="","",CONCATENATE("Refi_UHG_2"," / ",Monatsverwendungsnachweis!$D$7," / ",RIGHT(Monatsverwendungsnachweis!$F$7,2)," / ",ROW()-1))</f>
        <v/>
      </c>
      <c r="D146" s="294" t="str">
        <f t="shared" si="16"/>
        <v/>
      </c>
      <c r="E146" s="294" t="str">
        <f t="shared" si="17"/>
        <v/>
      </c>
      <c r="F146" s="293" t="str">
        <f>IF(A146="","",VLOOKUP(Monatsverwendungsnachweis!B157,Positionen,10,FALSE))</f>
        <v/>
      </c>
      <c r="G146" s="292" t="str">
        <f>IF(A146="","",CONCATENATE(UHG_csv!G146," x ",VLOOKUP(Monatsverwendungsnachweis!$B157,Positionen,11,FALSE)*100,"%"))</f>
        <v/>
      </c>
      <c r="H146" s="406" t="str">
        <f>IF(A146="","",ROUND(UHG_csv!H146*VLOOKUP(Monatsverwendungsnachweis!$B157,Positionen,11,FALSE),2))</f>
        <v/>
      </c>
      <c r="I146" s="406" t="str">
        <f t="shared" si="18"/>
        <v/>
      </c>
      <c r="J146" s="293" t="str">
        <f>IF(A146="","",IF(Monatsverwendungsnachweis!S157="","",Monatsverwendungsnachweis!S157))</f>
        <v/>
      </c>
      <c r="K146" s="293" t="str">
        <f t="shared" si="19"/>
        <v/>
      </c>
      <c r="L146" s="508">
        <f>Monatsverwendungsnachweis!B157</f>
        <v>0</v>
      </c>
    </row>
    <row r="147" spans="1:12" x14ac:dyDescent="0.25">
      <c r="A147" s="292" t="str">
        <f>IF(UHG_Refi_1_csv!A147="","",IF(VLOOKUP(Monatsverwendungsnachweis!B158,Positionen,9,FALSE)="","",IFERROR(VLOOKUP(Monatsverwendungsnachweis!B158,Positionen,9,FALSE),"")))</f>
        <v/>
      </c>
      <c r="B147" s="293" t="str">
        <f t="shared" si="15"/>
        <v/>
      </c>
      <c r="C147" s="292" t="str">
        <f>IF(A147="","",CONCATENATE("Refi_UHG_2"," / ",Monatsverwendungsnachweis!$D$7," / ",RIGHT(Monatsverwendungsnachweis!$F$7,2)," / ",ROW()-1))</f>
        <v/>
      </c>
      <c r="D147" s="294" t="str">
        <f t="shared" si="16"/>
        <v/>
      </c>
      <c r="E147" s="294" t="str">
        <f t="shared" si="17"/>
        <v/>
      </c>
      <c r="F147" s="293" t="str">
        <f>IF(A147="","",VLOOKUP(Monatsverwendungsnachweis!B158,Positionen,10,FALSE))</f>
        <v/>
      </c>
      <c r="G147" s="292" t="str">
        <f>IF(A147="","",CONCATENATE(UHG_csv!G147," x ",VLOOKUP(Monatsverwendungsnachweis!$B158,Positionen,11,FALSE)*100,"%"))</f>
        <v/>
      </c>
      <c r="H147" s="406" t="str">
        <f>IF(A147="","",ROUND(UHG_csv!H147*VLOOKUP(Monatsverwendungsnachweis!$B158,Positionen,11,FALSE),2))</f>
        <v/>
      </c>
      <c r="I147" s="406" t="str">
        <f t="shared" si="18"/>
        <v/>
      </c>
      <c r="J147" s="293" t="str">
        <f>IF(A147="","",IF(Monatsverwendungsnachweis!S158="","",Monatsverwendungsnachweis!S158))</f>
        <v/>
      </c>
      <c r="K147" s="293" t="str">
        <f t="shared" si="19"/>
        <v/>
      </c>
      <c r="L147" s="508">
        <f>Monatsverwendungsnachweis!B158</f>
        <v>0</v>
      </c>
    </row>
    <row r="148" spans="1:12" x14ac:dyDescent="0.25">
      <c r="A148" s="292" t="str">
        <f>IF(UHG_Refi_1_csv!A148="","",IF(VLOOKUP(Monatsverwendungsnachweis!B159,Positionen,9,FALSE)="","",IFERROR(VLOOKUP(Monatsverwendungsnachweis!B159,Positionen,9,FALSE),"")))</f>
        <v/>
      </c>
      <c r="B148" s="293" t="str">
        <f t="shared" si="15"/>
        <v/>
      </c>
      <c r="C148" s="292" t="str">
        <f>IF(A148="","",CONCATENATE("Refi_UHG_2"," / ",Monatsverwendungsnachweis!$D$7," / ",RIGHT(Monatsverwendungsnachweis!$F$7,2)," / ",ROW()-1))</f>
        <v/>
      </c>
      <c r="D148" s="294" t="str">
        <f t="shared" si="16"/>
        <v/>
      </c>
      <c r="E148" s="294" t="str">
        <f t="shared" si="17"/>
        <v/>
      </c>
      <c r="F148" s="293" t="str">
        <f>IF(A148="","",VLOOKUP(Monatsverwendungsnachweis!B159,Positionen,10,FALSE))</f>
        <v/>
      </c>
      <c r="G148" s="292" t="str">
        <f>IF(A148="","",CONCATENATE(UHG_csv!G148," x ",VLOOKUP(Monatsverwendungsnachweis!$B159,Positionen,11,FALSE)*100,"%"))</f>
        <v/>
      </c>
      <c r="H148" s="406" t="str">
        <f>IF(A148="","",ROUND(UHG_csv!H148*VLOOKUP(Monatsverwendungsnachweis!$B159,Positionen,11,FALSE),2))</f>
        <v/>
      </c>
      <c r="I148" s="406" t="str">
        <f t="shared" si="18"/>
        <v/>
      </c>
      <c r="J148" s="293" t="str">
        <f>IF(A148="","",IF(Monatsverwendungsnachweis!S159="","",Monatsverwendungsnachweis!S159))</f>
        <v/>
      </c>
      <c r="K148" s="293" t="str">
        <f t="shared" si="19"/>
        <v/>
      </c>
      <c r="L148" s="508">
        <f>Monatsverwendungsnachweis!B159</f>
        <v>0</v>
      </c>
    </row>
    <row r="149" spans="1:12" x14ac:dyDescent="0.25">
      <c r="A149" s="292" t="str">
        <f>IF(UHG_Refi_1_csv!A149="","",IF(VLOOKUP(Monatsverwendungsnachweis!B160,Positionen,9,FALSE)="","",IFERROR(VLOOKUP(Monatsverwendungsnachweis!B160,Positionen,9,FALSE),"")))</f>
        <v/>
      </c>
      <c r="B149" s="293" t="str">
        <f t="shared" si="15"/>
        <v/>
      </c>
      <c r="C149" s="292" t="str">
        <f>IF(A149="","",CONCATENATE("Refi_UHG_2"," / ",Monatsverwendungsnachweis!$D$7," / ",RIGHT(Monatsverwendungsnachweis!$F$7,2)," / ",ROW()-1))</f>
        <v/>
      </c>
      <c r="D149" s="294" t="str">
        <f t="shared" si="16"/>
        <v/>
      </c>
      <c r="E149" s="294" t="str">
        <f t="shared" si="17"/>
        <v/>
      </c>
      <c r="F149" s="293" t="str">
        <f>IF(A149="","",VLOOKUP(Monatsverwendungsnachweis!B160,Positionen,10,FALSE))</f>
        <v/>
      </c>
      <c r="G149" s="292" t="str">
        <f>IF(A149="","",CONCATENATE(UHG_csv!G149," x ",VLOOKUP(Monatsverwendungsnachweis!$B160,Positionen,11,FALSE)*100,"%"))</f>
        <v/>
      </c>
      <c r="H149" s="406" t="str">
        <f>IF(A149="","",ROUND(UHG_csv!H149*VLOOKUP(Monatsverwendungsnachweis!$B160,Positionen,11,FALSE),2))</f>
        <v/>
      </c>
      <c r="I149" s="406" t="str">
        <f t="shared" si="18"/>
        <v/>
      </c>
      <c r="J149" s="293" t="str">
        <f>IF(A149="","",IF(Monatsverwendungsnachweis!S160="","",Monatsverwendungsnachweis!S160))</f>
        <v/>
      </c>
      <c r="K149" s="293" t="str">
        <f t="shared" si="19"/>
        <v/>
      </c>
      <c r="L149" s="508">
        <f>Monatsverwendungsnachweis!B160</f>
        <v>0</v>
      </c>
    </row>
    <row r="150" spans="1:12" x14ac:dyDescent="0.25">
      <c r="A150" s="292" t="str">
        <f>IF(UHG_Refi_1_csv!A150="","",IF(VLOOKUP(Monatsverwendungsnachweis!B161,Positionen,9,FALSE)="","",IFERROR(VLOOKUP(Monatsverwendungsnachweis!B161,Positionen,9,FALSE),"")))</f>
        <v/>
      </c>
      <c r="B150" s="293" t="str">
        <f t="shared" si="15"/>
        <v/>
      </c>
      <c r="C150" s="292" t="str">
        <f>IF(A150="","",CONCATENATE("Refi_UHG_2"," / ",Monatsverwendungsnachweis!$D$7," / ",RIGHT(Monatsverwendungsnachweis!$F$7,2)," / ",ROW()-1))</f>
        <v/>
      </c>
      <c r="D150" s="294" t="str">
        <f t="shared" si="16"/>
        <v/>
      </c>
      <c r="E150" s="294" t="str">
        <f t="shared" si="17"/>
        <v/>
      </c>
      <c r="F150" s="293" t="str">
        <f>IF(A150="","",VLOOKUP(Monatsverwendungsnachweis!B161,Positionen,10,FALSE))</f>
        <v/>
      </c>
      <c r="G150" s="292" t="str">
        <f>IF(A150="","",CONCATENATE(UHG_csv!G150," x ",VLOOKUP(Monatsverwendungsnachweis!$B161,Positionen,11,FALSE)*100,"%"))</f>
        <v/>
      </c>
      <c r="H150" s="406" t="str">
        <f>IF(A150="","",ROUND(UHG_csv!H150*VLOOKUP(Monatsverwendungsnachweis!$B161,Positionen,11,FALSE),2))</f>
        <v/>
      </c>
      <c r="I150" s="406" t="str">
        <f t="shared" si="18"/>
        <v/>
      </c>
      <c r="J150" s="293" t="str">
        <f>IF(A150="","",IF(Monatsverwendungsnachweis!S161="","",Monatsverwendungsnachweis!S161))</f>
        <v/>
      </c>
      <c r="K150" s="293" t="str">
        <f t="shared" si="19"/>
        <v/>
      </c>
      <c r="L150" s="508">
        <f>Monatsverwendungsnachweis!B161</f>
        <v>0</v>
      </c>
    </row>
    <row r="151" spans="1:12" x14ac:dyDescent="0.25">
      <c r="A151" s="292" t="str">
        <f>IF(UHG_Refi_1_csv!A151="","",IF(VLOOKUP(Monatsverwendungsnachweis!B162,Positionen,9,FALSE)="","",IFERROR(VLOOKUP(Monatsverwendungsnachweis!B162,Positionen,9,FALSE),"")))</f>
        <v/>
      </c>
      <c r="B151" s="293" t="str">
        <f t="shared" si="15"/>
        <v/>
      </c>
      <c r="C151" s="292" t="str">
        <f>IF(A151="","",CONCATENATE("Refi_UHG_2"," / ",Monatsverwendungsnachweis!$D$7," / ",RIGHT(Monatsverwendungsnachweis!$F$7,2)," / ",ROW()-1))</f>
        <v/>
      </c>
      <c r="D151" s="294" t="str">
        <f t="shared" si="16"/>
        <v/>
      </c>
      <c r="E151" s="294" t="str">
        <f t="shared" si="17"/>
        <v/>
      </c>
      <c r="F151" s="293" t="str">
        <f>IF(A151="","",VLOOKUP(Monatsverwendungsnachweis!B162,Positionen,10,FALSE))</f>
        <v/>
      </c>
      <c r="G151" s="292" t="str">
        <f>IF(A151="","",CONCATENATE(UHG_csv!G151," x ",VLOOKUP(Monatsverwendungsnachweis!$B162,Positionen,11,FALSE)*100,"%"))</f>
        <v/>
      </c>
      <c r="H151" s="406" t="str">
        <f>IF(A151="","",ROUND(UHG_csv!H151*VLOOKUP(Monatsverwendungsnachweis!$B162,Positionen,11,FALSE),2))</f>
        <v/>
      </c>
      <c r="I151" s="406" t="str">
        <f t="shared" si="18"/>
        <v/>
      </c>
      <c r="J151" s="293" t="str">
        <f>IF(A151="","",IF(Monatsverwendungsnachweis!S162="","",Monatsverwendungsnachweis!S162))</f>
        <v/>
      </c>
      <c r="K151" s="293" t="str">
        <f t="shared" si="19"/>
        <v/>
      </c>
      <c r="L151" s="508">
        <f>Monatsverwendungsnachweis!B162</f>
        <v>0</v>
      </c>
    </row>
    <row r="152" spans="1:12" x14ac:dyDescent="0.25">
      <c r="A152" s="292" t="str">
        <f>IF(UHG_Refi_1_csv!A152="","",IF(VLOOKUP(Monatsverwendungsnachweis!B163,Positionen,9,FALSE)="","",IFERROR(VLOOKUP(Monatsverwendungsnachweis!B163,Positionen,9,FALSE),"")))</f>
        <v/>
      </c>
      <c r="B152" s="293" t="str">
        <f t="shared" si="15"/>
        <v/>
      </c>
      <c r="C152" s="292" t="str">
        <f>IF(A152="","",CONCATENATE("Refi_UHG_2"," / ",Monatsverwendungsnachweis!$D$7," / ",RIGHT(Monatsverwendungsnachweis!$F$7,2)," / ",ROW()-1))</f>
        <v/>
      </c>
      <c r="D152" s="294" t="str">
        <f t="shared" si="16"/>
        <v/>
      </c>
      <c r="E152" s="294" t="str">
        <f t="shared" si="17"/>
        <v/>
      </c>
      <c r="F152" s="293" t="str">
        <f>IF(A152="","",VLOOKUP(Monatsverwendungsnachweis!B163,Positionen,10,FALSE))</f>
        <v/>
      </c>
      <c r="G152" s="292" t="str">
        <f>IF(A152="","",CONCATENATE(UHG_csv!G152," x ",VLOOKUP(Monatsverwendungsnachweis!$B163,Positionen,11,FALSE)*100,"%"))</f>
        <v/>
      </c>
      <c r="H152" s="406" t="str">
        <f>IF(A152="","",ROUND(UHG_csv!H152*VLOOKUP(Monatsverwendungsnachweis!$B163,Positionen,11,FALSE),2))</f>
        <v/>
      </c>
      <c r="I152" s="406" t="str">
        <f t="shared" si="18"/>
        <v/>
      </c>
      <c r="J152" s="293" t="str">
        <f>IF(A152="","",IF(Monatsverwendungsnachweis!S163="","",Monatsverwendungsnachweis!S163))</f>
        <v/>
      </c>
      <c r="K152" s="293" t="str">
        <f t="shared" si="19"/>
        <v/>
      </c>
      <c r="L152" s="508">
        <f>Monatsverwendungsnachweis!B163</f>
        <v>0</v>
      </c>
    </row>
    <row r="153" spans="1:12" x14ac:dyDescent="0.25">
      <c r="A153" s="292" t="str">
        <f>IF(UHG_Refi_1_csv!A153="","",IF(VLOOKUP(Monatsverwendungsnachweis!B164,Positionen,9,FALSE)="","",IFERROR(VLOOKUP(Monatsverwendungsnachweis!B164,Positionen,9,FALSE),"")))</f>
        <v/>
      </c>
      <c r="B153" s="293" t="str">
        <f t="shared" si="15"/>
        <v/>
      </c>
      <c r="C153" s="292" t="str">
        <f>IF(A153="","",CONCATENATE("Refi_UHG_2"," / ",Monatsverwendungsnachweis!$D$7," / ",RIGHT(Monatsverwendungsnachweis!$F$7,2)," / ",ROW()-1))</f>
        <v/>
      </c>
      <c r="D153" s="294" t="str">
        <f t="shared" si="16"/>
        <v/>
      </c>
      <c r="E153" s="294" t="str">
        <f t="shared" si="17"/>
        <v/>
      </c>
      <c r="F153" s="293" t="str">
        <f>IF(A153="","",VLOOKUP(Monatsverwendungsnachweis!B164,Positionen,10,FALSE))</f>
        <v/>
      </c>
      <c r="G153" s="292" t="str">
        <f>IF(A153="","",CONCATENATE(UHG_csv!G153," x ",VLOOKUP(Monatsverwendungsnachweis!$B164,Positionen,11,FALSE)*100,"%"))</f>
        <v/>
      </c>
      <c r="H153" s="406" t="str">
        <f>IF(A153="","",ROUND(UHG_csv!H153*VLOOKUP(Monatsverwendungsnachweis!$B164,Positionen,11,FALSE),2))</f>
        <v/>
      </c>
      <c r="I153" s="406" t="str">
        <f t="shared" si="18"/>
        <v/>
      </c>
      <c r="J153" s="293" t="str">
        <f>IF(A153="","",IF(Monatsverwendungsnachweis!S164="","",Monatsverwendungsnachweis!S164))</f>
        <v/>
      </c>
      <c r="K153" s="293" t="str">
        <f t="shared" si="19"/>
        <v/>
      </c>
      <c r="L153" s="508">
        <f>Monatsverwendungsnachweis!B164</f>
        <v>0</v>
      </c>
    </row>
    <row r="154" spans="1:12" x14ac:dyDescent="0.25">
      <c r="A154" s="292" t="str">
        <f>IF(UHG_Refi_1_csv!A154="","",IF(VLOOKUP(Monatsverwendungsnachweis!B165,Positionen,9,FALSE)="","",IFERROR(VLOOKUP(Monatsverwendungsnachweis!B165,Positionen,9,FALSE),"")))</f>
        <v/>
      </c>
      <c r="B154" s="293" t="str">
        <f t="shared" si="15"/>
        <v/>
      </c>
      <c r="C154" s="292" t="str">
        <f>IF(A154="","",CONCATENATE("Refi_UHG_2"," / ",Monatsverwendungsnachweis!$D$7," / ",RIGHT(Monatsverwendungsnachweis!$F$7,2)," / ",ROW()-1))</f>
        <v/>
      </c>
      <c r="D154" s="294" t="str">
        <f t="shared" si="16"/>
        <v/>
      </c>
      <c r="E154" s="294" t="str">
        <f t="shared" si="17"/>
        <v/>
      </c>
      <c r="F154" s="293" t="str">
        <f>IF(A154="","",VLOOKUP(Monatsverwendungsnachweis!B165,Positionen,10,FALSE))</f>
        <v/>
      </c>
      <c r="G154" s="292" t="str">
        <f>IF(A154="","",CONCATENATE(UHG_csv!G154," x ",VLOOKUP(Monatsverwendungsnachweis!$B165,Positionen,11,FALSE)*100,"%"))</f>
        <v/>
      </c>
      <c r="H154" s="406" t="str">
        <f>IF(A154="","",ROUND(UHG_csv!H154*VLOOKUP(Monatsverwendungsnachweis!$B165,Positionen,11,FALSE),2))</f>
        <v/>
      </c>
      <c r="I154" s="406" t="str">
        <f t="shared" si="18"/>
        <v/>
      </c>
      <c r="J154" s="293" t="str">
        <f>IF(A154="","",IF(Monatsverwendungsnachweis!S165="","",Monatsverwendungsnachweis!S165))</f>
        <v/>
      </c>
      <c r="K154" s="293" t="str">
        <f t="shared" si="19"/>
        <v/>
      </c>
      <c r="L154" s="508">
        <f>Monatsverwendungsnachweis!B165</f>
        <v>0</v>
      </c>
    </row>
    <row r="155" spans="1:12" x14ac:dyDescent="0.25">
      <c r="A155" s="292" t="str">
        <f>IF(UHG_Refi_1_csv!A155="","",IF(VLOOKUP(Monatsverwendungsnachweis!B166,Positionen,9,FALSE)="","",IFERROR(VLOOKUP(Monatsverwendungsnachweis!B166,Positionen,9,FALSE),"")))</f>
        <v/>
      </c>
      <c r="B155" s="293" t="str">
        <f t="shared" si="15"/>
        <v/>
      </c>
      <c r="C155" s="292" t="str">
        <f>IF(A155="","",CONCATENATE("Refi_UHG_2"," / ",Monatsverwendungsnachweis!$D$7," / ",RIGHT(Monatsverwendungsnachweis!$F$7,2)," / ",ROW()-1))</f>
        <v/>
      </c>
      <c r="D155" s="294" t="str">
        <f t="shared" si="16"/>
        <v/>
      </c>
      <c r="E155" s="294" t="str">
        <f t="shared" si="17"/>
        <v/>
      </c>
      <c r="F155" s="293" t="str">
        <f>IF(A155="","",VLOOKUP(Monatsverwendungsnachweis!B166,Positionen,10,FALSE))</f>
        <v/>
      </c>
      <c r="G155" s="292" t="str">
        <f>IF(A155="","",CONCATENATE(UHG_csv!G155," x ",VLOOKUP(Monatsverwendungsnachweis!$B166,Positionen,11,FALSE)*100,"%"))</f>
        <v/>
      </c>
      <c r="H155" s="406" t="str">
        <f>IF(A155="","",ROUND(UHG_csv!H155*VLOOKUP(Monatsverwendungsnachweis!$B166,Positionen,11,FALSE),2))</f>
        <v/>
      </c>
      <c r="I155" s="406" t="str">
        <f t="shared" si="18"/>
        <v/>
      </c>
      <c r="J155" s="293" t="str">
        <f>IF(A155="","",IF(Monatsverwendungsnachweis!S166="","",Monatsverwendungsnachweis!S166))</f>
        <v/>
      </c>
      <c r="K155" s="293" t="str">
        <f t="shared" si="19"/>
        <v/>
      </c>
      <c r="L155" s="508">
        <f>Monatsverwendungsnachweis!B166</f>
        <v>0</v>
      </c>
    </row>
    <row r="156" spans="1:12" x14ac:dyDescent="0.25">
      <c r="A156" s="292" t="str">
        <f>IF(UHG_Refi_1_csv!A156="","",IF(VLOOKUP(Monatsverwendungsnachweis!B167,Positionen,9,FALSE)="","",IFERROR(VLOOKUP(Monatsverwendungsnachweis!B167,Positionen,9,FALSE),"")))</f>
        <v/>
      </c>
      <c r="B156" s="293" t="str">
        <f t="shared" si="15"/>
        <v/>
      </c>
      <c r="C156" s="292" t="str">
        <f>IF(A156="","",CONCATENATE("Refi_UHG_2"," / ",Monatsverwendungsnachweis!$D$7," / ",RIGHT(Monatsverwendungsnachweis!$F$7,2)," / ",ROW()-1))</f>
        <v/>
      </c>
      <c r="D156" s="294" t="str">
        <f t="shared" si="16"/>
        <v/>
      </c>
      <c r="E156" s="294" t="str">
        <f t="shared" si="17"/>
        <v/>
      </c>
      <c r="F156" s="293" t="str">
        <f>IF(A156="","",VLOOKUP(Monatsverwendungsnachweis!B167,Positionen,10,FALSE))</f>
        <v/>
      </c>
      <c r="G156" s="292" t="str">
        <f>IF(A156="","",CONCATENATE(UHG_csv!G156," x ",VLOOKUP(Monatsverwendungsnachweis!$B167,Positionen,11,FALSE)*100,"%"))</f>
        <v/>
      </c>
      <c r="H156" s="406" t="str">
        <f>IF(A156="","",ROUND(UHG_csv!H156*VLOOKUP(Monatsverwendungsnachweis!$B167,Positionen,11,FALSE),2))</f>
        <v/>
      </c>
      <c r="I156" s="406" t="str">
        <f t="shared" si="18"/>
        <v/>
      </c>
      <c r="J156" s="293" t="str">
        <f>IF(A156="","",IF(Monatsverwendungsnachweis!S167="","",Monatsverwendungsnachweis!S167))</f>
        <v/>
      </c>
      <c r="K156" s="293" t="str">
        <f t="shared" si="19"/>
        <v/>
      </c>
      <c r="L156" s="508">
        <f>Monatsverwendungsnachweis!B167</f>
        <v>0</v>
      </c>
    </row>
    <row r="157" spans="1:12" x14ac:dyDescent="0.25">
      <c r="A157" s="292" t="str">
        <f>IF(UHG_Refi_1_csv!A157="","",IF(VLOOKUP(Monatsverwendungsnachweis!B168,Positionen,9,FALSE)="","",IFERROR(VLOOKUP(Monatsverwendungsnachweis!B168,Positionen,9,FALSE),"")))</f>
        <v/>
      </c>
      <c r="B157" s="293" t="str">
        <f t="shared" si="15"/>
        <v/>
      </c>
      <c r="C157" s="292" t="str">
        <f>IF(A157="","",CONCATENATE("Refi_UHG_2"," / ",Monatsverwendungsnachweis!$D$7," / ",RIGHT(Monatsverwendungsnachweis!$F$7,2)," / ",ROW()-1))</f>
        <v/>
      </c>
      <c r="D157" s="294" t="str">
        <f t="shared" si="16"/>
        <v/>
      </c>
      <c r="E157" s="294" t="str">
        <f t="shared" si="17"/>
        <v/>
      </c>
      <c r="F157" s="293" t="str">
        <f>IF(A157="","",VLOOKUP(Monatsverwendungsnachweis!B168,Positionen,10,FALSE))</f>
        <v/>
      </c>
      <c r="G157" s="292" t="str">
        <f>IF(A157="","",CONCATENATE(UHG_csv!G157," x ",VLOOKUP(Monatsverwendungsnachweis!$B168,Positionen,11,FALSE)*100,"%"))</f>
        <v/>
      </c>
      <c r="H157" s="406" t="str">
        <f>IF(A157="","",ROUND(UHG_csv!H157*VLOOKUP(Monatsverwendungsnachweis!$B168,Positionen,11,FALSE),2))</f>
        <v/>
      </c>
      <c r="I157" s="406" t="str">
        <f t="shared" si="18"/>
        <v/>
      </c>
      <c r="J157" s="293" t="str">
        <f>IF(A157="","",IF(Monatsverwendungsnachweis!S168="","",Monatsverwendungsnachweis!S168))</f>
        <v/>
      </c>
      <c r="K157" s="293" t="str">
        <f t="shared" si="19"/>
        <v/>
      </c>
      <c r="L157" s="508">
        <f>Monatsverwendungsnachweis!B168</f>
        <v>0</v>
      </c>
    </row>
    <row r="158" spans="1:12" x14ac:dyDescent="0.25">
      <c r="A158" s="292" t="str">
        <f>IF(UHG_Refi_1_csv!A158="","",IF(VLOOKUP(Monatsverwendungsnachweis!B169,Positionen,9,FALSE)="","",IFERROR(VLOOKUP(Monatsverwendungsnachweis!B169,Positionen,9,FALSE),"")))</f>
        <v/>
      </c>
      <c r="B158" s="293" t="str">
        <f t="shared" si="15"/>
        <v/>
      </c>
      <c r="C158" s="292" t="str">
        <f>IF(A158="","",CONCATENATE("Refi_UHG_2"," / ",Monatsverwendungsnachweis!$D$7," / ",RIGHT(Monatsverwendungsnachweis!$F$7,2)," / ",ROW()-1))</f>
        <v/>
      </c>
      <c r="D158" s="294" t="str">
        <f t="shared" si="16"/>
        <v/>
      </c>
      <c r="E158" s="294" t="str">
        <f t="shared" si="17"/>
        <v/>
      </c>
      <c r="F158" s="293" t="str">
        <f>IF(A158="","",VLOOKUP(Monatsverwendungsnachweis!B169,Positionen,10,FALSE))</f>
        <v/>
      </c>
      <c r="G158" s="292" t="str">
        <f>IF(A158="","",CONCATENATE(UHG_csv!G158," x ",VLOOKUP(Monatsverwendungsnachweis!$B169,Positionen,11,FALSE)*100,"%"))</f>
        <v/>
      </c>
      <c r="H158" s="406" t="str">
        <f>IF(A158="","",ROUND(UHG_csv!H158*VLOOKUP(Monatsverwendungsnachweis!$B169,Positionen,11,FALSE),2))</f>
        <v/>
      </c>
      <c r="I158" s="406" t="str">
        <f t="shared" si="18"/>
        <v/>
      </c>
      <c r="J158" s="293" t="str">
        <f>IF(A158="","",IF(Monatsverwendungsnachweis!S169="","",Monatsverwendungsnachweis!S169))</f>
        <v/>
      </c>
      <c r="K158" s="293" t="str">
        <f t="shared" si="19"/>
        <v/>
      </c>
      <c r="L158" s="508">
        <f>Monatsverwendungsnachweis!B169</f>
        <v>0</v>
      </c>
    </row>
    <row r="159" spans="1:12" x14ac:dyDescent="0.25">
      <c r="A159" s="292" t="str">
        <f>IF(UHG_Refi_1_csv!A159="","",IF(VLOOKUP(Monatsverwendungsnachweis!B170,Positionen,9,FALSE)="","",IFERROR(VLOOKUP(Monatsverwendungsnachweis!B170,Positionen,9,FALSE),"")))</f>
        <v/>
      </c>
      <c r="B159" s="293" t="str">
        <f t="shared" si="15"/>
        <v/>
      </c>
      <c r="C159" s="292" t="str">
        <f>IF(A159="","",CONCATENATE("Refi_UHG_2"," / ",Monatsverwendungsnachweis!$D$7," / ",RIGHT(Monatsverwendungsnachweis!$F$7,2)," / ",ROW()-1))</f>
        <v/>
      </c>
      <c r="D159" s="294" t="str">
        <f t="shared" si="16"/>
        <v/>
      </c>
      <c r="E159" s="294" t="str">
        <f t="shared" si="17"/>
        <v/>
      </c>
      <c r="F159" s="293" t="str">
        <f>IF(A159="","",VLOOKUP(Monatsverwendungsnachweis!B170,Positionen,10,FALSE))</f>
        <v/>
      </c>
      <c r="G159" s="292" t="str">
        <f>IF(A159="","",CONCATENATE(UHG_csv!G159," x ",VLOOKUP(Monatsverwendungsnachweis!$B170,Positionen,11,FALSE)*100,"%"))</f>
        <v/>
      </c>
      <c r="H159" s="406" t="str">
        <f>IF(A159="","",ROUND(UHG_csv!H159*VLOOKUP(Monatsverwendungsnachweis!$B170,Positionen,11,FALSE),2))</f>
        <v/>
      </c>
      <c r="I159" s="406" t="str">
        <f t="shared" si="18"/>
        <v/>
      </c>
      <c r="J159" s="293" t="str">
        <f>IF(A159="","",IF(Monatsverwendungsnachweis!S170="","",Monatsverwendungsnachweis!S170))</f>
        <v/>
      </c>
      <c r="K159" s="293" t="str">
        <f t="shared" si="19"/>
        <v/>
      </c>
      <c r="L159" s="508">
        <f>Monatsverwendungsnachweis!B170</f>
        <v>0</v>
      </c>
    </row>
    <row r="160" spans="1:12" x14ac:dyDescent="0.25">
      <c r="A160" s="292" t="str">
        <f>IF(UHG_Refi_1_csv!A160="","",IF(VLOOKUP(Monatsverwendungsnachweis!B171,Positionen,9,FALSE)="","",IFERROR(VLOOKUP(Monatsverwendungsnachweis!B171,Positionen,9,FALSE),"")))</f>
        <v/>
      </c>
      <c r="B160" s="293" t="str">
        <f t="shared" si="15"/>
        <v/>
      </c>
      <c r="C160" s="292" t="str">
        <f>IF(A160="","",CONCATENATE("Refi_UHG_2"," / ",Monatsverwendungsnachweis!$D$7," / ",RIGHT(Monatsverwendungsnachweis!$F$7,2)," / ",ROW()-1))</f>
        <v/>
      </c>
      <c r="D160" s="294" t="str">
        <f t="shared" si="16"/>
        <v/>
      </c>
      <c r="E160" s="294" t="str">
        <f t="shared" si="17"/>
        <v/>
      </c>
      <c r="F160" s="293" t="str">
        <f>IF(A160="","",VLOOKUP(Monatsverwendungsnachweis!B171,Positionen,10,FALSE))</f>
        <v/>
      </c>
      <c r="G160" s="292" t="str">
        <f>IF(A160="","",CONCATENATE(UHG_csv!G160," x ",VLOOKUP(Monatsverwendungsnachweis!$B171,Positionen,11,FALSE)*100,"%"))</f>
        <v/>
      </c>
      <c r="H160" s="406" t="str">
        <f>IF(A160="","",ROUND(UHG_csv!H160*VLOOKUP(Monatsverwendungsnachweis!$B171,Positionen,11,FALSE),2))</f>
        <v/>
      </c>
      <c r="I160" s="406" t="str">
        <f t="shared" si="18"/>
        <v/>
      </c>
      <c r="J160" s="293" t="str">
        <f>IF(A160="","",IF(Monatsverwendungsnachweis!S171="","",Monatsverwendungsnachweis!S171))</f>
        <v/>
      </c>
      <c r="K160" s="293" t="str">
        <f t="shared" si="19"/>
        <v/>
      </c>
      <c r="L160" s="508">
        <f>Monatsverwendungsnachweis!B171</f>
        <v>0</v>
      </c>
    </row>
    <row r="161" spans="1:12" x14ac:dyDescent="0.25">
      <c r="A161" s="292" t="str">
        <f>IF(UHG_Refi_1_csv!A161="","",IF(VLOOKUP(Monatsverwendungsnachweis!B172,Positionen,9,FALSE)="","",IFERROR(VLOOKUP(Monatsverwendungsnachweis!B172,Positionen,9,FALSE),"")))</f>
        <v/>
      </c>
      <c r="B161" s="293" t="str">
        <f t="shared" si="15"/>
        <v/>
      </c>
      <c r="C161" s="292" t="str">
        <f>IF(A161="","",CONCATENATE("Refi_UHG_2"," / ",Monatsverwendungsnachweis!$D$7," / ",RIGHT(Monatsverwendungsnachweis!$F$7,2)," / ",ROW()-1))</f>
        <v/>
      </c>
      <c r="D161" s="294" t="str">
        <f t="shared" si="16"/>
        <v/>
      </c>
      <c r="E161" s="294" t="str">
        <f t="shared" si="17"/>
        <v/>
      </c>
      <c r="F161" s="293" t="str">
        <f>IF(A161="","",VLOOKUP(Monatsverwendungsnachweis!B172,Positionen,10,FALSE))</f>
        <v/>
      </c>
      <c r="G161" s="292" t="str">
        <f>IF(A161="","",CONCATENATE(UHG_csv!G161," x ",VLOOKUP(Monatsverwendungsnachweis!$B172,Positionen,11,FALSE)*100,"%"))</f>
        <v/>
      </c>
      <c r="H161" s="406" t="str">
        <f>IF(A161="","",ROUND(UHG_csv!H161*VLOOKUP(Monatsverwendungsnachweis!$B172,Positionen,11,FALSE),2))</f>
        <v/>
      </c>
      <c r="I161" s="406" t="str">
        <f t="shared" si="18"/>
        <v/>
      </c>
      <c r="J161" s="293" t="str">
        <f>IF(A161="","",IF(Monatsverwendungsnachweis!S172="","",Monatsverwendungsnachweis!S172))</f>
        <v/>
      </c>
      <c r="K161" s="293" t="str">
        <f t="shared" si="19"/>
        <v/>
      </c>
      <c r="L161" s="508">
        <f>Monatsverwendungsnachweis!B172</f>
        <v>0</v>
      </c>
    </row>
    <row r="162" spans="1:12" x14ac:dyDescent="0.25">
      <c r="A162" s="292" t="str">
        <f>IF(UHG_Refi_1_csv!A162="","",IF(VLOOKUP(Monatsverwendungsnachweis!B173,Positionen,9,FALSE)="","",IFERROR(VLOOKUP(Monatsverwendungsnachweis!B173,Positionen,9,FALSE),"")))</f>
        <v/>
      </c>
      <c r="B162" s="293" t="str">
        <f t="shared" si="15"/>
        <v/>
      </c>
      <c r="C162" s="292" t="str">
        <f>IF(A162="","",CONCATENATE("Refi_UHG_2"," / ",Monatsverwendungsnachweis!$D$7," / ",RIGHT(Monatsverwendungsnachweis!$F$7,2)," / ",ROW()-1))</f>
        <v/>
      </c>
      <c r="D162" s="294" t="str">
        <f t="shared" si="16"/>
        <v/>
      </c>
      <c r="E162" s="294" t="str">
        <f t="shared" si="17"/>
        <v/>
      </c>
      <c r="F162" s="293" t="str">
        <f>IF(A162="","",VLOOKUP(Monatsverwendungsnachweis!B173,Positionen,10,FALSE))</f>
        <v/>
      </c>
      <c r="G162" s="292" t="str">
        <f>IF(A162="","",CONCATENATE(UHG_csv!G162," x ",VLOOKUP(Monatsverwendungsnachweis!$B173,Positionen,11,FALSE)*100,"%"))</f>
        <v/>
      </c>
      <c r="H162" s="406" t="str">
        <f>IF(A162="","",ROUND(UHG_csv!H162*VLOOKUP(Monatsverwendungsnachweis!$B173,Positionen,11,FALSE),2))</f>
        <v/>
      </c>
      <c r="I162" s="406" t="str">
        <f t="shared" si="18"/>
        <v/>
      </c>
      <c r="J162" s="293" t="str">
        <f>IF(A162="","",IF(Monatsverwendungsnachweis!S173="","",Monatsverwendungsnachweis!S173))</f>
        <v/>
      </c>
      <c r="K162" s="293" t="str">
        <f t="shared" si="19"/>
        <v/>
      </c>
      <c r="L162" s="508">
        <f>Monatsverwendungsnachweis!B173</f>
        <v>0</v>
      </c>
    </row>
    <row r="163" spans="1:12" x14ac:dyDescent="0.25">
      <c r="A163" s="292" t="str">
        <f>IF(UHG_Refi_1_csv!A163="","",IF(VLOOKUP(Monatsverwendungsnachweis!B174,Positionen,9,FALSE)="","",IFERROR(VLOOKUP(Monatsverwendungsnachweis!B174,Positionen,9,FALSE),"")))</f>
        <v/>
      </c>
      <c r="B163" s="293" t="str">
        <f t="shared" si="15"/>
        <v/>
      </c>
      <c r="C163" s="292" t="str">
        <f>IF(A163="","",CONCATENATE("Refi_UHG_2"," / ",Monatsverwendungsnachweis!$D$7," / ",RIGHT(Monatsverwendungsnachweis!$F$7,2)," / ",ROW()-1))</f>
        <v/>
      </c>
      <c r="D163" s="294" t="str">
        <f t="shared" si="16"/>
        <v/>
      </c>
      <c r="E163" s="294" t="str">
        <f t="shared" si="17"/>
        <v/>
      </c>
      <c r="F163" s="293" t="str">
        <f>IF(A163="","",VLOOKUP(Monatsverwendungsnachweis!B174,Positionen,10,FALSE))</f>
        <v/>
      </c>
      <c r="G163" s="292" t="str">
        <f>IF(A163="","",CONCATENATE(UHG_csv!G163," x ",VLOOKUP(Monatsverwendungsnachweis!$B174,Positionen,11,FALSE)*100,"%"))</f>
        <v/>
      </c>
      <c r="H163" s="406" t="str">
        <f>IF(A163="","",ROUND(UHG_csv!H163*VLOOKUP(Monatsverwendungsnachweis!$B174,Positionen,11,FALSE),2))</f>
        <v/>
      </c>
      <c r="I163" s="406" t="str">
        <f t="shared" si="18"/>
        <v/>
      </c>
      <c r="J163" s="293" t="str">
        <f>IF(A163="","",IF(Monatsverwendungsnachweis!S174="","",Monatsverwendungsnachweis!S174))</f>
        <v/>
      </c>
      <c r="K163" s="293" t="str">
        <f t="shared" si="19"/>
        <v/>
      </c>
      <c r="L163" s="508">
        <f>Monatsverwendungsnachweis!B174</f>
        <v>0</v>
      </c>
    </row>
    <row r="164" spans="1:12" x14ac:dyDescent="0.25">
      <c r="A164" s="292" t="str">
        <f>IF(UHG_Refi_1_csv!A164="","",IF(VLOOKUP(Monatsverwendungsnachweis!B175,Positionen,9,FALSE)="","",IFERROR(VLOOKUP(Monatsverwendungsnachweis!B175,Positionen,9,FALSE),"")))</f>
        <v/>
      </c>
      <c r="B164" s="293" t="str">
        <f t="shared" si="15"/>
        <v/>
      </c>
      <c r="C164" s="292" t="str">
        <f>IF(A164="","",CONCATENATE("Refi_UHG_2"," / ",Monatsverwendungsnachweis!$D$7," / ",RIGHT(Monatsverwendungsnachweis!$F$7,2)," / ",ROW()-1))</f>
        <v/>
      </c>
      <c r="D164" s="294" t="str">
        <f t="shared" si="16"/>
        <v/>
      </c>
      <c r="E164" s="294" t="str">
        <f t="shared" si="17"/>
        <v/>
      </c>
      <c r="F164" s="293" t="str">
        <f>IF(A164="","",VLOOKUP(Monatsverwendungsnachweis!B175,Positionen,10,FALSE))</f>
        <v/>
      </c>
      <c r="G164" s="292" t="str">
        <f>IF(A164="","",CONCATENATE(UHG_csv!G164," x ",VLOOKUP(Monatsverwendungsnachweis!$B175,Positionen,11,FALSE)*100,"%"))</f>
        <v/>
      </c>
      <c r="H164" s="406" t="str">
        <f>IF(A164="","",ROUND(UHG_csv!H164*VLOOKUP(Monatsverwendungsnachweis!$B175,Positionen,11,FALSE),2))</f>
        <v/>
      </c>
      <c r="I164" s="406" t="str">
        <f t="shared" si="18"/>
        <v/>
      </c>
      <c r="J164" s="293" t="str">
        <f>IF(A164="","",IF(Monatsverwendungsnachweis!S175="","",Monatsverwendungsnachweis!S175))</f>
        <v/>
      </c>
      <c r="K164" s="293" t="str">
        <f t="shared" si="19"/>
        <v/>
      </c>
      <c r="L164" s="508">
        <f>Monatsverwendungsnachweis!B175</f>
        <v>0</v>
      </c>
    </row>
    <row r="165" spans="1:12" x14ac:dyDescent="0.25">
      <c r="A165" s="292" t="str">
        <f>IF(UHG_Refi_1_csv!A165="","",IF(VLOOKUP(Monatsverwendungsnachweis!B176,Positionen,9,FALSE)="","",IFERROR(VLOOKUP(Monatsverwendungsnachweis!B176,Positionen,9,FALSE),"")))</f>
        <v/>
      </c>
      <c r="B165" s="293" t="str">
        <f t="shared" si="15"/>
        <v/>
      </c>
      <c r="C165" s="292" t="str">
        <f>IF(A165="","",CONCATENATE("Refi_UHG_2"," / ",Monatsverwendungsnachweis!$D$7," / ",RIGHT(Monatsverwendungsnachweis!$F$7,2)," / ",ROW()-1))</f>
        <v/>
      </c>
      <c r="D165" s="294" t="str">
        <f t="shared" si="16"/>
        <v/>
      </c>
      <c r="E165" s="294" t="str">
        <f t="shared" si="17"/>
        <v/>
      </c>
      <c r="F165" s="293" t="str">
        <f>IF(A165="","",VLOOKUP(Monatsverwendungsnachweis!B176,Positionen,10,FALSE))</f>
        <v/>
      </c>
      <c r="G165" s="292" t="str">
        <f>IF(A165="","",CONCATENATE(UHG_csv!G165," x ",VLOOKUP(Monatsverwendungsnachweis!$B176,Positionen,11,FALSE)*100,"%"))</f>
        <v/>
      </c>
      <c r="H165" s="406" t="str">
        <f>IF(A165="","",ROUND(UHG_csv!H165*VLOOKUP(Monatsverwendungsnachweis!$B176,Positionen,11,FALSE),2))</f>
        <v/>
      </c>
      <c r="I165" s="406" t="str">
        <f t="shared" si="18"/>
        <v/>
      </c>
      <c r="J165" s="293" t="str">
        <f>IF(A165="","",IF(Monatsverwendungsnachweis!S176="","",Monatsverwendungsnachweis!S176))</f>
        <v/>
      </c>
      <c r="K165" s="293" t="str">
        <f t="shared" si="19"/>
        <v/>
      </c>
      <c r="L165" s="508">
        <f>Monatsverwendungsnachweis!B176</f>
        <v>0</v>
      </c>
    </row>
    <row r="166" spans="1:12" x14ac:dyDescent="0.25">
      <c r="A166" s="292" t="str">
        <f>IF(UHG_Refi_1_csv!A166="","",IF(VLOOKUP(Monatsverwendungsnachweis!B177,Positionen,9,FALSE)="","",IFERROR(VLOOKUP(Monatsverwendungsnachweis!B177,Positionen,9,FALSE),"")))</f>
        <v/>
      </c>
      <c r="B166" s="293" t="str">
        <f t="shared" ref="B166:B229" si="20">IF(A166="","","ZE")</f>
        <v/>
      </c>
      <c r="C166" s="292" t="str">
        <f>IF(A166="","",CONCATENATE("Refi_UHG_2"," / ",Monatsverwendungsnachweis!$D$7," / ",RIGHT(Monatsverwendungsnachweis!$F$7,2)," / ",ROW()-1))</f>
        <v/>
      </c>
      <c r="D166" s="294" t="str">
        <f t="shared" ref="D166:D229" si="21">IF(A166="","",Monatsende)</f>
        <v/>
      </c>
      <c r="E166" s="294" t="str">
        <f t="shared" ref="E166:E229" si="22">IF(A166="","",Monatsende)</f>
        <v/>
      </c>
      <c r="F166" s="293" t="str">
        <f>IF(A166="","",VLOOKUP(Monatsverwendungsnachweis!B177,Positionen,10,FALSE))</f>
        <v/>
      </c>
      <c r="G166" s="292" t="str">
        <f>IF(A166="","",CONCATENATE(UHG_csv!G166," x ",VLOOKUP(Monatsverwendungsnachweis!$B177,Positionen,11,FALSE)*100,"%"))</f>
        <v/>
      </c>
      <c r="H166" s="406" t="str">
        <f>IF(A166="","",ROUND(UHG_csv!H166*VLOOKUP(Monatsverwendungsnachweis!$B177,Positionen,11,FALSE),2))</f>
        <v/>
      </c>
      <c r="I166" s="406" t="str">
        <f t="shared" ref="I166:I229" si="23">IF(A166="","",H166)</f>
        <v/>
      </c>
      <c r="J166" s="293" t="str">
        <f>IF(A166="","",IF(Monatsverwendungsnachweis!S177="","",Monatsverwendungsnachweis!S177))</f>
        <v/>
      </c>
      <c r="K166" s="293" t="str">
        <f t="shared" ref="K166:K229" si="24">IF(A166="","","0")</f>
        <v/>
      </c>
      <c r="L166" s="508">
        <f>Monatsverwendungsnachweis!B177</f>
        <v>0</v>
      </c>
    </row>
    <row r="167" spans="1:12" x14ac:dyDescent="0.25">
      <c r="A167" s="292" t="str">
        <f>IF(UHG_Refi_1_csv!A167="","",IF(VLOOKUP(Monatsverwendungsnachweis!B178,Positionen,9,FALSE)="","",IFERROR(VLOOKUP(Monatsverwendungsnachweis!B178,Positionen,9,FALSE),"")))</f>
        <v/>
      </c>
      <c r="B167" s="293" t="str">
        <f t="shared" si="20"/>
        <v/>
      </c>
      <c r="C167" s="292" t="str">
        <f>IF(A167="","",CONCATENATE("Refi_UHG_2"," / ",Monatsverwendungsnachweis!$D$7," / ",RIGHT(Monatsverwendungsnachweis!$F$7,2)," / ",ROW()-1))</f>
        <v/>
      </c>
      <c r="D167" s="294" t="str">
        <f t="shared" si="21"/>
        <v/>
      </c>
      <c r="E167" s="294" t="str">
        <f t="shared" si="22"/>
        <v/>
      </c>
      <c r="F167" s="293" t="str">
        <f>IF(A167="","",VLOOKUP(Monatsverwendungsnachweis!B178,Positionen,10,FALSE))</f>
        <v/>
      </c>
      <c r="G167" s="292" t="str">
        <f>IF(A167="","",CONCATENATE(UHG_csv!G167," x ",VLOOKUP(Monatsverwendungsnachweis!$B178,Positionen,11,FALSE)*100,"%"))</f>
        <v/>
      </c>
      <c r="H167" s="406" t="str">
        <f>IF(A167="","",ROUND(UHG_csv!H167*VLOOKUP(Monatsverwendungsnachweis!$B178,Positionen,11,FALSE),2))</f>
        <v/>
      </c>
      <c r="I167" s="406" t="str">
        <f t="shared" si="23"/>
        <v/>
      </c>
      <c r="J167" s="293" t="str">
        <f>IF(A167="","",IF(Monatsverwendungsnachweis!S178="","",Monatsverwendungsnachweis!S178))</f>
        <v/>
      </c>
      <c r="K167" s="293" t="str">
        <f t="shared" si="24"/>
        <v/>
      </c>
      <c r="L167" s="508">
        <f>Monatsverwendungsnachweis!B178</f>
        <v>0</v>
      </c>
    </row>
    <row r="168" spans="1:12" x14ac:dyDescent="0.25">
      <c r="A168" s="292" t="str">
        <f>IF(UHG_Refi_1_csv!A168="","",IF(VLOOKUP(Monatsverwendungsnachweis!B179,Positionen,9,FALSE)="","",IFERROR(VLOOKUP(Monatsverwendungsnachweis!B179,Positionen,9,FALSE),"")))</f>
        <v/>
      </c>
      <c r="B168" s="293" t="str">
        <f t="shared" si="20"/>
        <v/>
      </c>
      <c r="C168" s="292" t="str">
        <f>IF(A168="","",CONCATENATE("Refi_UHG_2"," / ",Monatsverwendungsnachweis!$D$7," / ",RIGHT(Monatsverwendungsnachweis!$F$7,2)," / ",ROW()-1))</f>
        <v/>
      </c>
      <c r="D168" s="294" t="str">
        <f t="shared" si="21"/>
        <v/>
      </c>
      <c r="E168" s="294" t="str">
        <f t="shared" si="22"/>
        <v/>
      </c>
      <c r="F168" s="293" t="str">
        <f>IF(A168="","",VLOOKUP(Monatsverwendungsnachweis!B179,Positionen,10,FALSE))</f>
        <v/>
      </c>
      <c r="G168" s="292" t="str">
        <f>IF(A168="","",CONCATENATE(UHG_csv!G168," x ",VLOOKUP(Monatsverwendungsnachweis!$B179,Positionen,11,FALSE)*100,"%"))</f>
        <v/>
      </c>
      <c r="H168" s="406" t="str">
        <f>IF(A168="","",ROUND(UHG_csv!H168*VLOOKUP(Monatsverwendungsnachweis!$B179,Positionen,11,FALSE),2))</f>
        <v/>
      </c>
      <c r="I168" s="406" t="str">
        <f t="shared" si="23"/>
        <v/>
      </c>
      <c r="J168" s="293" t="str">
        <f>IF(A168="","",IF(Monatsverwendungsnachweis!S179="","",Monatsverwendungsnachweis!S179))</f>
        <v/>
      </c>
      <c r="K168" s="293" t="str">
        <f t="shared" si="24"/>
        <v/>
      </c>
      <c r="L168" s="508">
        <f>Monatsverwendungsnachweis!B179</f>
        <v>0</v>
      </c>
    </row>
    <row r="169" spans="1:12" x14ac:dyDescent="0.25">
      <c r="A169" s="292" t="str">
        <f>IF(UHG_Refi_1_csv!A169="","",IF(VLOOKUP(Monatsverwendungsnachweis!B180,Positionen,9,FALSE)="","",IFERROR(VLOOKUP(Monatsverwendungsnachweis!B180,Positionen,9,FALSE),"")))</f>
        <v/>
      </c>
      <c r="B169" s="293" t="str">
        <f t="shared" si="20"/>
        <v/>
      </c>
      <c r="C169" s="292" t="str">
        <f>IF(A169="","",CONCATENATE("Refi_UHG_2"," / ",Monatsverwendungsnachweis!$D$7," / ",RIGHT(Monatsverwendungsnachweis!$F$7,2)," / ",ROW()-1))</f>
        <v/>
      </c>
      <c r="D169" s="294" t="str">
        <f t="shared" si="21"/>
        <v/>
      </c>
      <c r="E169" s="294" t="str">
        <f t="shared" si="22"/>
        <v/>
      </c>
      <c r="F169" s="293" t="str">
        <f>IF(A169="","",VLOOKUP(Monatsverwendungsnachweis!B180,Positionen,10,FALSE))</f>
        <v/>
      </c>
      <c r="G169" s="292" t="str">
        <f>IF(A169="","",CONCATENATE(UHG_csv!G169," x ",VLOOKUP(Monatsverwendungsnachweis!$B180,Positionen,11,FALSE)*100,"%"))</f>
        <v/>
      </c>
      <c r="H169" s="406" t="str">
        <f>IF(A169="","",ROUND(UHG_csv!H169*VLOOKUP(Monatsverwendungsnachweis!$B180,Positionen,11,FALSE),2))</f>
        <v/>
      </c>
      <c r="I169" s="406" t="str">
        <f t="shared" si="23"/>
        <v/>
      </c>
      <c r="J169" s="293" t="str">
        <f>IF(A169="","",IF(Monatsverwendungsnachweis!S180="","",Monatsverwendungsnachweis!S180))</f>
        <v/>
      </c>
      <c r="K169" s="293" t="str">
        <f t="shared" si="24"/>
        <v/>
      </c>
      <c r="L169" s="508">
        <f>Monatsverwendungsnachweis!B180</f>
        <v>0</v>
      </c>
    </row>
    <row r="170" spans="1:12" x14ac:dyDescent="0.25">
      <c r="A170" s="292" t="str">
        <f>IF(UHG_Refi_1_csv!A170="","",IF(VLOOKUP(Monatsverwendungsnachweis!B181,Positionen,9,FALSE)="","",IFERROR(VLOOKUP(Monatsverwendungsnachweis!B181,Positionen,9,FALSE),"")))</f>
        <v/>
      </c>
      <c r="B170" s="293" t="str">
        <f t="shared" si="20"/>
        <v/>
      </c>
      <c r="C170" s="292" t="str">
        <f>IF(A170="","",CONCATENATE("Refi_UHG_2"," / ",Monatsverwendungsnachweis!$D$7," / ",RIGHT(Monatsverwendungsnachweis!$F$7,2)," / ",ROW()-1))</f>
        <v/>
      </c>
      <c r="D170" s="294" t="str">
        <f t="shared" si="21"/>
        <v/>
      </c>
      <c r="E170" s="294" t="str">
        <f t="shared" si="22"/>
        <v/>
      </c>
      <c r="F170" s="293" t="str">
        <f>IF(A170="","",VLOOKUP(Monatsverwendungsnachweis!B181,Positionen,10,FALSE))</f>
        <v/>
      </c>
      <c r="G170" s="292" t="str">
        <f>IF(A170="","",CONCATENATE(UHG_csv!G170," x ",VLOOKUP(Monatsverwendungsnachweis!$B181,Positionen,11,FALSE)*100,"%"))</f>
        <v/>
      </c>
      <c r="H170" s="406" t="str">
        <f>IF(A170="","",ROUND(UHG_csv!H170*VLOOKUP(Monatsverwendungsnachweis!$B181,Positionen,11,FALSE),2))</f>
        <v/>
      </c>
      <c r="I170" s="406" t="str">
        <f t="shared" si="23"/>
        <v/>
      </c>
      <c r="J170" s="293" t="str">
        <f>IF(A170="","",IF(Monatsverwendungsnachweis!S181="","",Monatsverwendungsnachweis!S181))</f>
        <v/>
      </c>
      <c r="K170" s="293" t="str">
        <f t="shared" si="24"/>
        <v/>
      </c>
      <c r="L170" s="508">
        <f>Monatsverwendungsnachweis!B181</f>
        <v>0</v>
      </c>
    </row>
    <row r="171" spans="1:12" x14ac:dyDescent="0.25">
      <c r="A171" s="292" t="str">
        <f>IF(UHG_Refi_1_csv!A171="","",IF(VLOOKUP(Monatsverwendungsnachweis!B182,Positionen,9,FALSE)="","",IFERROR(VLOOKUP(Monatsverwendungsnachweis!B182,Positionen,9,FALSE),"")))</f>
        <v/>
      </c>
      <c r="B171" s="293" t="str">
        <f t="shared" si="20"/>
        <v/>
      </c>
      <c r="C171" s="292" t="str">
        <f>IF(A171="","",CONCATENATE("Refi_UHG_2"," / ",Monatsverwendungsnachweis!$D$7," / ",RIGHT(Monatsverwendungsnachweis!$F$7,2)," / ",ROW()-1))</f>
        <v/>
      </c>
      <c r="D171" s="294" t="str">
        <f t="shared" si="21"/>
        <v/>
      </c>
      <c r="E171" s="294" t="str">
        <f t="shared" si="22"/>
        <v/>
      </c>
      <c r="F171" s="293" t="str">
        <f>IF(A171="","",VLOOKUP(Monatsverwendungsnachweis!B182,Positionen,10,FALSE))</f>
        <v/>
      </c>
      <c r="G171" s="292" t="str">
        <f>IF(A171="","",CONCATENATE(UHG_csv!G171," x ",VLOOKUP(Monatsverwendungsnachweis!$B182,Positionen,11,FALSE)*100,"%"))</f>
        <v/>
      </c>
      <c r="H171" s="406" t="str">
        <f>IF(A171="","",ROUND(UHG_csv!H171*VLOOKUP(Monatsverwendungsnachweis!$B182,Positionen,11,FALSE),2))</f>
        <v/>
      </c>
      <c r="I171" s="406" t="str">
        <f t="shared" si="23"/>
        <v/>
      </c>
      <c r="J171" s="293" t="str">
        <f>IF(A171="","",IF(Monatsverwendungsnachweis!S182="","",Monatsverwendungsnachweis!S182))</f>
        <v/>
      </c>
      <c r="K171" s="293" t="str">
        <f t="shared" si="24"/>
        <v/>
      </c>
      <c r="L171" s="508">
        <f>Monatsverwendungsnachweis!B182</f>
        <v>0</v>
      </c>
    </row>
    <row r="172" spans="1:12" x14ac:dyDescent="0.25">
      <c r="A172" s="292" t="str">
        <f>IF(UHG_Refi_1_csv!A172="","",IF(VLOOKUP(Monatsverwendungsnachweis!B183,Positionen,9,FALSE)="","",IFERROR(VLOOKUP(Monatsverwendungsnachweis!B183,Positionen,9,FALSE),"")))</f>
        <v/>
      </c>
      <c r="B172" s="293" t="str">
        <f t="shared" si="20"/>
        <v/>
      </c>
      <c r="C172" s="292" t="str">
        <f>IF(A172="","",CONCATENATE("Refi_UHG_2"," / ",Monatsverwendungsnachweis!$D$7," / ",RIGHT(Monatsverwendungsnachweis!$F$7,2)," / ",ROW()-1))</f>
        <v/>
      </c>
      <c r="D172" s="294" t="str">
        <f t="shared" si="21"/>
        <v/>
      </c>
      <c r="E172" s="294" t="str">
        <f t="shared" si="22"/>
        <v/>
      </c>
      <c r="F172" s="293" t="str">
        <f>IF(A172="","",VLOOKUP(Monatsverwendungsnachweis!B183,Positionen,10,FALSE))</f>
        <v/>
      </c>
      <c r="G172" s="292" t="str">
        <f>IF(A172="","",CONCATENATE(UHG_csv!G172," x ",VLOOKUP(Monatsverwendungsnachweis!$B183,Positionen,11,FALSE)*100,"%"))</f>
        <v/>
      </c>
      <c r="H172" s="406" t="str">
        <f>IF(A172="","",ROUND(UHG_csv!H172*VLOOKUP(Monatsverwendungsnachweis!$B183,Positionen,11,FALSE),2))</f>
        <v/>
      </c>
      <c r="I172" s="406" t="str">
        <f t="shared" si="23"/>
        <v/>
      </c>
      <c r="J172" s="293" t="str">
        <f>IF(A172="","",IF(Monatsverwendungsnachweis!S183="","",Monatsverwendungsnachweis!S183))</f>
        <v/>
      </c>
      <c r="K172" s="293" t="str">
        <f t="shared" si="24"/>
        <v/>
      </c>
      <c r="L172" s="508">
        <f>Monatsverwendungsnachweis!B183</f>
        <v>0</v>
      </c>
    </row>
    <row r="173" spans="1:12" x14ac:dyDescent="0.25">
      <c r="A173" s="292" t="str">
        <f>IF(UHG_Refi_1_csv!A173="","",IF(VLOOKUP(Monatsverwendungsnachweis!B184,Positionen,9,FALSE)="","",IFERROR(VLOOKUP(Monatsverwendungsnachweis!B184,Positionen,9,FALSE),"")))</f>
        <v/>
      </c>
      <c r="B173" s="293" t="str">
        <f t="shared" si="20"/>
        <v/>
      </c>
      <c r="C173" s="292" t="str">
        <f>IF(A173="","",CONCATENATE("Refi_UHG_2"," / ",Monatsverwendungsnachweis!$D$7," / ",RIGHT(Monatsverwendungsnachweis!$F$7,2)," / ",ROW()-1))</f>
        <v/>
      </c>
      <c r="D173" s="294" t="str">
        <f t="shared" si="21"/>
        <v/>
      </c>
      <c r="E173" s="294" t="str">
        <f t="shared" si="22"/>
        <v/>
      </c>
      <c r="F173" s="293" t="str">
        <f>IF(A173="","",VLOOKUP(Monatsverwendungsnachweis!B184,Positionen,10,FALSE))</f>
        <v/>
      </c>
      <c r="G173" s="292" t="str">
        <f>IF(A173="","",CONCATENATE(UHG_csv!G173," x ",VLOOKUP(Monatsverwendungsnachweis!$B184,Positionen,11,FALSE)*100,"%"))</f>
        <v/>
      </c>
      <c r="H173" s="406" t="str">
        <f>IF(A173="","",ROUND(UHG_csv!H173*VLOOKUP(Monatsverwendungsnachweis!$B184,Positionen,11,FALSE),2))</f>
        <v/>
      </c>
      <c r="I173" s="406" t="str">
        <f t="shared" si="23"/>
        <v/>
      </c>
      <c r="J173" s="293" t="str">
        <f>IF(A173="","",IF(Monatsverwendungsnachweis!S184="","",Monatsverwendungsnachweis!S184))</f>
        <v/>
      </c>
      <c r="K173" s="293" t="str">
        <f t="shared" si="24"/>
        <v/>
      </c>
      <c r="L173" s="508">
        <f>Monatsverwendungsnachweis!B184</f>
        <v>0</v>
      </c>
    </row>
    <row r="174" spans="1:12" x14ac:dyDescent="0.25">
      <c r="A174" s="292" t="str">
        <f>IF(UHG_Refi_1_csv!A174="","",IF(VLOOKUP(Monatsverwendungsnachweis!B185,Positionen,9,FALSE)="","",IFERROR(VLOOKUP(Monatsverwendungsnachweis!B185,Positionen,9,FALSE),"")))</f>
        <v/>
      </c>
      <c r="B174" s="293" t="str">
        <f t="shared" si="20"/>
        <v/>
      </c>
      <c r="C174" s="292" t="str">
        <f>IF(A174="","",CONCATENATE("Refi_UHG_2"," / ",Monatsverwendungsnachweis!$D$7," / ",RIGHT(Monatsverwendungsnachweis!$F$7,2)," / ",ROW()-1))</f>
        <v/>
      </c>
      <c r="D174" s="294" t="str">
        <f t="shared" si="21"/>
        <v/>
      </c>
      <c r="E174" s="294" t="str">
        <f t="shared" si="22"/>
        <v/>
      </c>
      <c r="F174" s="293" t="str">
        <f>IF(A174="","",VLOOKUP(Monatsverwendungsnachweis!B185,Positionen,10,FALSE))</f>
        <v/>
      </c>
      <c r="G174" s="292" t="str">
        <f>IF(A174="","",CONCATENATE(UHG_csv!G174," x ",VLOOKUP(Monatsverwendungsnachweis!$B185,Positionen,11,FALSE)*100,"%"))</f>
        <v/>
      </c>
      <c r="H174" s="406" t="str">
        <f>IF(A174="","",ROUND(UHG_csv!H174*VLOOKUP(Monatsverwendungsnachweis!$B185,Positionen,11,FALSE),2))</f>
        <v/>
      </c>
      <c r="I174" s="406" t="str">
        <f t="shared" si="23"/>
        <v/>
      </c>
      <c r="J174" s="293" t="str">
        <f>IF(A174="","",IF(Monatsverwendungsnachweis!S185="","",Monatsverwendungsnachweis!S185))</f>
        <v/>
      </c>
      <c r="K174" s="293" t="str">
        <f t="shared" si="24"/>
        <v/>
      </c>
      <c r="L174" s="508">
        <f>Monatsverwendungsnachweis!B185</f>
        <v>0</v>
      </c>
    </row>
    <row r="175" spans="1:12" x14ac:dyDescent="0.25">
      <c r="A175" s="292" t="str">
        <f>IF(UHG_Refi_1_csv!A175="","",IF(VLOOKUP(Monatsverwendungsnachweis!B186,Positionen,9,FALSE)="","",IFERROR(VLOOKUP(Monatsverwendungsnachweis!B186,Positionen,9,FALSE),"")))</f>
        <v/>
      </c>
      <c r="B175" s="293" t="str">
        <f t="shared" si="20"/>
        <v/>
      </c>
      <c r="C175" s="292" t="str">
        <f>IF(A175="","",CONCATENATE("Refi_UHG_2"," / ",Monatsverwendungsnachweis!$D$7," / ",RIGHT(Monatsverwendungsnachweis!$F$7,2)," / ",ROW()-1))</f>
        <v/>
      </c>
      <c r="D175" s="294" t="str">
        <f t="shared" si="21"/>
        <v/>
      </c>
      <c r="E175" s="294" t="str">
        <f t="shared" si="22"/>
        <v/>
      </c>
      <c r="F175" s="293" t="str">
        <f>IF(A175="","",VLOOKUP(Monatsverwendungsnachweis!B186,Positionen,10,FALSE))</f>
        <v/>
      </c>
      <c r="G175" s="292" t="str">
        <f>IF(A175="","",CONCATENATE(UHG_csv!G175," x ",VLOOKUP(Monatsverwendungsnachweis!$B186,Positionen,11,FALSE)*100,"%"))</f>
        <v/>
      </c>
      <c r="H175" s="406" t="str">
        <f>IF(A175="","",ROUND(UHG_csv!H175*VLOOKUP(Monatsverwendungsnachweis!$B186,Positionen,11,FALSE),2))</f>
        <v/>
      </c>
      <c r="I175" s="406" t="str">
        <f t="shared" si="23"/>
        <v/>
      </c>
      <c r="J175" s="293" t="str">
        <f>IF(A175="","",IF(Monatsverwendungsnachweis!S186="","",Monatsverwendungsnachweis!S186))</f>
        <v/>
      </c>
      <c r="K175" s="293" t="str">
        <f t="shared" si="24"/>
        <v/>
      </c>
      <c r="L175" s="508">
        <f>Monatsverwendungsnachweis!B186</f>
        <v>0</v>
      </c>
    </row>
    <row r="176" spans="1:12" x14ac:dyDescent="0.25">
      <c r="A176" s="292" t="str">
        <f>IF(UHG_Refi_1_csv!A176="","",IF(VLOOKUP(Monatsverwendungsnachweis!B187,Positionen,9,FALSE)="","",IFERROR(VLOOKUP(Monatsverwendungsnachweis!B187,Positionen,9,FALSE),"")))</f>
        <v/>
      </c>
      <c r="B176" s="293" t="str">
        <f t="shared" si="20"/>
        <v/>
      </c>
      <c r="C176" s="292" t="str">
        <f>IF(A176="","",CONCATENATE("Refi_UHG_2"," / ",Monatsverwendungsnachweis!$D$7," / ",RIGHT(Monatsverwendungsnachweis!$F$7,2)," / ",ROW()-1))</f>
        <v/>
      </c>
      <c r="D176" s="294" t="str">
        <f t="shared" si="21"/>
        <v/>
      </c>
      <c r="E176" s="294" t="str">
        <f t="shared" si="22"/>
        <v/>
      </c>
      <c r="F176" s="293" t="str">
        <f>IF(A176="","",VLOOKUP(Monatsverwendungsnachweis!B187,Positionen,10,FALSE))</f>
        <v/>
      </c>
      <c r="G176" s="292" t="str">
        <f>IF(A176="","",CONCATENATE(UHG_csv!G176," x ",VLOOKUP(Monatsverwendungsnachweis!$B187,Positionen,11,FALSE)*100,"%"))</f>
        <v/>
      </c>
      <c r="H176" s="406" t="str">
        <f>IF(A176="","",ROUND(UHG_csv!H176*VLOOKUP(Monatsverwendungsnachweis!$B187,Positionen,11,FALSE),2))</f>
        <v/>
      </c>
      <c r="I176" s="406" t="str">
        <f t="shared" si="23"/>
        <v/>
      </c>
      <c r="J176" s="293" t="str">
        <f>IF(A176="","",IF(Monatsverwendungsnachweis!S187="","",Monatsverwendungsnachweis!S187))</f>
        <v/>
      </c>
      <c r="K176" s="293" t="str">
        <f t="shared" si="24"/>
        <v/>
      </c>
      <c r="L176" s="508">
        <f>Monatsverwendungsnachweis!B187</f>
        <v>0</v>
      </c>
    </row>
    <row r="177" spans="1:12" x14ac:dyDescent="0.25">
      <c r="A177" s="292" t="str">
        <f>IF(UHG_Refi_1_csv!A177="","",IF(VLOOKUP(Monatsverwendungsnachweis!B188,Positionen,9,FALSE)="","",IFERROR(VLOOKUP(Monatsverwendungsnachweis!B188,Positionen,9,FALSE),"")))</f>
        <v/>
      </c>
      <c r="B177" s="293" t="str">
        <f t="shared" si="20"/>
        <v/>
      </c>
      <c r="C177" s="292" t="str">
        <f>IF(A177="","",CONCATENATE("Refi_UHG_2"," / ",Monatsverwendungsnachweis!$D$7," / ",RIGHT(Monatsverwendungsnachweis!$F$7,2)," / ",ROW()-1))</f>
        <v/>
      </c>
      <c r="D177" s="294" t="str">
        <f t="shared" si="21"/>
        <v/>
      </c>
      <c r="E177" s="294" t="str">
        <f t="shared" si="22"/>
        <v/>
      </c>
      <c r="F177" s="293" t="str">
        <f>IF(A177="","",VLOOKUP(Monatsverwendungsnachweis!B188,Positionen,10,FALSE))</f>
        <v/>
      </c>
      <c r="G177" s="292" t="str">
        <f>IF(A177="","",CONCATENATE(UHG_csv!G177," x ",VLOOKUP(Monatsverwendungsnachweis!$B188,Positionen,11,FALSE)*100,"%"))</f>
        <v/>
      </c>
      <c r="H177" s="406" t="str">
        <f>IF(A177="","",ROUND(UHG_csv!H177*VLOOKUP(Monatsverwendungsnachweis!$B188,Positionen,11,FALSE),2))</f>
        <v/>
      </c>
      <c r="I177" s="406" t="str">
        <f t="shared" si="23"/>
        <v/>
      </c>
      <c r="J177" s="293" t="str">
        <f>IF(A177="","",IF(Monatsverwendungsnachweis!S188="","",Monatsverwendungsnachweis!S188))</f>
        <v/>
      </c>
      <c r="K177" s="293" t="str">
        <f t="shared" si="24"/>
        <v/>
      </c>
      <c r="L177" s="508">
        <f>Monatsverwendungsnachweis!B188</f>
        <v>0</v>
      </c>
    </row>
    <row r="178" spans="1:12" x14ac:dyDescent="0.25">
      <c r="A178" s="292" t="str">
        <f>IF(UHG_Refi_1_csv!A178="","",IF(VLOOKUP(Monatsverwendungsnachweis!B189,Positionen,9,FALSE)="","",IFERROR(VLOOKUP(Monatsverwendungsnachweis!B189,Positionen,9,FALSE),"")))</f>
        <v/>
      </c>
      <c r="B178" s="293" t="str">
        <f t="shared" si="20"/>
        <v/>
      </c>
      <c r="C178" s="292" t="str">
        <f>IF(A178="","",CONCATENATE("Refi_UHG_2"," / ",Monatsverwendungsnachweis!$D$7," / ",RIGHT(Monatsverwendungsnachweis!$F$7,2)," / ",ROW()-1))</f>
        <v/>
      </c>
      <c r="D178" s="294" t="str">
        <f t="shared" si="21"/>
        <v/>
      </c>
      <c r="E178" s="294" t="str">
        <f t="shared" si="22"/>
        <v/>
      </c>
      <c r="F178" s="293" t="str">
        <f>IF(A178="","",VLOOKUP(Monatsverwendungsnachweis!B189,Positionen,10,FALSE))</f>
        <v/>
      </c>
      <c r="G178" s="292" t="str">
        <f>IF(A178="","",CONCATENATE(UHG_csv!G178," x ",VLOOKUP(Monatsverwendungsnachweis!$B189,Positionen,11,FALSE)*100,"%"))</f>
        <v/>
      </c>
      <c r="H178" s="406" t="str">
        <f>IF(A178="","",ROUND(UHG_csv!H178*VLOOKUP(Monatsverwendungsnachweis!$B189,Positionen,11,FALSE),2))</f>
        <v/>
      </c>
      <c r="I178" s="406" t="str">
        <f t="shared" si="23"/>
        <v/>
      </c>
      <c r="J178" s="293" t="str">
        <f>IF(A178="","",IF(Monatsverwendungsnachweis!S189="","",Monatsverwendungsnachweis!S189))</f>
        <v/>
      </c>
      <c r="K178" s="293" t="str">
        <f t="shared" si="24"/>
        <v/>
      </c>
      <c r="L178" s="508">
        <f>Monatsverwendungsnachweis!B189</f>
        <v>0</v>
      </c>
    </row>
    <row r="179" spans="1:12" x14ac:dyDescent="0.25">
      <c r="A179" s="292" t="str">
        <f>IF(UHG_Refi_1_csv!A179="","",IF(VLOOKUP(Monatsverwendungsnachweis!B190,Positionen,9,FALSE)="","",IFERROR(VLOOKUP(Monatsverwendungsnachweis!B190,Positionen,9,FALSE),"")))</f>
        <v/>
      </c>
      <c r="B179" s="293" t="str">
        <f t="shared" si="20"/>
        <v/>
      </c>
      <c r="C179" s="292" t="str">
        <f>IF(A179="","",CONCATENATE("Refi_UHG_2"," / ",Monatsverwendungsnachweis!$D$7," / ",RIGHT(Monatsverwendungsnachweis!$F$7,2)," / ",ROW()-1))</f>
        <v/>
      </c>
      <c r="D179" s="294" t="str">
        <f t="shared" si="21"/>
        <v/>
      </c>
      <c r="E179" s="294" t="str">
        <f t="shared" si="22"/>
        <v/>
      </c>
      <c r="F179" s="293" t="str">
        <f>IF(A179="","",VLOOKUP(Monatsverwendungsnachweis!B190,Positionen,10,FALSE))</f>
        <v/>
      </c>
      <c r="G179" s="292" t="str">
        <f>IF(A179="","",CONCATENATE(UHG_csv!G179," x ",VLOOKUP(Monatsverwendungsnachweis!$B190,Positionen,11,FALSE)*100,"%"))</f>
        <v/>
      </c>
      <c r="H179" s="406" t="str">
        <f>IF(A179="","",ROUND(UHG_csv!H179*VLOOKUP(Monatsverwendungsnachweis!$B190,Positionen,11,FALSE),2))</f>
        <v/>
      </c>
      <c r="I179" s="406" t="str">
        <f t="shared" si="23"/>
        <v/>
      </c>
      <c r="J179" s="293" t="str">
        <f>IF(A179="","",IF(Monatsverwendungsnachweis!S190="","",Monatsverwendungsnachweis!S190))</f>
        <v/>
      </c>
      <c r="K179" s="293" t="str">
        <f t="shared" si="24"/>
        <v/>
      </c>
      <c r="L179" s="508">
        <f>Monatsverwendungsnachweis!B190</f>
        <v>0</v>
      </c>
    </row>
    <row r="180" spans="1:12" x14ac:dyDescent="0.25">
      <c r="A180" s="292" t="str">
        <f>IF(UHG_Refi_1_csv!A180="","",IF(VLOOKUP(Monatsverwendungsnachweis!B191,Positionen,9,FALSE)="","",IFERROR(VLOOKUP(Monatsverwendungsnachweis!B191,Positionen,9,FALSE),"")))</f>
        <v/>
      </c>
      <c r="B180" s="293" t="str">
        <f t="shared" si="20"/>
        <v/>
      </c>
      <c r="C180" s="292" t="str">
        <f>IF(A180="","",CONCATENATE("Refi_UHG_2"," / ",Monatsverwendungsnachweis!$D$7," / ",RIGHT(Monatsverwendungsnachweis!$F$7,2)," / ",ROW()-1))</f>
        <v/>
      </c>
      <c r="D180" s="294" t="str">
        <f t="shared" si="21"/>
        <v/>
      </c>
      <c r="E180" s="294" t="str">
        <f t="shared" si="22"/>
        <v/>
      </c>
      <c r="F180" s="293" t="str">
        <f>IF(A180="","",VLOOKUP(Monatsverwendungsnachweis!B191,Positionen,10,FALSE))</f>
        <v/>
      </c>
      <c r="G180" s="292" t="str">
        <f>IF(A180="","",CONCATENATE(UHG_csv!G180," x ",VLOOKUP(Monatsverwendungsnachweis!$B191,Positionen,11,FALSE)*100,"%"))</f>
        <v/>
      </c>
      <c r="H180" s="406" t="str">
        <f>IF(A180="","",ROUND(UHG_csv!H180*VLOOKUP(Monatsverwendungsnachweis!$B191,Positionen,11,FALSE),2))</f>
        <v/>
      </c>
      <c r="I180" s="406" t="str">
        <f t="shared" si="23"/>
        <v/>
      </c>
      <c r="J180" s="293" t="str">
        <f>IF(A180="","",IF(Monatsverwendungsnachweis!S191="","",Monatsverwendungsnachweis!S191))</f>
        <v/>
      </c>
      <c r="K180" s="293" t="str">
        <f t="shared" si="24"/>
        <v/>
      </c>
      <c r="L180" s="508">
        <f>Monatsverwendungsnachweis!B191</f>
        <v>0</v>
      </c>
    </row>
    <row r="181" spans="1:12" x14ac:dyDescent="0.25">
      <c r="A181" s="292" t="str">
        <f>IF(UHG_Refi_1_csv!A181="","",IF(VLOOKUP(Monatsverwendungsnachweis!B192,Positionen,9,FALSE)="","",IFERROR(VLOOKUP(Monatsverwendungsnachweis!B192,Positionen,9,FALSE),"")))</f>
        <v/>
      </c>
      <c r="B181" s="293" t="str">
        <f t="shared" si="20"/>
        <v/>
      </c>
      <c r="C181" s="292" t="str">
        <f>IF(A181="","",CONCATENATE("Refi_UHG_2"," / ",Monatsverwendungsnachweis!$D$7," / ",RIGHT(Monatsverwendungsnachweis!$F$7,2)," / ",ROW()-1))</f>
        <v/>
      </c>
      <c r="D181" s="294" t="str">
        <f t="shared" si="21"/>
        <v/>
      </c>
      <c r="E181" s="294" t="str">
        <f t="shared" si="22"/>
        <v/>
      </c>
      <c r="F181" s="293" t="str">
        <f>IF(A181="","",VLOOKUP(Monatsverwendungsnachweis!B192,Positionen,10,FALSE))</f>
        <v/>
      </c>
      <c r="G181" s="292" t="str">
        <f>IF(A181="","",CONCATENATE(UHG_csv!G181," x ",VLOOKUP(Monatsverwendungsnachweis!$B192,Positionen,11,FALSE)*100,"%"))</f>
        <v/>
      </c>
      <c r="H181" s="406" t="str">
        <f>IF(A181="","",ROUND(UHG_csv!H181*VLOOKUP(Monatsverwendungsnachweis!$B192,Positionen,11,FALSE),2))</f>
        <v/>
      </c>
      <c r="I181" s="406" t="str">
        <f t="shared" si="23"/>
        <v/>
      </c>
      <c r="J181" s="293" t="str">
        <f>IF(A181="","",IF(Monatsverwendungsnachweis!S192="","",Monatsverwendungsnachweis!S192))</f>
        <v/>
      </c>
      <c r="K181" s="293" t="str">
        <f t="shared" si="24"/>
        <v/>
      </c>
      <c r="L181" s="508">
        <f>Monatsverwendungsnachweis!B192</f>
        <v>0</v>
      </c>
    </row>
    <row r="182" spans="1:12" x14ac:dyDescent="0.25">
      <c r="A182" s="292" t="str">
        <f>IF(UHG_Refi_1_csv!A182="","",IF(VLOOKUP(Monatsverwendungsnachweis!B193,Positionen,9,FALSE)="","",IFERROR(VLOOKUP(Monatsverwendungsnachweis!B193,Positionen,9,FALSE),"")))</f>
        <v/>
      </c>
      <c r="B182" s="293" t="str">
        <f t="shared" si="20"/>
        <v/>
      </c>
      <c r="C182" s="292" t="str">
        <f>IF(A182="","",CONCATENATE("Refi_UHG_2"," / ",Monatsverwendungsnachweis!$D$7," / ",RIGHT(Monatsverwendungsnachweis!$F$7,2)," / ",ROW()-1))</f>
        <v/>
      </c>
      <c r="D182" s="294" t="str">
        <f t="shared" si="21"/>
        <v/>
      </c>
      <c r="E182" s="294" t="str">
        <f t="shared" si="22"/>
        <v/>
      </c>
      <c r="F182" s="293" t="str">
        <f>IF(A182="","",VLOOKUP(Monatsverwendungsnachweis!B193,Positionen,10,FALSE))</f>
        <v/>
      </c>
      <c r="G182" s="292" t="str">
        <f>IF(A182="","",CONCATENATE(UHG_csv!G182," x ",VLOOKUP(Monatsverwendungsnachweis!$B193,Positionen,11,FALSE)*100,"%"))</f>
        <v/>
      </c>
      <c r="H182" s="406" t="str">
        <f>IF(A182="","",ROUND(UHG_csv!H182*VLOOKUP(Monatsverwendungsnachweis!$B193,Positionen,11,FALSE),2))</f>
        <v/>
      </c>
      <c r="I182" s="406" t="str">
        <f t="shared" si="23"/>
        <v/>
      </c>
      <c r="J182" s="293" t="str">
        <f>IF(A182="","",IF(Monatsverwendungsnachweis!S193="","",Monatsverwendungsnachweis!S193))</f>
        <v/>
      </c>
      <c r="K182" s="293" t="str">
        <f t="shared" si="24"/>
        <v/>
      </c>
      <c r="L182" s="508">
        <f>Monatsverwendungsnachweis!B193</f>
        <v>0</v>
      </c>
    </row>
    <row r="183" spans="1:12" x14ac:dyDescent="0.25">
      <c r="A183" s="292" t="str">
        <f>IF(UHG_Refi_1_csv!A183="","",IF(VLOOKUP(Monatsverwendungsnachweis!B194,Positionen,9,FALSE)="","",IFERROR(VLOOKUP(Monatsverwendungsnachweis!B194,Positionen,9,FALSE),"")))</f>
        <v/>
      </c>
      <c r="B183" s="293" t="str">
        <f t="shared" si="20"/>
        <v/>
      </c>
      <c r="C183" s="292" t="str">
        <f>IF(A183="","",CONCATENATE("Refi_UHG_2"," / ",Monatsverwendungsnachweis!$D$7," / ",RIGHT(Monatsverwendungsnachweis!$F$7,2)," / ",ROW()-1))</f>
        <v/>
      </c>
      <c r="D183" s="294" t="str">
        <f t="shared" si="21"/>
        <v/>
      </c>
      <c r="E183" s="294" t="str">
        <f t="shared" si="22"/>
        <v/>
      </c>
      <c r="F183" s="293" t="str">
        <f>IF(A183="","",VLOOKUP(Monatsverwendungsnachweis!B194,Positionen,10,FALSE))</f>
        <v/>
      </c>
      <c r="G183" s="292" t="str">
        <f>IF(A183="","",CONCATENATE(UHG_csv!G183," x ",VLOOKUP(Monatsverwendungsnachweis!$B194,Positionen,11,FALSE)*100,"%"))</f>
        <v/>
      </c>
      <c r="H183" s="406" t="str">
        <f>IF(A183="","",ROUND(UHG_csv!H183*VLOOKUP(Monatsverwendungsnachweis!$B194,Positionen,11,FALSE),2))</f>
        <v/>
      </c>
      <c r="I183" s="406" t="str">
        <f t="shared" si="23"/>
        <v/>
      </c>
      <c r="J183" s="293" t="str">
        <f>IF(A183="","",IF(Monatsverwendungsnachweis!S194="","",Monatsverwendungsnachweis!S194))</f>
        <v/>
      </c>
      <c r="K183" s="293" t="str">
        <f t="shared" si="24"/>
        <v/>
      </c>
      <c r="L183" s="508">
        <f>Monatsverwendungsnachweis!B194</f>
        <v>0</v>
      </c>
    </row>
    <row r="184" spans="1:12" x14ac:dyDescent="0.25">
      <c r="A184" s="292" t="str">
        <f>IF(UHG_Refi_1_csv!A184="","",IF(VLOOKUP(Monatsverwendungsnachweis!B195,Positionen,9,FALSE)="","",IFERROR(VLOOKUP(Monatsverwendungsnachweis!B195,Positionen,9,FALSE),"")))</f>
        <v/>
      </c>
      <c r="B184" s="293" t="str">
        <f t="shared" si="20"/>
        <v/>
      </c>
      <c r="C184" s="292" t="str">
        <f>IF(A184="","",CONCATENATE("Refi_UHG_2"," / ",Monatsverwendungsnachweis!$D$7," / ",RIGHT(Monatsverwendungsnachweis!$F$7,2)," / ",ROW()-1))</f>
        <v/>
      </c>
      <c r="D184" s="294" t="str">
        <f t="shared" si="21"/>
        <v/>
      </c>
      <c r="E184" s="294" t="str">
        <f t="shared" si="22"/>
        <v/>
      </c>
      <c r="F184" s="293" t="str">
        <f>IF(A184="","",VLOOKUP(Monatsverwendungsnachweis!B195,Positionen,10,FALSE))</f>
        <v/>
      </c>
      <c r="G184" s="292" t="str">
        <f>IF(A184="","",CONCATENATE(UHG_csv!G184," x ",VLOOKUP(Monatsverwendungsnachweis!$B195,Positionen,11,FALSE)*100,"%"))</f>
        <v/>
      </c>
      <c r="H184" s="406" t="str">
        <f>IF(A184="","",ROUND(UHG_csv!H184*VLOOKUP(Monatsverwendungsnachweis!$B195,Positionen,11,FALSE),2))</f>
        <v/>
      </c>
      <c r="I184" s="406" t="str">
        <f t="shared" si="23"/>
        <v/>
      </c>
      <c r="J184" s="293" t="str">
        <f>IF(A184="","",IF(Monatsverwendungsnachweis!S195="","",Monatsverwendungsnachweis!S195))</f>
        <v/>
      </c>
      <c r="K184" s="293" t="str">
        <f t="shared" si="24"/>
        <v/>
      </c>
      <c r="L184" s="508">
        <f>Monatsverwendungsnachweis!B195</f>
        <v>0</v>
      </c>
    </row>
    <row r="185" spans="1:12" x14ac:dyDescent="0.25">
      <c r="A185" s="292" t="str">
        <f>IF(UHG_Refi_1_csv!A185="","",IF(VLOOKUP(Monatsverwendungsnachweis!B196,Positionen,9,FALSE)="","",IFERROR(VLOOKUP(Monatsverwendungsnachweis!B196,Positionen,9,FALSE),"")))</f>
        <v/>
      </c>
      <c r="B185" s="293" t="str">
        <f t="shared" si="20"/>
        <v/>
      </c>
      <c r="C185" s="292" t="str">
        <f>IF(A185="","",CONCATENATE("Refi_UHG_2"," / ",Monatsverwendungsnachweis!$D$7," / ",RIGHT(Monatsverwendungsnachweis!$F$7,2)," / ",ROW()-1))</f>
        <v/>
      </c>
      <c r="D185" s="294" t="str">
        <f t="shared" si="21"/>
        <v/>
      </c>
      <c r="E185" s="294" t="str">
        <f t="shared" si="22"/>
        <v/>
      </c>
      <c r="F185" s="293" t="str">
        <f>IF(A185="","",VLOOKUP(Monatsverwendungsnachweis!B196,Positionen,10,FALSE))</f>
        <v/>
      </c>
      <c r="G185" s="292" t="str">
        <f>IF(A185="","",CONCATENATE(UHG_csv!G185," x ",VLOOKUP(Monatsverwendungsnachweis!$B196,Positionen,11,FALSE)*100,"%"))</f>
        <v/>
      </c>
      <c r="H185" s="406" t="str">
        <f>IF(A185="","",ROUND(UHG_csv!H185*VLOOKUP(Monatsverwendungsnachweis!$B196,Positionen,11,FALSE),2))</f>
        <v/>
      </c>
      <c r="I185" s="406" t="str">
        <f t="shared" si="23"/>
        <v/>
      </c>
      <c r="J185" s="293" t="str">
        <f>IF(A185="","",IF(Monatsverwendungsnachweis!S196="","",Monatsverwendungsnachweis!S196))</f>
        <v/>
      </c>
      <c r="K185" s="293" t="str">
        <f t="shared" si="24"/>
        <v/>
      </c>
      <c r="L185" s="508">
        <f>Monatsverwendungsnachweis!B196</f>
        <v>0</v>
      </c>
    </row>
    <row r="186" spans="1:12" x14ac:dyDescent="0.25">
      <c r="A186" s="292" t="str">
        <f>IF(UHG_Refi_1_csv!A186="","",IF(VLOOKUP(Monatsverwendungsnachweis!B197,Positionen,9,FALSE)="","",IFERROR(VLOOKUP(Monatsverwendungsnachweis!B197,Positionen,9,FALSE),"")))</f>
        <v/>
      </c>
      <c r="B186" s="293" t="str">
        <f t="shared" si="20"/>
        <v/>
      </c>
      <c r="C186" s="292" t="str">
        <f>IF(A186="","",CONCATENATE("Refi_UHG_2"," / ",Monatsverwendungsnachweis!$D$7," / ",RIGHT(Monatsverwendungsnachweis!$F$7,2)," / ",ROW()-1))</f>
        <v/>
      </c>
      <c r="D186" s="294" t="str">
        <f t="shared" si="21"/>
        <v/>
      </c>
      <c r="E186" s="294" t="str">
        <f t="shared" si="22"/>
        <v/>
      </c>
      <c r="F186" s="293" t="str">
        <f>IF(A186="","",VLOOKUP(Monatsverwendungsnachweis!B197,Positionen,10,FALSE))</f>
        <v/>
      </c>
      <c r="G186" s="292" t="str">
        <f>IF(A186="","",CONCATENATE(UHG_csv!G186," x ",VLOOKUP(Monatsverwendungsnachweis!$B197,Positionen,11,FALSE)*100,"%"))</f>
        <v/>
      </c>
      <c r="H186" s="406" t="str">
        <f>IF(A186="","",ROUND(UHG_csv!H186*VLOOKUP(Monatsverwendungsnachweis!$B197,Positionen,11,FALSE),2))</f>
        <v/>
      </c>
      <c r="I186" s="406" t="str">
        <f t="shared" si="23"/>
        <v/>
      </c>
      <c r="J186" s="293" t="str">
        <f>IF(A186="","",IF(Monatsverwendungsnachweis!S197="","",Monatsverwendungsnachweis!S197))</f>
        <v/>
      </c>
      <c r="K186" s="293" t="str">
        <f t="shared" si="24"/>
        <v/>
      </c>
      <c r="L186" s="508">
        <f>Monatsverwendungsnachweis!B197</f>
        <v>0</v>
      </c>
    </row>
    <row r="187" spans="1:12" x14ac:dyDescent="0.25">
      <c r="A187" s="292" t="str">
        <f>IF(UHG_Refi_1_csv!A187="","",IF(VLOOKUP(Monatsverwendungsnachweis!B198,Positionen,9,FALSE)="","",IFERROR(VLOOKUP(Monatsverwendungsnachweis!B198,Positionen,9,FALSE),"")))</f>
        <v/>
      </c>
      <c r="B187" s="293" t="str">
        <f t="shared" si="20"/>
        <v/>
      </c>
      <c r="C187" s="292" t="str">
        <f>IF(A187="","",CONCATENATE("Refi_UHG_2"," / ",Monatsverwendungsnachweis!$D$7," / ",RIGHT(Monatsverwendungsnachweis!$F$7,2)," / ",ROW()-1))</f>
        <v/>
      </c>
      <c r="D187" s="294" t="str">
        <f t="shared" si="21"/>
        <v/>
      </c>
      <c r="E187" s="294" t="str">
        <f t="shared" si="22"/>
        <v/>
      </c>
      <c r="F187" s="293" t="str">
        <f>IF(A187="","",VLOOKUP(Monatsverwendungsnachweis!B198,Positionen,10,FALSE))</f>
        <v/>
      </c>
      <c r="G187" s="292" t="str">
        <f>IF(A187="","",CONCATENATE(UHG_csv!G187," x ",VLOOKUP(Monatsverwendungsnachweis!$B198,Positionen,11,FALSE)*100,"%"))</f>
        <v/>
      </c>
      <c r="H187" s="406" t="str">
        <f>IF(A187="","",ROUND(UHG_csv!H187*VLOOKUP(Monatsverwendungsnachweis!$B198,Positionen,11,FALSE),2))</f>
        <v/>
      </c>
      <c r="I187" s="406" t="str">
        <f t="shared" si="23"/>
        <v/>
      </c>
      <c r="J187" s="293" t="str">
        <f>IF(A187="","",IF(Monatsverwendungsnachweis!S198="","",Monatsverwendungsnachweis!S198))</f>
        <v/>
      </c>
      <c r="K187" s="293" t="str">
        <f t="shared" si="24"/>
        <v/>
      </c>
      <c r="L187" s="508">
        <f>Monatsverwendungsnachweis!B198</f>
        <v>0</v>
      </c>
    </row>
    <row r="188" spans="1:12" x14ac:dyDescent="0.25">
      <c r="A188" s="292" t="str">
        <f>IF(UHG_Refi_1_csv!A188="","",IF(VLOOKUP(Monatsverwendungsnachweis!B199,Positionen,9,FALSE)="","",IFERROR(VLOOKUP(Monatsverwendungsnachweis!B199,Positionen,9,FALSE),"")))</f>
        <v/>
      </c>
      <c r="B188" s="293" t="str">
        <f t="shared" si="20"/>
        <v/>
      </c>
      <c r="C188" s="292" t="str">
        <f>IF(A188="","",CONCATENATE("Refi_UHG_2"," / ",Monatsverwendungsnachweis!$D$7," / ",RIGHT(Monatsverwendungsnachweis!$F$7,2)," / ",ROW()-1))</f>
        <v/>
      </c>
      <c r="D188" s="294" t="str">
        <f t="shared" si="21"/>
        <v/>
      </c>
      <c r="E188" s="294" t="str">
        <f t="shared" si="22"/>
        <v/>
      </c>
      <c r="F188" s="293" t="str">
        <f>IF(A188="","",VLOOKUP(Monatsverwendungsnachweis!B199,Positionen,10,FALSE))</f>
        <v/>
      </c>
      <c r="G188" s="292" t="str">
        <f>IF(A188="","",CONCATENATE(UHG_csv!G188," x ",VLOOKUP(Monatsverwendungsnachweis!$B199,Positionen,11,FALSE)*100,"%"))</f>
        <v/>
      </c>
      <c r="H188" s="406" t="str">
        <f>IF(A188="","",ROUND(UHG_csv!H188*VLOOKUP(Monatsverwendungsnachweis!$B199,Positionen,11,FALSE),2))</f>
        <v/>
      </c>
      <c r="I188" s="406" t="str">
        <f t="shared" si="23"/>
        <v/>
      </c>
      <c r="J188" s="293" t="str">
        <f>IF(A188="","",IF(Monatsverwendungsnachweis!S199="","",Monatsverwendungsnachweis!S199))</f>
        <v/>
      </c>
      <c r="K188" s="293" t="str">
        <f t="shared" si="24"/>
        <v/>
      </c>
      <c r="L188" s="508">
        <f>Monatsverwendungsnachweis!B199</f>
        <v>0</v>
      </c>
    </row>
    <row r="189" spans="1:12" x14ac:dyDescent="0.25">
      <c r="A189" s="292" t="str">
        <f>IF(UHG_Refi_1_csv!A189="","",IF(VLOOKUP(Monatsverwendungsnachweis!B200,Positionen,9,FALSE)="","",IFERROR(VLOOKUP(Monatsverwendungsnachweis!B200,Positionen,9,FALSE),"")))</f>
        <v/>
      </c>
      <c r="B189" s="293" t="str">
        <f t="shared" si="20"/>
        <v/>
      </c>
      <c r="C189" s="292" t="str">
        <f>IF(A189="","",CONCATENATE("Refi_UHG_2"," / ",Monatsverwendungsnachweis!$D$7," / ",RIGHT(Monatsverwendungsnachweis!$F$7,2)," / ",ROW()-1))</f>
        <v/>
      </c>
      <c r="D189" s="294" t="str">
        <f t="shared" si="21"/>
        <v/>
      </c>
      <c r="E189" s="294" t="str">
        <f t="shared" si="22"/>
        <v/>
      </c>
      <c r="F189" s="293" t="str">
        <f>IF(A189="","",VLOOKUP(Monatsverwendungsnachweis!B200,Positionen,10,FALSE))</f>
        <v/>
      </c>
      <c r="G189" s="292" t="str">
        <f>IF(A189="","",CONCATENATE(UHG_csv!G189," x ",VLOOKUP(Monatsverwendungsnachweis!$B200,Positionen,11,FALSE)*100,"%"))</f>
        <v/>
      </c>
      <c r="H189" s="406" t="str">
        <f>IF(A189="","",ROUND(UHG_csv!H189*VLOOKUP(Monatsverwendungsnachweis!$B200,Positionen,11,FALSE),2))</f>
        <v/>
      </c>
      <c r="I189" s="406" t="str">
        <f t="shared" si="23"/>
        <v/>
      </c>
      <c r="J189" s="293" t="str">
        <f>IF(A189="","",IF(Monatsverwendungsnachweis!S200="","",Monatsverwendungsnachweis!S200))</f>
        <v/>
      </c>
      <c r="K189" s="293" t="str">
        <f t="shared" si="24"/>
        <v/>
      </c>
      <c r="L189" s="508">
        <f>Monatsverwendungsnachweis!B200</f>
        <v>0</v>
      </c>
    </row>
    <row r="190" spans="1:12" x14ac:dyDescent="0.25">
      <c r="A190" s="292" t="str">
        <f>IF(UHG_Refi_1_csv!A190="","",IF(VLOOKUP(Monatsverwendungsnachweis!B201,Positionen,9,FALSE)="","",IFERROR(VLOOKUP(Monatsverwendungsnachweis!B201,Positionen,9,FALSE),"")))</f>
        <v/>
      </c>
      <c r="B190" s="293" t="str">
        <f t="shared" si="20"/>
        <v/>
      </c>
      <c r="C190" s="292" t="str">
        <f>IF(A190="","",CONCATENATE("Refi_UHG_2"," / ",Monatsverwendungsnachweis!$D$7," / ",RIGHT(Monatsverwendungsnachweis!$F$7,2)," / ",ROW()-1))</f>
        <v/>
      </c>
      <c r="D190" s="294" t="str">
        <f t="shared" si="21"/>
        <v/>
      </c>
      <c r="E190" s="294" t="str">
        <f t="shared" si="22"/>
        <v/>
      </c>
      <c r="F190" s="293" t="str">
        <f>IF(A190="","",VLOOKUP(Monatsverwendungsnachweis!B201,Positionen,10,FALSE))</f>
        <v/>
      </c>
      <c r="G190" s="292" t="str">
        <f>IF(A190="","",CONCATENATE(UHG_csv!G190," x ",VLOOKUP(Monatsverwendungsnachweis!$B201,Positionen,11,FALSE)*100,"%"))</f>
        <v/>
      </c>
      <c r="H190" s="406" t="str">
        <f>IF(A190="","",ROUND(UHG_csv!H190*VLOOKUP(Monatsverwendungsnachweis!$B201,Positionen,11,FALSE),2))</f>
        <v/>
      </c>
      <c r="I190" s="406" t="str">
        <f t="shared" si="23"/>
        <v/>
      </c>
      <c r="J190" s="293" t="str">
        <f>IF(A190="","",IF(Monatsverwendungsnachweis!S201="","",Monatsverwendungsnachweis!S201))</f>
        <v/>
      </c>
      <c r="K190" s="293" t="str">
        <f t="shared" si="24"/>
        <v/>
      </c>
      <c r="L190" s="508">
        <f>Monatsverwendungsnachweis!B201</f>
        <v>0</v>
      </c>
    </row>
    <row r="191" spans="1:12" x14ac:dyDescent="0.25">
      <c r="A191" s="292" t="str">
        <f>IF(UHG_Refi_1_csv!A191="","",IF(VLOOKUP(Monatsverwendungsnachweis!B202,Positionen,9,FALSE)="","",IFERROR(VLOOKUP(Monatsverwendungsnachweis!B202,Positionen,9,FALSE),"")))</f>
        <v/>
      </c>
      <c r="B191" s="293" t="str">
        <f t="shared" si="20"/>
        <v/>
      </c>
      <c r="C191" s="292" t="str">
        <f>IF(A191="","",CONCATENATE("Refi_UHG_2"," / ",Monatsverwendungsnachweis!$D$7," / ",RIGHT(Monatsverwendungsnachweis!$F$7,2)," / ",ROW()-1))</f>
        <v/>
      </c>
      <c r="D191" s="294" t="str">
        <f t="shared" si="21"/>
        <v/>
      </c>
      <c r="E191" s="294" t="str">
        <f t="shared" si="22"/>
        <v/>
      </c>
      <c r="F191" s="293" t="str">
        <f>IF(A191="","",VLOOKUP(Monatsverwendungsnachweis!B202,Positionen,10,FALSE))</f>
        <v/>
      </c>
      <c r="G191" s="292" t="str">
        <f>IF(A191="","",CONCATENATE(UHG_csv!G191," x ",VLOOKUP(Monatsverwendungsnachweis!$B202,Positionen,11,FALSE)*100,"%"))</f>
        <v/>
      </c>
      <c r="H191" s="406" t="str">
        <f>IF(A191="","",ROUND(UHG_csv!H191*VLOOKUP(Monatsverwendungsnachweis!$B202,Positionen,11,FALSE),2))</f>
        <v/>
      </c>
      <c r="I191" s="406" t="str">
        <f t="shared" si="23"/>
        <v/>
      </c>
      <c r="J191" s="293" t="str">
        <f>IF(A191="","",IF(Monatsverwendungsnachweis!S202="","",Monatsverwendungsnachweis!S202))</f>
        <v/>
      </c>
      <c r="K191" s="293" t="str">
        <f t="shared" si="24"/>
        <v/>
      </c>
      <c r="L191" s="508">
        <f>Monatsverwendungsnachweis!B202</f>
        <v>0</v>
      </c>
    </row>
    <row r="192" spans="1:12" x14ac:dyDescent="0.25">
      <c r="A192" s="292" t="str">
        <f>IF(UHG_Refi_1_csv!A192="","",IF(VLOOKUP(Monatsverwendungsnachweis!B203,Positionen,9,FALSE)="","",IFERROR(VLOOKUP(Monatsverwendungsnachweis!B203,Positionen,9,FALSE),"")))</f>
        <v/>
      </c>
      <c r="B192" s="293" t="str">
        <f t="shared" si="20"/>
        <v/>
      </c>
      <c r="C192" s="292" t="str">
        <f>IF(A192="","",CONCATENATE("Refi_UHG_2"," / ",Monatsverwendungsnachweis!$D$7," / ",RIGHT(Monatsverwendungsnachweis!$F$7,2)," / ",ROW()-1))</f>
        <v/>
      </c>
      <c r="D192" s="294" t="str">
        <f t="shared" si="21"/>
        <v/>
      </c>
      <c r="E192" s="294" t="str">
        <f t="shared" si="22"/>
        <v/>
      </c>
      <c r="F192" s="293" t="str">
        <f>IF(A192="","",VLOOKUP(Monatsverwendungsnachweis!B203,Positionen,10,FALSE))</f>
        <v/>
      </c>
      <c r="G192" s="292" t="str">
        <f>IF(A192="","",CONCATENATE(UHG_csv!G192," x ",VLOOKUP(Monatsverwendungsnachweis!$B203,Positionen,11,FALSE)*100,"%"))</f>
        <v/>
      </c>
      <c r="H192" s="406" t="str">
        <f>IF(A192="","",ROUND(UHG_csv!H192*VLOOKUP(Monatsverwendungsnachweis!$B203,Positionen,11,FALSE),2))</f>
        <v/>
      </c>
      <c r="I192" s="406" t="str">
        <f t="shared" si="23"/>
        <v/>
      </c>
      <c r="J192" s="293" t="str">
        <f>IF(A192="","",IF(Monatsverwendungsnachweis!S203="","",Monatsverwendungsnachweis!S203))</f>
        <v/>
      </c>
      <c r="K192" s="293" t="str">
        <f t="shared" si="24"/>
        <v/>
      </c>
      <c r="L192" s="508">
        <f>Monatsverwendungsnachweis!B203</f>
        <v>0</v>
      </c>
    </row>
    <row r="193" spans="1:12" x14ac:dyDescent="0.25">
      <c r="A193" s="292" t="str">
        <f>IF(UHG_Refi_1_csv!A193="","",IF(VLOOKUP(Monatsverwendungsnachweis!B204,Positionen,9,FALSE)="","",IFERROR(VLOOKUP(Monatsverwendungsnachweis!B204,Positionen,9,FALSE),"")))</f>
        <v/>
      </c>
      <c r="B193" s="293" t="str">
        <f t="shared" si="20"/>
        <v/>
      </c>
      <c r="C193" s="292" t="str">
        <f>IF(A193="","",CONCATENATE("Refi_UHG_2"," / ",Monatsverwendungsnachweis!$D$7," / ",RIGHT(Monatsverwendungsnachweis!$F$7,2)," / ",ROW()-1))</f>
        <v/>
      </c>
      <c r="D193" s="294" t="str">
        <f t="shared" si="21"/>
        <v/>
      </c>
      <c r="E193" s="294" t="str">
        <f t="shared" si="22"/>
        <v/>
      </c>
      <c r="F193" s="293" t="str">
        <f>IF(A193="","",VLOOKUP(Monatsverwendungsnachweis!B204,Positionen,10,FALSE))</f>
        <v/>
      </c>
      <c r="G193" s="292" t="str">
        <f>IF(A193="","",CONCATENATE(UHG_csv!G193," x ",VLOOKUP(Monatsverwendungsnachweis!$B204,Positionen,11,FALSE)*100,"%"))</f>
        <v/>
      </c>
      <c r="H193" s="406" t="str">
        <f>IF(A193="","",ROUND(UHG_csv!H193*VLOOKUP(Monatsverwendungsnachweis!$B204,Positionen,11,FALSE),2))</f>
        <v/>
      </c>
      <c r="I193" s="406" t="str">
        <f t="shared" si="23"/>
        <v/>
      </c>
      <c r="J193" s="293" t="str">
        <f>IF(A193="","",IF(Monatsverwendungsnachweis!S204="","",Monatsverwendungsnachweis!S204))</f>
        <v/>
      </c>
      <c r="K193" s="293" t="str">
        <f t="shared" si="24"/>
        <v/>
      </c>
      <c r="L193" s="508">
        <f>Monatsverwendungsnachweis!B204</f>
        <v>0</v>
      </c>
    </row>
    <row r="194" spans="1:12" x14ac:dyDescent="0.25">
      <c r="A194" s="292" t="str">
        <f>IF(UHG_Refi_1_csv!A194="","",IF(VLOOKUP(Monatsverwendungsnachweis!B205,Positionen,9,FALSE)="","",IFERROR(VLOOKUP(Monatsverwendungsnachweis!B205,Positionen,9,FALSE),"")))</f>
        <v/>
      </c>
      <c r="B194" s="293" t="str">
        <f t="shared" si="20"/>
        <v/>
      </c>
      <c r="C194" s="292" t="str">
        <f>IF(A194="","",CONCATENATE("Refi_UHG_2"," / ",Monatsverwendungsnachweis!$D$7," / ",RIGHT(Monatsverwendungsnachweis!$F$7,2)," / ",ROW()-1))</f>
        <v/>
      </c>
      <c r="D194" s="294" t="str">
        <f t="shared" si="21"/>
        <v/>
      </c>
      <c r="E194" s="294" t="str">
        <f t="shared" si="22"/>
        <v/>
      </c>
      <c r="F194" s="293" t="str">
        <f>IF(A194="","",VLOOKUP(Monatsverwendungsnachweis!B205,Positionen,10,FALSE))</f>
        <v/>
      </c>
      <c r="G194" s="292" t="str">
        <f>IF(A194="","",CONCATENATE(UHG_csv!G194," x ",VLOOKUP(Monatsverwendungsnachweis!$B205,Positionen,11,FALSE)*100,"%"))</f>
        <v/>
      </c>
      <c r="H194" s="406" t="str">
        <f>IF(A194="","",ROUND(UHG_csv!H194*VLOOKUP(Monatsverwendungsnachweis!$B205,Positionen,11,FALSE),2))</f>
        <v/>
      </c>
      <c r="I194" s="406" t="str">
        <f t="shared" si="23"/>
        <v/>
      </c>
      <c r="J194" s="293" t="str">
        <f>IF(A194="","",IF(Monatsverwendungsnachweis!S205="","",Monatsverwendungsnachweis!S205))</f>
        <v/>
      </c>
      <c r="K194" s="293" t="str">
        <f t="shared" si="24"/>
        <v/>
      </c>
      <c r="L194" s="508">
        <f>Monatsverwendungsnachweis!B205</f>
        <v>0</v>
      </c>
    </row>
    <row r="195" spans="1:12" x14ac:dyDescent="0.25">
      <c r="A195" s="292" t="str">
        <f>IF(UHG_Refi_1_csv!A195="","",IF(VLOOKUP(Monatsverwendungsnachweis!B206,Positionen,9,FALSE)="","",IFERROR(VLOOKUP(Monatsverwendungsnachweis!B206,Positionen,9,FALSE),"")))</f>
        <v/>
      </c>
      <c r="B195" s="293" t="str">
        <f t="shared" si="20"/>
        <v/>
      </c>
      <c r="C195" s="292" t="str">
        <f>IF(A195="","",CONCATENATE("Refi_UHG_2"," / ",Monatsverwendungsnachweis!$D$7," / ",RIGHT(Monatsverwendungsnachweis!$F$7,2)," / ",ROW()-1))</f>
        <v/>
      </c>
      <c r="D195" s="294" t="str">
        <f t="shared" si="21"/>
        <v/>
      </c>
      <c r="E195" s="294" t="str">
        <f t="shared" si="22"/>
        <v/>
      </c>
      <c r="F195" s="293" t="str">
        <f>IF(A195="","",VLOOKUP(Monatsverwendungsnachweis!B206,Positionen,10,FALSE))</f>
        <v/>
      </c>
      <c r="G195" s="292" t="str">
        <f>IF(A195="","",CONCATENATE(UHG_csv!G195," x ",VLOOKUP(Monatsverwendungsnachweis!$B206,Positionen,11,FALSE)*100,"%"))</f>
        <v/>
      </c>
      <c r="H195" s="406" t="str">
        <f>IF(A195="","",ROUND(UHG_csv!H195*VLOOKUP(Monatsverwendungsnachweis!$B206,Positionen,11,FALSE),2))</f>
        <v/>
      </c>
      <c r="I195" s="406" t="str">
        <f t="shared" si="23"/>
        <v/>
      </c>
      <c r="J195" s="293" t="str">
        <f>IF(A195="","",IF(Monatsverwendungsnachweis!S206="","",Monatsverwendungsnachweis!S206))</f>
        <v/>
      </c>
      <c r="K195" s="293" t="str">
        <f t="shared" si="24"/>
        <v/>
      </c>
      <c r="L195" s="508">
        <f>Monatsverwendungsnachweis!B206</f>
        <v>0</v>
      </c>
    </row>
    <row r="196" spans="1:12" x14ac:dyDescent="0.25">
      <c r="A196" s="292" t="str">
        <f>IF(UHG_Refi_1_csv!A196="","",IF(VLOOKUP(Monatsverwendungsnachweis!B207,Positionen,9,FALSE)="","",IFERROR(VLOOKUP(Monatsverwendungsnachweis!B207,Positionen,9,FALSE),"")))</f>
        <v/>
      </c>
      <c r="B196" s="293" t="str">
        <f t="shared" si="20"/>
        <v/>
      </c>
      <c r="C196" s="292" t="str">
        <f>IF(A196="","",CONCATENATE("Refi_UHG_2"," / ",Monatsverwendungsnachweis!$D$7," / ",RIGHT(Monatsverwendungsnachweis!$F$7,2)," / ",ROW()-1))</f>
        <v/>
      </c>
      <c r="D196" s="294" t="str">
        <f t="shared" si="21"/>
        <v/>
      </c>
      <c r="E196" s="294" t="str">
        <f t="shared" si="22"/>
        <v/>
      </c>
      <c r="F196" s="293" t="str">
        <f>IF(A196="","",VLOOKUP(Monatsverwendungsnachweis!B207,Positionen,10,FALSE))</f>
        <v/>
      </c>
      <c r="G196" s="292" t="str">
        <f>IF(A196="","",CONCATENATE(UHG_csv!G196," x ",VLOOKUP(Monatsverwendungsnachweis!$B207,Positionen,11,FALSE)*100,"%"))</f>
        <v/>
      </c>
      <c r="H196" s="406" t="str">
        <f>IF(A196="","",ROUND(UHG_csv!H196*VLOOKUP(Monatsverwendungsnachweis!$B207,Positionen,11,FALSE),2))</f>
        <v/>
      </c>
      <c r="I196" s="406" t="str">
        <f t="shared" si="23"/>
        <v/>
      </c>
      <c r="J196" s="293" t="str">
        <f>IF(A196="","",IF(Monatsverwendungsnachweis!S207="","",Monatsverwendungsnachweis!S207))</f>
        <v/>
      </c>
      <c r="K196" s="293" t="str">
        <f t="shared" si="24"/>
        <v/>
      </c>
      <c r="L196" s="508">
        <f>Monatsverwendungsnachweis!B207</f>
        <v>0</v>
      </c>
    </row>
    <row r="197" spans="1:12" x14ac:dyDescent="0.25">
      <c r="A197" s="292" t="str">
        <f>IF(UHG_Refi_1_csv!A197="","",IF(VLOOKUP(Monatsverwendungsnachweis!B208,Positionen,9,FALSE)="","",IFERROR(VLOOKUP(Monatsverwendungsnachweis!B208,Positionen,9,FALSE),"")))</f>
        <v/>
      </c>
      <c r="B197" s="293" t="str">
        <f t="shared" si="20"/>
        <v/>
      </c>
      <c r="C197" s="292" t="str">
        <f>IF(A197="","",CONCATENATE("Refi_UHG_2"," / ",Monatsverwendungsnachweis!$D$7," / ",RIGHT(Monatsverwendungsnachweis!$F$7,2)," / ",ROW()-1))</f>
        <v/>
      </c>
      <c r="D197" s="294" t="str">
        <f t="shared" si="21"/>
        <v/>
      </c>
      <c r="E197" s="294" t="str">
        <f t="shared" si="22"/>
        <v/>
      </c>
      <c r="F197" s="293" t="str">
        <f>IF(A197="","",VLOOKUP(Monatsverwendungsnachweis!B208,Positionen,10,FALSE))</f>
        <v/>
      </c>
      <c r="G197" s="292" t="str">
        <f>IF(A197="","",CONCATENATE(UHG_csv!G197," x ",VLOOKUP(Monatsverwendungsnachweis!$B208,Positionen,11,FALSE)*100,"%"))</f>
        <v/>
      </c>
      <c r="H197" s="406" t="str">
        <f>IF(A197="","",ROUND(UHG_csv!H197*VLOOKUP(Monatsverwendungsnachweis!$B208,Positionen,11,FALSE),2))</f>
        <v/>
      </c>
      <c r="I197" s="406" t="str">
        <f t="shared" si="23"/>
        <v/>
      </c>
      <c r="J197" s="293" t="str">
        <f>IF(A197="","",IF(Monatsverwendungsnachweis!S208="","",Monatsverwendungsnachweis!S208))</f>
        <v/>
      </c>
      <c r="K197" s="293" t="str">
        <f t="shared" si="24"/>
        <v/>
      </c>
      <c r="L197" s="508">
        <f>Monatsverwendungsnachweis!B208</f>
        <v>0</v>
      </c>
    </row>
    <row r="198" spans="1:12" x14ac:dyDescent="0.25">
      <c r="A198" s="292" t="str">
        <f>IF(UHG_Refi_1_csv!A198="","",IF(VLOOKUP(Monatsverwendungsnachweis!B209,Positionen,9,FALSE)="","",IFERROR(VLOOKUP(Monatsverwendungsnachweis!B209,Positionen,9,FALSE),"")))</f>
        <v/>
      </c>
      <c r="B198" s="293" t="str">
        <f t="shared" si="20"/>
        <v/>
      </c>
      <c r="C198" s="292" t="str">
        <f>IF(A198="","",CONCATENATE("Refi_UHG_2"," / ",Monatsverwendungsnachweis!$D$7," / ",RIGHT(Monatsverwendungsnachweis!$F$7,2)," / ",ROW()-1))</f>
        <v/>
      </c>
      <c r="D198" s="294" t="str">
        <f t="shared" si="21"/>
        <v/>
      </c>
      <c r="E198" s="294" t="str">
        <f t="shared" si="22"/>
        <v/>
      </c>
      <c r="F198" s="293" t="str">
        <f>IF(A198="","",VLOOKUP(Monatsverwendungsnachweis!B209,Positionen,10,FALSE))</f>
        <v/>
      </c>
      <c r="G198" s="292" t="str">
        <f>IF(A198="","",CONCATENATE(UHG_csv!G198," x ",VLOOKUP(Monatsverwendungsnachweis!$B209,Positionen,11,FALSE)*100,"%"))</f>
        <v/>
      </c>
      <c r="H198" s="406" t="str">
        <f>IF(A198="","",ROUND(UHG_csv!H198*VLOOKUP(Monatsverwendungsnachweis!$B209,Positionen,11,FALSE),2))</f>
        <v/>
      </c>
      <c r="I198" s="406" t="str">
        <f t="shared" si="23"/>
        <v/>
      </c>
      <c r="J198" s="293" t="str">
        <f>IF(A198="","",IF(Monatsverwendungsnachweis!S209="","",Monatsverwendungsnachweis!S209))</f>
        <v/>
      </c>
      <c r="K198" s="293" t="str">
        <f t="shared" si="24"/>
        <v/>
      </c>
      <c r="L198" s="508">
        <f>Monatsverwendungsnachweis!B209</f>
        <v>0</v>
      </c>
    </row>
    <row r="199" spans="1:12" x14ac:dyDescent="0.25">
      <c r="A199" s="292" t="str">
        <f>IF(UHG_Refi_1_csv!A199="","",IF(VLOOKUP(Monatsverwendungsnachweis!B210,Positionen,9,FALSE)="","",IFERROR(VLOOKUP(Monatsverwendungsnachweis!B210,Positionen,9,FALSE),"")))</f>
        <v/>
      </c>
      <c r="B199" s="293" t="str">
        <f t="shared" si="20"/>
        <v/>
      </c>
      <c r="C199" s="292" t="str">
        <f>IF(A199="","",CONCATENATE("Refi_UHG_2"," / ",Monatsverwendungsnachweis!$D$7," / ",RIGHT(Monatsverwendungsnachweis!$F$7,2)," / ",ROW()-1))</f>
        <v/>
      </c>
      <c r="D199" s="294" t="str">
        <f t="shared" si="21"/>
        <v/>
      </c>
      <c r="E199" s="294" t="str">
        <f t="shared" si="22"/>
        <v/>
      </c>
      <c r="F199" s="293" t="str">
        <f>IF(A199="","",VLOOKUP(Monatsverwendungsnachweis!B210,Positionen,10,FALSE))</f>
        <v/>
      </c>
      <c r="G199" s="292" t="str">
        <f>IF(A199="","",CONCATENATE(UHG_csv!G199," x ",VLOOKUP(Monatsverwendungsnachweis!$B210,Positionen,11,FALSE)*100,"%"))</f>
        <v/>
      </c>
      <c r="H199" s="406" t="str">
        <f>IF(A199="","",ROUND(UHG_csv!H199*VLOOKUP(Monatsverwendungsnachweis!$B210,Positionen,11,FALSE),2))</f>
        <v/>
      </c>
      <c r="I199" s="406" t="str">
        <f t="shared" si="23"/>
        <v/>
      </c>
      <c r="J199" s="293" t="str">
        <f>IF(A199="","",IF(Monatsverwendungsnachweis!S210="","",Monatsverwendungsnachweis!S210))</f>
        <v/>
      </c>
      <c r="K199" s="293" t="str">
        <f t="shared" si="24"/>
        <v/>
      </c>
      <c r="L199" s="508">
        <f>Monatsverwendungsnachweis!B210</f>
        <v>0</v>
      </c>
    </row>
    <row r="200" spans="1:12" x14ac:dyDescent="0.25">
      <c r="A200" s="292" t="str">
        <f>IF(UHG_Refi_1_csv!A200="","",IF(VLOOKUP(Monatsverwendungsnachweis!B211,Positionen,9,FALSE)="","",IFERROR(VLOOKUP(Monatsverwendungsnachweis!B211,Positionen,9,FALSE),"")))</f>
        <v/>
      </c>
      <c r="B200" s="293" t="str">
        <f t="shared" si="20"/>
        <v/>
      </c>
      <c r="C200" s="292" t="str">
        <f>IF(A200="","",CONCATENATE("Refi_UHG_2"," / ",Monatsverwendungsnachweis!$D$7," / ",RIGHT(Monatsverwendungsnachweis!$F$7,2)," / ",ROW()-1))</f>
        <v/>
      </c>
      <c r="D200" s="294" t="str">
        <f t="shared" si="21"/>
        <v/>
      </c>
      <c r="E200" s="294" t="str">
        <f t="shared" si="22"/>
        <v/>
      </c>
      <c r="F200" s="293" t="str">
        <f>IF(A200="","",VLOOKUP(Monatsverwendungsnachweis!B211,Positionen,10,FALSE))</f>
        <v/>
      </c>
      <c r="G200" s="292" t="str">
        <f>IF(A200="","",CONCATENATE(UHG_csv!G200," x ",VLOOKUP(Monatsverwendungsnachweis!$B211,Positionen,11,FALSE)*100,"%"))</f>
        <v/>
      </c>
      <c r="H200" s="406" t="str">
        <f>IF(A200="","",ROUND(UHG_csv!H200*VLOOKUP(Monatsverwendungsnachweis!$B211,Positionen,11,FALSE),2))</f>
        <v/>
      </c>
      <c r="I200" s="406" t="str">
        <f t="shared" si="23"/>
        <v/>
      </c>
      <c r="J200" s="293" t="str">
        <f>IF(A200="","",IF(Monatsverwendungsnachweis!S211="","",Monatsverwendungsnachweis!S211))</f>
        <v/>
      </c>
      <c r="K200" s="293" t="str">
        <f t="shared" si="24"/>
        <v/>
      </c>
      <c r="L200" s="508">
        <f>Monatsverwendungsnachweis!B211</f>
        <v>0</v>
      </c>
    </row>
    <row r="201" spans="1:12" x14ac:dyDescent="0.25">
      <c r="A201" s="292" t="str">
        <f>IF(UHG_Refi_1_csv!A201="","",IF(VLOOKUP(Monatsverwendungsnachweis!B212,Positionen,9,FALSE)="","",IFERROR(VLOOKUP(Monatsverwendungsnachweis!B212,Positionen,9,FALSE),"")))</f>
        <v/>
      </c>
      <c r="B201" s="293" t="str">
        <f t="shared" si="20"/>
        <v/>
      </c>
      <c r="C201" s="292" t="str">
        <f>IF(A201="","",CONCATENATE("Refi_UHG_2"," / ",Monatsverwendungsnachweis!$D$7," / ",RIGHT(Monatsverwendungsnachweis!$F$7,2)," / ",ROW()-1))</f>
        <v/>
      </c>
      <c r="D201" s="294" t="str">
        <f t="shared" si="21"/>
        <v/>
      </c>
      <c r="E201" s="294" t="str">
        <f t="shared" si="22"/>
        <v/>
      </c>
      <c r="F201" s="293" t="str">
        <f>IF(A201="","",VLOOKUP(Monatsverwendungsnachweis!B212,Positionen,10,FALSE))</f>
        <v/>
      </c>
      <c r="G201" s="292" t="str">
        <f>IF(A201="","",CONCATENATE(UHG_csv!G201," x ",VLOOKUP(Monatsverwendungsnachweis!$B212,Positionen,11,FALSE)*100,"%"))</f>
        <v/>
      </c>
      <c r="H201" s="406" t="str">
        <f>IF(A201="","",ROUND(UHG_csv!H201*VLOOKUP(Monatsverwendungsnachweis!$B212,Positionen,11,FALSE),2))</f>
        <v/>
      </c>
      <c r="I201" s="406" t="str">
        <f t="shared" si="23"/>
        <v/>
      </c>
      <c r="J201" s="293" t="str">
        <f>IF(A201="","",IF(Monatsverwendungsnachweis!S212="","",Monatsverwendungsnachweis!S212))</f>
        <v/>
      </c>
      <c r="K201" s="293" t="str">
        <f t="shared" si="24"/>
        <v/>
      </c>
      <c r="L201" s="508">
        <f>Monatsverwendungsnachweis!B212</f>
        <v>0</v>
      </c>
    </row>
    <row r="202" spans="1:12" x14ac:dyDescent="0.25">
      <c r="A202" s="292" t="str">
        <f>IF(UHG_Refi_1_csv!A202="","",IF(VLOOKUP(Monatsverwendungsnachweis!B213,Positionen,9,FALSE)="","",IFERROR(VLOOKUP(Monatsverwendungsnachweis!B213,Positionen,9,FALSE),"")))</f>
        <v/>
      </c>
      <c r="B202" s="293" t="str">
        <f t="shared" si="20"/>
        <v/>
      </c>
      <c r="C202" s="292" t="str">
        <f>IF(A202="","",CONCATENATE("Refi_UHG_2"," / ",Monatsverwendungsnachweis!$D$7," / ",RIGHT(Monatsverwendungsnachweis!$F$7,2)," / ",ROW()-1))</f>
        <v/>
      </c>
      <c r="D202" s="294" t="str">
        <f t="shared" si="21"/>
        <v/>
      </c>
      <c r="E202" s="294" t="str">
        <f t="shared" si="22"/>
        <v/>
      </c>
      <c r="F202" s="293" t="str">
        <f>IF(A202="","",VLOOKUP(Monatsverwendungsnachweis!B213,Positionen,10,FALSE))</f>
        <v/>
      </c>
      <c r="G202" s="292" t="str">
        <f>IF(A202="","",CONCATENATE(UHG_csv!G202," x ",VLOOKUP(Monatsverwendungsnachweis!$B213,Positionen,11,FALSE)*100,"%"))</f>
        <v/>
      </c>
      <c r="H202" s="406" t="str">
        <f>IF(A202="","",ROUND(UHG_csv!H202*VLOOKUP(Monatsverwendungsnachweis!$B213,Positionen,11,FALSE),2))</f>
        <v/>
      </c>
      <c r="I202" s="406" t="str">
        <f t="shared" si="23"/>
        <v/>
      </c>
      <c r="J202" s="293" t="str">
        <f>IF(A202="","",IF(Monatsverwendungsnachweis!S213="","",Monatsverwendungsnachweis!S213))</f>
        <v/>
      </c>
      <c r="K202" s="293" t="str">
        <f t="shared" si="24"/>
        <v/>
      </c>
      <c r="L202" s="508">
        <f>Monatsverwendungsnachweis!B213</f>
        <v>0</v>
      </c>
    </row>
    <row r="203" spans="1:12" x14ac:dyDescent="0.25">
      <c r="A203" s="292" t="str">
        <f>IF(UHG_Refi_1_csv!A203="","",IF(VLOOKUP(Monatsverwendungsnachweis!B214,Positionen,9,FALSE)="","",IFERROR(VLOOKUP(Monatsverwendungsnachweis!B214,Positionen,9,FALSE),"")))</f>
        <v/>
      </c>
      <c r="B203" s="293" t="str">
        <f t="shared" si="20"/>
        <v/>
      </c>
      <c r="C203" s="292" t="str">
        <f>IF(A203="","",CONCATENATE("Refi_UHG_2"," / ",Monatsverwendungsnachweis!$D$7," / ",RIGHT(Monatsverwendungsnachweis!$F$7,2)," / ",ROW()-1))</f>
        <v/>
      </c>
      <c r="D203" s="294" t="str">
        <f t="shared" si="21"/>
        <v/>
      </c>
      <c r="E203" s="294" t="str">
        <f t="shared" si="22"/>
        <v/>
      </c>
      <c r="F203" s="293" t="str">
        <f>IF(A203="","",VLOOKUP(Monatsverwendungsnachweis!B214,Positionen,10,FALSE))</f>
        <v/>
      </c>
      <c r="G203" s="292" t="str">
        <f>IF(A203="","",CONCATENATE(UHG_csv!G203," x ",VLOOKUP(Monatsverwendungsnachweis!$B214,Positionen,11,FALSE)*100,"%"))</f>
        <v/>
      </c>
      <c r="H203" s="406" t="str">
        <f>IF(A203="","",ROUND(UHG_csv!H203*VLOOKUP(Monatsverwendungsnachweis!$B214,Positionen,11,FALSE),2))</f>
        <v/>
      </c>
      <c r="I203" s="406" t="str">
        <f t="shared" si="23"/>
        <v/>
      </c>
      <c r="J203" s="293" t="str">
        <f>IF(A203="","",IF(Monatsverwendungsnachweis!S214="","",Monatsverwendungsnachweis!S214))</f>
        <v/>
      </c>
      <c r="K203" s="293" t="str">
        <f t="shared" si="24"/>
        <v/>
      </c>
      <c r="L203" s="508">
        <f>Monatsverwendungsnachweis!B214</f>
        <v>0</v>
      </c>
    </row>
    <row r="204" spans="1:12" x14ac:dyDescent="0.25">
      <c r="A204" s="292" t="str">
        <f>IF(UHG_Refi_1_csv!A204="","",IF(VLOOKUP(Monatsverwendungsnachweis!B215,Positionen,9,FALSE)="","",IFERROR(VLOOKUP(Monatsverwendungsnachweis!B215,Positionen,9,FALSE),"")))</f>
        <v/>
      </c>
      <c r="B204" s="293" t="str">
        <f t="shared" si="20"/>
        <v/>
      </c>
      <c r="C204" s="292" t="str">
        <f>IF(A204="","",CONCATENATE("Refi_UHG_2"," / ",Monatsverwendungsnachweis!$D$7," / ",RIGHT(Monatsverwendungsnachweis!$F$7,2)," / ",ROW()-1))</f>
        <v/>
      </c>
      <c r="D204" s="294" t="str">
        <f t="shared" si="21"/>
        <v/>
      </c>
      <c r="E204" s="294" t="str">
        <f t="shared" si="22"/>
        <v/>
      </c>
      <c r="F204" s="293" t="str">
        <f>IF(A204="","",VLOOKUP(Monatsverwendungsnachweis!B215,Positionen,10,FALSE))</f>
        <v/>
      </c>
      <c r="G204" s="292" t="str">
        <f>IF(A204="","",CONCATENATE(UHG_csv!G204," x ",VLOOKUP(Monatsverwendungsnachweis!$B215,Positionen,11,FALSE)*100,"%"))</f>
        <v/>
      </c>
      <c r="H204" s="406" t="str">
        <f>IF(A204="","",ROUND(UHG_csv!H204*VLOOKUP(Monatsverwendungsnachweis!$B215,Positionen,11,FALSE),2))</f>
        <v/>
      </c>
      <c r="I204" s="406" t="str">
        <f t="shared" si="23"/>
        <v/>
      </c>
      <c r="J204" s="293" t="str">
        <f>IF(A204="","",IF(Monatsverwendungsnachweis!S215="","",Monatsverwendungsnachweis!S215))</f>
        <v/>
      </c>
      <c r="K204" s="293" t="str">
        <f t="shared" si="24"/>
        <v/>
      </c>
      <c r="L204" s="508">
        <f>Monatsverwendungsnachweis!B215</f>
        <v>0</v>
      </c>
    </row>
    <row r="205" spans="1:12" x14ac:dyDescent="0.25">
      <c r="A205" s="292" t="str">
        <f>IF(UHG_Refi_1_csv!A205="","",IF(VLOOKUP(Monatsverwendungsnachweis!B216,Positionen,9,FALSE)="","",IFERROR(VLOOKUP(Monatsverwendungsnachweis!B216,Positionen,9,FALSE),"")))</f>
        <v/>
      </c>
      <c r="B205" s="293" t="str">
        <f t="shared" si="20"/>
        <v/>
      </c>
      <c r="C205" s="292" t="str">
        <f>IF(A205="","",CONCATENATE("Refi_UHG_2"," / ",Monatsverwendungsnachweis!$D$7," / ",RIGHT(Monatsverwendungsnachweis!$F$7,2)," / ",ROW()-1))</f>
        <v/>
      </c>
      <c r="D205" s="294" t="str">
        <f t="shared" si="21"/>
        <v/>
      </c>
      <c r="E205" s="294" t="str">
        <f t="shared" si="22"/>
        <v/>
      </c>
      <c r="F205" s="293" t="str">
        <f>IF(A205="","",VLOOKUP(Monatsverwendungsnachweis!B216,Positionen,10,FALSE))</f>
        <v/>
      </c>
      <c r="G205" s="292" t="str">
        <f>IF(A205="","",CONCATENATE(UHG_csv!G205," x ",VLOOKUP(Monatsverwendungsnachweis!$B216,Positionen,11,FALSE)*100,"%"))</f>
        <v/>
      </c>
      <c r="H205" s="406" t="str">
        <f>IF(A205="","",ROUND(UHG_csv!H205*VLOOKUP(Monatsverwendungsnachweis!$B216,Positionen,11,FALSE),2))</f>
        <v/>
      </c>
      <c r="I205" s="406" t="str">
        <f t="shared" si="23"/>
        <v/>
      </c>
      <c r="J205" s="293" t="str">
        <f>IF(A205="","",IF(Monatsverwendungsnachweis!S216="","",Monatsverwendungsnachweis!S216))</f>
        <v/>
      </c>
      <c r="K205" s="293" t="str">
        <f t="shared" si="24"/>
        <v/>
      </c>
      <c r="L205" s="508">
        <f>Monatsverwendungsnachweis!B216</f>
        <v>0</v>
      </c>
    </row>
    <row r="206" spans="1:12" x14ac:dyDescent="0.25">
      <c r="A206" s="292" t="str">
        <f>IF(UHG_Refi_1_csv!A206="","",IF(VLOOKUP(Monatsverwendungsnachweis!B217,Positionen,9,FALSE)="","",IFERROR(VLOOKUP(Monatsverwendungsnachweis!B217,Positionen,9,FALSE),"")))</f>
        <v/>
      </c>
      <c r="B206" s="293" t="str">
        <f t="shared" si="20"/>
        <v/>
      </c>
      <c r="C206" s="292" t="str">
        <f>IF(A206="","",CONCATENATE("Refi_UHG_2"," / ",Monatsverwendungsnachweis!$D$7," / ",RIGHT(Monatsverwendungsnachweis!$F$7,2)," / ",ROW()-1))</f>
        <v/>
      </c>
      <c r="D206" s="294" t="str">
        <f t="shared" si="21"/>
        <v/>
      </c>
      <c r="E206" s="294" t="str">
        <f t="shared" si="22"/>
        <v/>
      </c>
      <c r="F206" s="293" t="str">
        <f>IF(A206="","",VLOOKUP(Monatsverwendungsnachweis!B217,Positionen,10,FALSE))</f>
        <v/>
      </c>
      <c r="G206" s="292" t="str">
        <f>IF(A206="","",CONCATENATE(UHG_csv!G206," x ",VLOOKUP(Monatsverwendungsnachweis!$B217,Positionen,11,FALSE)*100,"%"))</f>
        <v/>
      </c>
      <c r="H206" s="406" t="str">
        <f>IF(A206="","",ROUND(UHG_csv!H206*VLOOKUP(Monatsverwendungsnachweis!$B217,Positionen,11,FALSE),2))</f>
        <v/>
      </c>
      <c r="I206" s="406" t="str">
        <f t="shared" si="23"/>
        <v/>
      </c>
      <c r="J206" s="293" t="str">
        <f>IF(A206="","",IF(Monatsverwendungsnachweis!S217="","",Monatsverwendungsnachweis!S217))</f>
        <v/>
      </c>
      <c r="K206" s="293" t="str">
        <f t="shared" si="24"/>
        <v/>
      </c>
      <c r="L206" s="508">
        <f>Monatsverwendungsnachweis!B217</f>
        <v>0</v>
      </c>
    </row>
    <row r="207" spans="1:12" x14ac:dyDescent="0.25">
      <c r="A207" s="292" t="str">
        <f>IF(UHG_Refi_1_csv!A207="","",IF(VLOOKUP(Monatsverwendungsnachweis!B218,Positionen,9,FALSE)="","",IFERROR(VLOOKUP(Monatsverwendungsnachweis!B218,Positionen,9,FALSE),"")))</f>
        <v/>
      </c>
      <c r="B207" s="293" t="str">
        <f t="shared" si="20"/>
        <v/>
      </c>
      <c r="C207" s="292" t="str">
        <f>IF(A207="","",CONCATENATE("Refi_UHG_2"," / ",Monatsverwendungsnachweis!$D$7," / ",RIGHT(Monatsverwendungsnachweis!$F$7,2)," / ",ROW()-1))</f>
        <v/>
      </c>
      <c r="D207" s="294" t="str">
        <f t="shared" si="21"/>
        <v/>
      </c>
      <c r="E207" s="294" t="str">
        <f t="shared" si="22"/>
        <v/>
      </c>
      <c r="F207" s="293" t="str">
        <f>IF(A207="","",VLOOKUP(Monatsverwendungsnachweis!B218,Positionen,10,FALSE))</f>
        <v/>
      </c>
      <c r="G207" s="292" t="str">
        <f>IF(A207="","",CONCATENATE(UHG_csv!G207," x ",VLOOKUP(Monatsverwendungsnachweis!$B218,Positionen,11,FALSE)*100,"%"))</f>
        <v/>
      </c>
      <c r="H207" s="406" t="str">
        <f>IF(A207="","",ROUND(UHG_csv!H207*VLOOKUP(Monatsverwendungsnachweis!$B218,Positionen,11,FALSE),2))</f>
        <v/>
      </c>
      <c r="I207" s="406" t="str">
        <f t="shared" si="23"/>
        <v/>
      </c>
      <c r="J207" s="293" t="str">
        <f>IF(A207="","",IF(Monatsverwendungsnachweis!S218="","",Monatsverwendungsnachweis!S218))</f>
        <v/>
      </c>
      <c r="K207" s="293" t="str">
        <f t="shared" si="24"/>
        <v/>
      </c>
      <c r="L207" s="508">
        <f>Monatsverwendungsnachweis!B218</f>
        <v>0</v>
      </c>
    </row>
    <row r="208" spans="1:12" x14ac:dyDescent="0.25">
      <c r="A208" s="292" t="str">
        <f>IF(UHG_Refi_1_csv!A208="","",IF(VLOOKUP(Monatsverwendungsnachweis!B219,Positionen,9,FALSE)="","",IFERROR(VLOOKUP(Monatsverwendungsnachweis!B219,Positionen,9,FALSE),"")))</f>
        <v/>
      </c>
      <c r="B208" s="293" t="str">
        <f t="shared" si="20"/>
        <v/>
      </c>
      <c r="C208" s="292" t="str">
        <f>IF(A208="","",CONCATENATE("Refi_UHG_2"," / ",Monatsverwendungsnachweis!$D$7," / ",RIGHT(Monatsverwendungsnachweis!$F$7,2)," / ",ROW()-1))</f>
        <v/>
      </c>
      <c r="D208" s="294" t="str">
        <f t="shared" si="21"/>
        <v/>
      </c>
      <c r="E208" s="294" t="str">
        <f t="shared" si="22"/>
        <v/>
      </c>
      <c r="F208" s="293" t="str">
        <f>IF(A208="","",VLOOKUP(Monatsverwendungsnachweis!B219,Positionen,10,FALSE))</f>
        <v/>
      </c>
      <c r="G208" s="292" t="str">
        <f>IF(A208="","",CONCATENATE(UHG_csv!G208," x ",VLOOKUP(Monatsverwendungsnachweis!$B219,Positionen,11,FALSE)*100,"%"))</f>
        <v/>
      </c>
      <c r="H208" s="406" t="str">
        <f>IF(A208="","",ROUND(UHG_csv!H208*VLOOKUP(Monatsverwendungsnachweis!$B219,Positionen,11,FALSE),2))</f>
        <v/>
      </c>
      <c r="I208" s="406" t="str">
        <f t="shared" si="23"/>
        <v/>
      </c>
      <c r="J208" s="293" t="str">
        <f>IF(A208="","",IF(Monatsverwendungsnachweis!S219="","",Monatsverwendungsnachweis!S219))</f>
        <v/>
      </c>
      <c r="K208" s="293" t="str">
        <f t="shared" si="24"/>
        <v/>
      </c>
      <c r="L208" s="508">
        <f>Monatsverwendungsnachweis!B219</f>
        <v>0</v>
      </c>
    </row>
    <row r="209" spans="1:12" x14ac:dyDescent="0.25">
      <c r="A209" s="292" t="str">
        <f>IF(UHG_Refi_1_csv!A209="","",IF(VLOOKUP(Monatsverwendungsnachweis!B220,Positionen,9,FALSE)="","",IFERROR(VLOOKUP(Monatsverwendungsnachweis!B220,Positionen,9,FALSE),"")))</f>
        <v/>
      </c>
      <c r="B209" s="293" t="str">
        <f t="shared" si="20"/>
        <v/>
      </c>
      <c r="C209" s="292" t="str">
        <f>IF(A209="","",CONCATENATE("Refi_UHG_2"," / ",Monatsverwendungsnachweis!$D$7," / ",RIGHT(Monatsverwendungsnachweis!$F$7,2)," / ",ROW()-1))</f>
        <v/>
      </c>
      <c r="D209" s="294" t="str">
        <f t="shared" si="21"/>
        <v/>
      </c>
      <c r="E209" s="294" t="str">
        <f t="shared" si="22"/>
        <v/>
      </c>
      <c r="F209" s="293" t="str">
        <f>IF(A209="","",VLOOKUP(Monatsverwendungsnachweis!B220,Positionen,10,FALSE))</f>
        <v/>
      </c>
      <c r="G209" s="292" t="str">
        <f>IF(A209="","",CONCATENATE(UHG_csv!G209," x ",VLOOKUP(Monatsverwendungsnachweis!$B220,Positionen,11,FALSE)*100,"%"))</f>
        <v/>
      </c>
      <c r="H209" s="406" t="str">
        <f>IF(A209="","",ROUND(UHG_csv!H209*VLOOKUP(Monatsverwendungsnachweis!$B220,Positionen,11,FALSE),2))</f>
        <v/>
      </c>
      <c r="I209" s="406" t="str">
        <f t="shared" si="23"/>
        <v/>
      </c>
      <c r="J209" s="293" t="str">
        <f>IF(A209="","",IF(Monatsverwendungsnachweis!S220="","",Monatsverwendungsnachweis!S220))</f>
        <v/>
      </c>
      <c r="K209" s="293" t="str">
        <f t="shared" si="24"/>
        <v/>
      </c>
      <c r="L209" s="508">
        <f>Monatsverwendungsnachweis!B220</f>
        <v>0</v>
      </c>
    </row>
    <row r="210" spans="1:12" x14ac:dyDescent="0.25">
      <c r="A210" s="292" t="str">
        <f>IF(UHG_Refi_1_csv!A210="","",IF(VLOOKUP(Monatsverwendungsnachweis!B221,Positionen,9,FALSE)="","",IFERROR(VLOOKUP(Monatsverwendungsnachweis!B221,Positionen,9,FALSE),"")))</f>
        <v/>
      </c>
      <c r="B210" s="293" t="str">
        <f t="shared" si="20"/>
        <v/>
      </c>
      <c r="C210" s="292" t="str">
        <f>IF(A210="","",CONCATENATE("Refi_UHG_2"," / ",Monatsverwendungsnachweis!$D$7," / ",RIGHT(Monatsverwendungsnachweis!$F$7,2)," / ",ROW()-1))</f>
        <v/>
      </c>
      <c r="D210" s="294" t="str">
        <f t="shared" si="21"/>
        <v/>
      </c>
      <c r="E210" s="294" t="str">
        <f t="shared" si="22"/>
        <v/>
      </c>
      <c r="F210" s="293" t="str">
        <f>IF(A210="","",VLOOKUP(Monatsverwendungsnachweis!B221,Positionen,10,FALSE))</f>
        <v/>
      </c>
      <c r="G210" s="292" t="str">
        <f>IF(A210="","",CONCATENATE(UHG_csv!G210," x ",VLOOKUP(Monatsverwendungsnachweis!$B221,Positionen,11,FALSE)*100,"%"))</f>
        <v/>
      </c>
      <c r="H210" s="406" t="str">
        <f>IF(A210="","",ROUND(UHG_csv!H210*VLOOKUP(Monatsverwendungsnachweis!$B221,Positionen,11,FALSE),2))</f>
        <v/>
      </c>
      <c r="I210" s="406" t="str">
        <f t="shared" si="23"/>
        <v/>
      </c>
      <c r="J210" s="293" t="str">
        <f>IF(A210="","",IF(Monatsverwendungsnachweis!S221="","",Monatsverwendungsnachweis!S221))</f>
        <v/>
      </c>
      <c r="K210" s="293" t="str">
        <f t="shared" si="24"/>
        <v/>
      </c>
      <c r="L210" s="508">
        <f>Monatsverwendungsnachweis!B221</f>
        <v>0</v>
      </c>
    </row>
    <row r="211" spans="1:12" x14ac:dyDescent="0.25">
      <c r="A211" s="292" t="str">
        <f>IF(UHG_Refi_1_csv!A211="","",IF(VLOOKUP(Monatsverwendungsnachweis!B222,Positionen,9,FALSE)="","",IFERROR(VLOOKUP(Monatsverwendungsnachweis!B222,Positionen,9,FALSE),"")))</f>
        <v/>
      </c>
      <c r="B211" s="293" t="str">
        <f t="shared" si="20"/>
        <v/>
      </c>
      <c r="C211" s="292" t="str">
        <f>IF(A211="","",CONCATENATE("Refi_UHG_2"," / ",Monatsverwendungsnachweis!$D$7," / ",RIGHT(Monatsverwendungsnachweis!$F$7,2)," / ",ROW()-1))</f>
        <v/>
      </c>
      <c r="D211" s="294" t="str">
        <f t="shared" si="21"/>
        <v/>
      </c>
      <c r="E211" s="294" t="str">
        <f t="shared" si="22"/>
        <v/>
      </c>
      <c r="F211" s="293" t="str">
        <f>IF(A211="","",VLOOKUP(Monatsverwendungsnachweis!B222,Positionen,10,FALSE))</f>
        <v/>
      </c>
      <c r="G211" s="292" t="str">
        <f>IF(A211="","",CONCATENATE(UHG_csv!G211," x ",VLOOKUP(Monatsverwendungsnachweis!$B222,Positionen,11,FALSE)*100,"%"))</f>
        <v/>
      </c>
      <c r="H211" s="406" t="str">
        <f>IF(A211="","",ROUND(UHG_csv!H211*VLOOKUP(Monatsverwendungsnachweis!$B222,Positionen,11,FALSE),2))</f>
        <v/>
      </c>
      <c r="I211" s="406" t="str">
        <f t="shared" si="23"/>
        <v/>
      </c>
      <c r="J211" s="293" t="str">
        <f>IF(A211="","",IF(Monatsverwendungsnachweis!S222="","",Monatsverwendungsnachweis!S222))</f>
        <v/>
      </c>
      <c r="K211" s="293" t="str">
        <f t="shared" si="24"/>
        <v/>
      </c>
      <c r="L211" s="508">
        <f>Monatsverwendungsnachweis!B222</f>
        <v>0</v>
      </c>
    </row>
    <row r="212" spans="1:12" x14ac:dyDescent="0.25">
      <c r="A212" s="292" t="str">
        <f>IF(UHG_Refi_1_csv!A212="","",IF(VLOOKUP(Monatsverwendungsnachweis!B223,Positionen,9,FALSE)="","",IFERROR(VLOOKUP(Monatsverwendungsnachweis!B223,Positionen,9,FALSE),"")))</f>
        <v/>
      </c>
      <c r="B212" s="293" t="str">
        <f t="shared" si="20"/>
        <v/>
      </c>
      <c r="C212" s="292" t="str">
        <f>IF(A212="","",CONCATENATE("Refi_UHG_2"," / ",Monatsverwendungsnachweis!$D$7," / ",RIGHT(Monatsverwendungsnachweis!$F$7,2)," / ",ROW()-1))</f>
        <v/>
      </c>
      <c r="D212" s="294" t="str">
        <f t="shared" si="21"/>
        <v/>
      </c>
      <c r="E212" s="294" t="str">
        <f t="shared" si="22"/>
        <v/>
      </c>
      <c r="F212" s="293" t="str">
        <f>IF(A212="","",VLOOKUP(Monatsverwendungsnachweis!B223,Positionen,10,FALSE))</f>
        <v/>
      </c>
      <c r="G212" s="292" t="str">
        <f>IF(A212="","",CONCATENATE(UHG_csv!G212," x ",VLOOKUP(Monatsverwendungsnachweis!$B223,Positionen,11,FALSE)*100,"%"))</f>
        <v/>
      </c>
      <c r="H212" s="406" t="str">
        <f>IF(A212="","",ROUND(UHG_csv!H212*VLOOKUP(Monatsverwendungsnachweis!$B223,Positionen,11,FALSE),2))</f>
        <v/>
      </c>
      <c r="I212" s="406" t="str">
        <f t="shared" si="23"/>
        <v/>
      </c>
      <c r="J212" s="293" t="str">
        <f>IF(A212="","",IF(Monatsverwendungsnachweis!S223="","",Monatsverwendungsnachweis!S223))</f>
        <v/>
      </c>
      <c r="K212" s="293" t="str">
        <f t="shared" si="24"/>
        <v/>
      </c>
      <c r="L212" s="508">
        <f>Monatsverwendungsnachweis!B223</f>
        <v>0</v>
      </c>
    </row>
    <row r="213" spans="1:12" x14ac:dyDescent="0.25">
      <c r="A213" s="292" t="str">
        <f>IF(UHG_Refi_1_csv!A213="","",IF(VLOOKUP(Monatsverwendungsnachweis!B224,Positionen,9,FALSE)="","",IFERROR(VLOOKUP(Monatsverwendungsnachweis!B224,Positionen,9,FALSE),"")))</f>
        <v/>
      </c>
      <c r="B213" s="293" t="str">
        <f t="shared" si="20"/>
        <v/>
      </c>
      <c r="C213" s="292" t="str">
        <f>IF(A213="","",CONCATENATE("Refi_UHG_2"," / ",Monatsverwendungsnachweis!$D$7," / ",RIGHT(Monatsverwendungsnachweis!$F$7,2)," / ",ROW()-1))</f>
        <v/>
      </c>
      <c r="D213" s="294" t="str">
        <f t="shared" si="21"/>
        <v/>
      </c>
      <c r="E213" s="294" t="str">
        <f t="shared" si="22"/>
        <v/>
      </c>
      <c r="F213" s="293" t="str">
        <f>IF(A213="","",VLOOKUP(Monatsverwendungsnachweis!B224,Positionen,10,FALSE))</f>
        <v/>
      </c>
      <c r="G213" s="292" t="str">
        <f>IF(A213="","",CONCATENATE(UHG_csv!G213," x ",VLOOKUP(Monatsverwendungsnachweis!$B224,Positionen,11,FALSE)*100,"%"))</f>
        <v/>
      </c>
      <c r="H213" s="406" t="str">
        <f>IF(A213="","",ROUND(UHG_csv!H213*VLOOKUP(Monatsverwendungsnachweis!$B224,Positionen,11,FALSE),2))</f>
        <v/>
      </c>
      <c r="I213" s="406" t="str">
        <f t="shared" si="23"/>
        <v/>
      </c>
      <c r="J213" s="293" t="str">
        <f>IF(A213="","",IF(Monatsverwendungsnachweis!S224="","",Monatsverwendungsnachweis!S224))</f>
        <v/>
      </c>
      <c r="K213" s="293" t="str">
        <f t="shared" si="24"/>
        <v/>
      </c>
      <c r="L213" s="508">
        <f>Monatsverwendungsnachweis!B224</f>
        <v>0</v>
      </c>
    </row>
    <row r="214" spans="1:12" x14ac:dyDescent="0.25">
      <c r="A214" s="292" t="str">
        <f>IF(UHG_Refi_1_csv!A214="","",IF(VLOOKUP(Monatsverwendungsnachweis!B225,Positionen,9,FALSE)="","",IFERROR(VLOOKUP(Monatsverwendungsnachweis!B225,Positionen,9,FALSE),"")))</f>
        <v/>
      </c>
      <c r="B214" s="293" t="str">
        <f t="shared" si="20"/>
        <v/>
      </c>
      <c r="C214" s="292" t="str">
        <f>IF(A214="","",CONCATENATE("Refi_UHG_2"," / ",Monatsverwendungsnachweis!$D$7," / ",RIGHT(Monatsverwendungsnachweis!$F$7,2)," / ",ROW()-1))</f>
        <v/>
      </c>
      <c r="D214" s="294" t="str">
        <f t="shared" si="21"/>
        <v/>
      </c>
      <c r="E214" s="294" t="str">
        <f t="shared" si="22"/>
        <v/>
      </c>
      <c r="F214" s="293" t="str">
        <f>IF(A214="","",VLOOKUP(Monatsverwendungsnachweis!B225,Positionen,10,FALSE))</f>
        <v/>
      </c>
      <c r="G214" s="292" t="str">
        <f>IF(A214="","",CONCATENATE(UHG_csv!G214," x ",VLOOKUP(Monatsverwendungsnachweis!$B225,Positionen,11,FALSE)*100,"%"))</f>
        <v/>
      </c>
      <c r="H214" s="406" t="str">
        <f>IF(A214="","",ROUND(UHG_csv!H214*VLOOKUP(Monatsverwendungsnachweis!$B225,Positionen,11,FALSE),2))</f>
        <v/>
      </c>
      <c r="I214" s="406" t="str">
        <f t="shared" si="23"/>
        <v/>
      </c>
      <c r="J214" s="293" t="str">
        <f>IF(A214="","",IF(Monatsverwendungsnachweis!S225="","",Monatsverwendungsnachweis!S225))</f>
        <v/>
      </c>
      <c r="K214" s="293" t="str">
        <f t="shared" si="24"/>
        <v/>
      </c>
      <c r="L214" s="508">
        <f>Monatsverwendungsnachweis!B225</f>
        <v>0</v>
      </c>
    </row>
    <row r="215" spans="1:12" x14ac:dyDescent="0.25">
      <c r="A215" s="292" t="str">
        <f>IF(UHG_Refi_1_csv!A215="","",IF(VLOOKUP(Monatsverwendungsnachweis!B226,Positionen,9,FALSE)="","",IFERROR(VLOOKUP(Monatsverwendungsnachweis!B226,Positionen,9,FALSE),"")))</f>
        <v/>
      </c>
      <c r="B215" s="293" t="str">
        <f t="shared" si="20"/>
        <v/>
      </c>
      <c r="C215" s="292" t="str">
        <f>IF(A215="","",CONCATENATE("Refi_UHG_2"," / ",Monatsverwendungsnachweis!$D$7," / ",RIGHT(Monatsverwendungsnachweis!$F$7,2)," / ",ROW()-1))</f>
        <v/>
      </c>
      <c r="D215" s="294" t="str">
        <f t="shared" si="21"/>
        <v/>
      </c>
      <c r="E215" s="294" t="str">
        <f t="shared" si="22"/>
        <v/>
      </c>
      <c r="F215" s="293" t="str">
        <f>IF(A215="","",VLOOKUP(Monatsverwendungsnachweis!B226,Positionen,10,FALSE))</f>
        <v/>
      </c>
      <c r="G215" s="292" t="str">
        <f>IF(A215="","",CONCATENATE(UHG_csv!G215," x ",VLOOKUP(Monatsverwendungsnachweis!$B226,Positionen,11,FALSE)*100,"%"))</f>
        <v/>
      </c>
      <c r="H215" s="406" t="str">
        <f>IF(A215="","",ROUND(UHG_csv!H215*VLOOKUP(Monatsverwendungsnachweis!$B226,Positionen,11,FALSE),2))</f>
        <v/>
      </c>
      <c r="I215" s="406" t="str">
        <f t="shared" si="23"/>
        <v/>
      </c>
      <c r="J215" s="293" t="str">
        <f>IF(A215="","",IF(Monatsverwendungsnachweis!S226="","",Monatsverwendungsnachweis!S226))</f>
        <v/>
      </c>
      <c r="K215" s="293" t="str">
        <f t="shared" si="24"/>
        <v/>
      </c>
      <c r="L215" s="508">
        <f>Monatsverwendungsnachweis!B226</f>
        <v>0</v>
      </c>
    </row>
    <row r="216" spans="1:12" x14ac:dyDescent="0.25">
      <c r="A216" s="292" t="str">
        <f>IF(UHG_Refi_1_csv!A216="","",IF(VLOOKUP(Monatsverwendungsnachweis!B227,Positionen,9,FALSE)="","",IFERROR(VLOOKUP(Monatsverwendungsnachweis!B227,Positionen,9,FALSE),"")))</f>
        <v/>
      </c>
      <c r="B216" s="293" t="str">
        <f t="shared" si="20"/>
        <v/>
      </c>
      <c r="C216" s="292" t="str">
        <f>IF(A216="","",CONCATENATE("Refi_UHG_2"," / ",Monatsverwendungsnachweis!$D$7," / ",RIGHT(Monatsverwendungsnachweis!$F$7,2)," / ",ROW()-1))</f>
        <v/>
      </c>
      <c r="D216" s="294" t="str">
        <f t="shared" si="21"/>
        <v/>
      </c>
      <c r="E216" s="294" t="str">
        <f t="shared" si="22"/>
        <v/>
      </c>
      <c r="F216" s="293" t="str">
        <f>IF(A216="","",VLOOKUP(Monatsverwendungsnachweis!B227,Positionen,10,FALSE))</f>
        <v/>
      </c>
      <c r="G216" s="292" t="str">
        <f>IF(A216="","",CONCATENATE(UHG_csv!G216," x ",VLOOKUP(Monatsverwendungsnachweis!$B227,Positionen,11,FALSE)*100,"%"))</f>
        <v/>
      </c>
      <c r="H216" s="406" t="str">
        <f>IF(A216="","",ROUND(UHG_csv!H216*VLOOKUP(Monatsverwendungsnachweis!$B227,Positionen,11,FALSE),2))</f>
        <v/>
      </c>
      <c r="I216" s="406" t="str">
        <f t="shared" si="23"/>
        <v/>
      </c>
      <c r="J216" s="293" t="str">
        <f>IF(A216="","",IF(Monatsverwendungsnachweis!S227="","",Monatsverwendungsnachweis!S227))</f>
        <v/>
      </c>
      <c r="K216" s="293" t="str">
        <f t="shared" si="24"/>
        <v/>
      </c>
      <c r="L216" s="508">
        <f>Monatsverwendungsnachweis!B227</f>
        <v>0</v>
      </c>
    </row>
    <row r="217" spans="1:12" x14ac:dyDescent="0.25">
      <c r="A217" s="292" t="str">
        <f>IF(UHG_Refi_1_csv!A217="","",IF(VLOOKUP(Monatsverwendungsnachweis!B228,Positionen,9,FALSE)="","",IFERROR(VLOOKUP(Monatsverwendungsnachweis!B228,Positionen,9,FALSE),"")))</f>
        <v/>
      </c>
      <c r="B217" s="293" t="str">
        <f t="shared" si="20"/>
        <v/>
      </c>
      <c r="C217" s="292" t="str">
        <f>IF(A217="","",CONCATENATE("Refi_UHG_2"," / ",Monatsverwendungsnachweis!$D$7," / ",RIGHT(Monatsverwendungsnachweis!$F$7,2)," / ",ROW()-1))</f>
        <v/>
      </c>
      <c r="D217" s="294" t="str">
        <f t="shared" si="21"/>
        <v/>
      </c>
      <c r="E217" s="294" t="str">
        <f t="shared" si="22"/>
        <v/>
      </c>
      <c r="F217" s="293" t="str">
        <f>IF(A217="","",VLOOKUP(Monatsverwendungsnachweis!B228,Positionen,10,FALSE))</f>
        <v/>
      </c>
      <c r="G217" s="292" t="str">
        <f>IF(A217="","",CONCATENATE(UHG_csv!G217," x ",VLOOKUP(Monatsverwendungsnachweis!$B228,Positionen,11,FALSE)*100,"%"))</f>
        <v/>
      </c>
      <c r="H217" s="406" t="str">
        <f>IF(A217="","",ROUND(UHG_csv!H217*VLOOKUP(Monatsverwendungsnachweis!$B228,Positionen,11,FALSE),2))</f>
        <v/>
      </c>
      <c r="I217" s="406" t="str">
        <f t="shared" si="23"/>
        <v/>
      </c>
      <c r="J217" s="293" t="str">
        <f>IF(A217="","",IF(Monatsverwendungsnachweis!S228="","",Monatsverwendungsnachweis!S228))</f>
        <v/>
      </c>
      <c r="K217" s="293" t="str">
        <f t="shared" si="24"/>
        <v/>
      </c>
      <c r="L217" s="508">
        <f>Monatsverwendungsnachweis!B228</f>
        <v>0</v>
      </c>
    </row>
    <row r="218" spans="1:12" x14ac:dyDescent="0.25">
      <c r="A218" s="292" t="str">
        <f>IF(UHG_Refi_1_csv!A218="","",IF(VLOOKUP(Monatsverwendungsnachweis!B229,Positionen,9,FALSE)="","",IFERROR(VLOOKUP(Monatsverwendungsnachweis!B229,Positionen,9,FALSE),"")))</f>
        <v/>
      </c>
      <c r="B218" s="293" t="str">
        <f t="shared" si="20"/>
        <v/>
      </c>
      <c r="C218" s="292" t="str">
        <f>IF(A218="","",CONCATENATE("Refi_UHG_2"," / ",Monatsverwendungsnachweis!$D$7," / ",RIGHT(Monatsverwendungsnachweis!$F$7,2)," / ",ROW()-1))</f>
        <v/>
      </c>
      <c r="D218" s="294" t="str">
        <f t="shared" si="21"/>
        <v/>
      </c>
      <c r="E218" s="294" t="str">
        <f t="shared" si="22"/>
        <v/>
      </c>
      <c r="F218" s="293" t="str">
        <f>IF(A218="","",VLOOKUP(Monatsverwendungsnachweis!B229,Positionen,10,FALSE))</f>
        <v/>
      </c>
      <c r="G218" s="292" t="str">
        <f>IF(A218="","",CONCATENATE(UHG_csv!G218," x ",VLOOKUP(Monatsverwendungsnachweis!$B229,Positionen,11,FALSE)*100,"%"))</f>
        <v/>
      </c>
      <c r="H218" s="406" t="str">
        <f>IF(A218="","",ROUND(UHG_csv!H218*VLOOKUP(Monatsverwendungsnachweis!$B229,Positionen,11,FALSE),2))</f>
        <v/>
      </c>
      <c r="I218" s="406" t="str">
        <f t="shared" si="23"/>
        <v/>
      </c>
      <c r="J218" s="293" t="str">
        <f>IF(A218="","",IF(Monatsverwendungsnachweis!S229="","",Monatsverwendungsnachweis!S229))</f>
        <v/>
      </c>
      <c r="K218" s="293" t="str">
        <f t="shared" si="24"/>
        <v/>
      </c>
      <c r="L218" s="508">
        <f>Monatsverwendungsnachweis!B229</f>
        <v>0</v>
      </c>
    </row>
    <row r="219" spans="1:12" x14ac:dyDescent="0.25">
      <c r="A219" s="292" t="str">
        <f>IF(UHG_Refi_1_csv!A219="","",IF(VLOOKUP(Monatsverwendungsnachweis!B230,Positionen,9,FALSE)="","",IFERROR(VLOOKUP(Monatsverwendungsnachweis!B230,Positionen,9,FALSE),"")))</f>
        <v/>
      </c>
      <c r="B219" s="293" t="str">
        <f t="shared" si="20"/>
        <v/>
      </c>
      <c r="C219" s="292" t="str">
        <f>IF(A219="","",CONCATENATE("Refi_UHG_2"," / ",Monatsverwendungsnachweis!$D$7," / ",RIGHT(Monatsverwendungsnachweis!$F$7,2)," / ",ROW()-1))</f>
        <v/>
      </c>
      <c r="D219" s="294" t="str">
        <f t="shared" si="21"/>
        <v/>
      </c>
      <c r="E219" s="294" t="str">
        <f t="shared" si="22"/>
        <v/>
      </c>
      <c r="F219" s="293" t="str">
        <f>IF(A219="","",VLOOKUP(Monatsverwendungsnachweis!B230,Positionen,10,FALSE))</f>
        <v/>
      </c>
      <c r="G219" s="292" t="str">
        <f>IF(A219="","",CONCATENATE(UHG_csv!G219," x ",VLOOKUP(Monatsverwendungsnachweis!$B230,Positionen,11,FALSE)*100,"%"))</f>
        <v/>
      </c>
      <c r="H219" s="406" t="str">
        <f>IF(A219="","",ROUND(UHG_csv!H219*VLOOKUP(Monatsverwendungsnachweis!$B230,Positionen,11,FALSE),2))</f>
        <v/>
      </c>
      <c r="I219" s="406" t="str">
        <f t="shared" si="23"/>
        <v/>
      </c>
      <c r="J219" s="293" t="str">
        <f>IF(A219="","",IF(Monatsverwendungsnachweis!S230="","",Monatsverwendungsnachweis!S230))</f>
        <v/>
      </c>
      <c r="K219" s="293" t="str">
        <f t="shared" si="24"/>
        <v/>
      </c>
      <c r="L219" s="508">
        <f>Monatsverwendungsnachweis!B230</f>
        <v>0</v>
      </c>
    </row>
    <row r="220" spans="1:12" x14ac:dyDescent="0.25">
      <c r="A220" s="292" t="str">
        <f>IF(UHG_Refi_1_csv!A220="","",IF(VLOOKUP(Monatsverwendungsnachweis!B231,Positionen,9,FALSE)="","",IFERROR(VLOOKUP(Monatsverwendungsnachweis!B231,Positionen,9,FALSE),"")))</f>
        <v/>
      </c>
      <c r="B220" s="293" t="str">
        <f t="shared" si="20"/>
        <v/>
      </c>
      <c r="C220" s="292" t="str">
        <f>IF(A220="","",CONCATENATE("Refi_UHG_2"," / ",Monatsverwendungsnachweis!$D$7," / ",RIGHT(Monatsverwendungsnachweis!$F$7,2)," / ",ROW()-1))</f>
        <v/>
      </c>
      <c r="D220" s="294" t="str">
        <f t="shared" si="21"/>
        <v/>
      </c>
      <c r="E220" s="294" t="str">
        <f t="shared" si="22"/>
        <v/>
      </c>
      <c r="F220" s="293" t="str">
        <f>IF(A220="","",VLOOKUP(Monatsverwendungsnachweis!B231,Positionen,10,FALSE))</f>
        <v/>
      </c>
      <c r="G220" s="292" t="str">
        <f>IF(A220="","",CONCATENATE(UHG_csv!G220," x ",VLOOKUP(Monatsverwendungsnachweis!$B231,Positionen,11,FALSE)*100,"%"))</f>
        <v/>
      </c>
      <c r="H220" s="406" t="str">
        <f>IF(A220="","",ROUND(UHG_csv!H220*VLOOKUP(Monatsverwendungsnachweis!$B231,Positionen,11,FALSE),2))</f>
        <v/>
      </c>
      <c r="I220" s="406" t="str">
        <f t="shared" si="23"/>
        <v/>
      </c>
      <c r="J220" s="293" t="str">
        <f>IF(A220="","",IF(Monatsverwendungsnachweis!S231="","",Monatsverwendungsnachweis!S231))</f>
        <v/>
      </c>
      <c r="K220" s="293" t="str">
        <f t="shared" si="24"/>
        <v/>
      </c>
      <c r="L220" s="508">
        <f>Monatsverwendungsnachweis!B231</f>
        <v>0</v>
      </c>
    </row>
    <row r="221" spans="1:12" x14ac:dyDescent="0.25">
      <c r="A221" s="292" t="str">
        <f>IF(UHG_Refi_1_csv!A221="","",IF(VLOOKUP(Monatsverwendungsnachweis!B232,Positionen,9,FALSE)="","",IFERROR(VLOOKUP(Monatsverwendungsnachweis!B232,Positionen,9,FALSE),"")))</f>
        <v/>
      </c>
      <c r="B221" s="293" t="str">
        <f t="shared" si="20"/>
        <v/>
      </c>
      <c r="C221" s="292" t="str">
        <f>IF(A221="","",CONCATENATE("Refi_UHG_2"," / ",Monatsverwendungsnachweis!$D$7," / ",RIGHT(Monatsverwendungsnachweis!$F$7,2)," / ",ROW()-1))</f>
        <v/>
      </c>
      <c r="D221" s="294" t="str">
        <f t="shared" si="21"/>
        <v/>
      </c>
      <c r="E221" s="294" t="str">
        <f t="shared" si="22"/>
        <v/>
      </c>
      <c r="F221" s="293" t="str">
        <f>IF(A221="","",VLOOKUP(Monatsverwendungsnachweis!B232,Positionen,10,FALSE))</f>
        <v/>
      </c>
      <c r="G221" s="292" t="str">
        <f>IF(A221="","",CONCATENATE(UHG_csv!G221," x ",VLOOKUP(Monatsverwendungsnachweis!$B232,Positionen,11,FALSE)*100,"%"))</f>
        <v/>
      </c>
      <c r="H221" s="406" t="str">
        <f>IF(A221="","",ROUND(UHG_csv!H221*VLOOKUP(Monatsverwendungsnachweis!$B232,Positionen,11,FALSE),2))</f>
        <v/>
      </c>
      <c r="I221" s="406" t="str">
        <f t="shared" si="23"/>
        <v/>
      </c>
      <c r="J221" s="293" t="str">
        <f>IF(A221="","",IF(Monatsverwendungsnachweis!S232="","",Monatsverwendungsnachweis!S232))</f>
        <v/>
      </c>
      <c r="K221" s="293" t="str">
        <f t="shared" si="24"/>
        <v/>
      </c>
      <c r="L221" s="508">
        <f>Monatsverwendungsnachweis!B232</f>
        <v>0</v>
      </c>
    </row>
    <row r="222" spans="1:12" x14ac:dyDescent="0.25">
      <c r="A222" s="292" t="str">
        <f>IF(UHG_Refi_1_csv!A222="","",IF(VLOOKUP(Monatsverwendungsnachweis!B233,Positionen,9,FALSE)="","",IFERROR(VLOOKUP(Monatsverwendungsnachweis!B233,Positionen,9,FALSE),"")))</f>
        <v/>
      </c>
      <c r="B222" s="293" t="str">
        <f t="shared" si="20"/>
        <v/>
      </c>
      <c r="C222" s="292" t="str">
        <f>IF(A222="","",CONCATENATE("Refi_UHG_2"," / ",Monatsverwendungsnachweis!$D$7," / ",RIGHT(Monatsverwendungsnachweis!$F$7,2)," / ",ROW()-1))</f>
        <v/>
      </c>
      <c r="D222" s="294" t="str">
        <f t="shared" si="21"/>
        <v/>
      </c>
      <c r="E222" s="294" t="str">
        <f t="shared" si="22"/>
        <v/>
      </c>
      <c r="F222" s="293" t="str">
        <f>IF(A222="","",VLOOKUP(Monatsverwendungsnachweis!B233,Positionen,10,FALSE))</f>
        <v/>
      </c>
      <c r="G222" s="292" t="str">
        <f>IF(A222="","",CONCATENATE(UHG_csv!G222," x ",VLOOKUP(Monatsverwendungsnachweis!$B233,Positionen,11,FALSE)*100,"%"))</f>
        <v/>
      </c>
      <c r="H222" s="406" t="str">
        <f>IF(A222="","",ROUND(UHG_csv!H222*VLOOKUP(Monatsverwendungsnachweis!$B233,Positionen,11,FALSE),2))</f>
        <v/>
      </c>
      <c r="I222" s="406" t="str">
        <f t="shared" si="23"/>
        <v/>
      </c>
      <c r="J222" s="293" t="str">
        <f>IF(A222="","",IF(Monatsverwendungsnachweis!S233="","",Monatsverwendungsnachweis!S233))</f>
        <v/>
      </c>
      <c r="K222" s="293" t="str">
        <f t="shared" si="24"/>
        <v/>
      </c>
      <c r="L222" s="508">
        <f>Monatsverwendungsnachweis!B233</f>
        <v>0</v>
      </c>
    </row>
    <row r="223" spans="1:12" x14ac:dyDescent="0.25">
      <c r="A223" s="292" t="str">
        <f>IF(UHG_Refi_1_csv!A223="","",IF(VLOOKUP(Monatsverwendungsnachweis!B234,Positionen,9,FALSE)="","",IFERROR(VLOOKUP(Monatsverwendungsnachweis!B234,Positionen,9,FALSE),"")))</f>
        <v/>
      </c>
      <c r="B223" s="293" t="str">
        <f t="shared" si="20"/>
        <v/>
      </c>
      <c r="C223" s="292" t="str">
        <f>IF(A223="","",CONCATENATE("Refi_UHG_2"," / ",Monatsverwendungsnachweis!$D$7," / ",RIGHT(Monatsverwendungsnachweis!$F$7,2)," / ",ROW()-1))</f>
        <v/>
      </c>
      <c r="D223" s="294" t="str">
        <f t="shared" si="21"/>
        <v/>
      </c>
      <c r="E223" s="294" t="str">
        <f t="shared" si="22"/>
        <v/>
      </c>
      <c r="F223" s="293" t="str">
        <f>IF(A223="","",VLOOKUP(Monatsverwendungsnachweis!B234,Positionen,10,FALSE))</f>
        <v/>
      </c>
      <c r="G223" s="292" t="str">
        <f>IF(A223="","",CONCATENATE(UHG_csv!G223," x ",VLOOKUP(Monatsverwendungsnachweis!$B234,Positionen,11,FALSE)*100,"%"))</f>
        <v/>
      </c>
      <c r="H223" s="406" t="str">
        <f>IF(A223="","",ROUND(UHG_csv!H223*VLOOKUP(Monatsverwendungsnachweis!$B234,Positionen,11,FALSE),2))</f>
        <v/>
      </c>
      <c r="I223" s="406" t="str">
        <f t="shared" si="23"/>
        <v/>
      </c>
      <c r="J223" s="293" t="str">
        <f>IF(A223="","",IF(Monatsverwendungsnachweis!S234="","",Monatsverwendungsnachweis!S234))</f>
        <v/>
      </c>
      <c r="K223" s="293" t="str">
        <f t="shared" si="24"/>
        <v/>
      </c>
      <c r="L223" s="508">
        <f>Monatsverwendungsnachweis!B234</f>
        <v>0</v>
      </c>
    </row>
    <row r="224" spans="1:12" x14ac:dyDescent="0.25">
      <c r="A224" s="292" t="str">
        <f>IF(UHG_Refi_1_csv!A224="","",IF(VLOOKUP(Monatsverwendungsnachweis!B235,Positionen,9,FALSE)="","",IFERROR(VLOOKUP(Monatsverwendungsnachweis!B235,Positionen,9,FALSE),"")))</f>
        <v/>
      </c>
      <c r="B224" s="293" t="str">
        <f t="shared" si="20"/>
        <v/>
      </c>
      <c r="C224" s="292" t="str">
        <f>IF(A224="","",CONCATENATE("Refi_UHG_2"," / ",Monatsverwendungsnachweis!$D$7," / ",RIGHT(Monatsverwendungsnachweis!$F$7,2)," / ",ROW()-1))</f>
        <v/>
      </c>
      <c r="D224" s="294" t="str">
        <f t="shared" si="21"/>
        <v/>
      </c>
      <c r="E224" s="294" t="str">
        <f t="shared" si="22"/>
        <v/>
      </c>
      <c r="F224" s="293" t="str">
        <f>IF(A224="","",VLOOKUP(Monatsverwendungsnachweis!B235,Positionen,10,FALSE))</f>
        <v/>
      </c>
      <c r="G224" s="292" t="str">
        <f>IF(A224="","",CONCATENATE(UHG_csv!G224," x ",VLOOKUP(Monatsverwendungsnachweis!$B235,Positionen,11,FALSE)*100,"%"))</f>
        <v/>
      </c>
      <c r="H224" s="406" t="str">
        <f>IF(A224="","",ROUND(UHG_csv!H224*VLOOKUP(Monatsverwendungsnachweis!$B235,Positionen,11,FALSE),2))</f>
        <v/>
      </c>
      <c r="I224" s="406" t="str">
        <f t="shared" si="23"/>
        <v/>
      </c>
      <c r="J224" s="293" t="str">
        <f>IF(A224="","",IF(Monatsverwendungsnachweis!S235="","",Monatsverwendungsnachweis!S235))</f>
        <v/>
      </c>
      <c r="K224" s="293" t="str">
        <f t="shared" si="24"/>
        <v/>
      </c>
      <c r="L224" s="508">
        <f>Monatsverwendungsnachweis!B235</f>
        <v>0</v>
      </c>
    </row>
    <row r="225" spans="1:12" x14ac:dyDescent="0.25">
      <c r="A225" s="292" t="str">
        <f>IF(UHG_Refi_1_csv!A225="","",IF(VLOOKUP(Monatsverwendungsnachweis!B236,Positionen,9,FALSE)="","",IFERROR(VLOOKUP(Monatsverwendungsnachweis!B236,Positionen,9,FALSE),"")))</f>
        <v/>
      </c>
      <c r="B225" s="293" t="str">
        <f t="shared" si="20"/>
        <v/>
      </c>
      <c r="C225" s="292" t="str">
        <f>IF(A225="","",CONCATENATE("Refi_UHG_2"," / ",Monatsverwendungsnachweis!$D$7," / ",RIGHT(Monatsverwendungsnachweis!$F$7,2)," / ",ROW()-1))</f>
        <v/>
      </c>
      <c r="D225" s="294" t="str">
        <f t="shared" si="21"/>
        <v/>
      </c>
      <c r="E225" s="294" t="str">
        <f t="shared" si="22"/>
        <v/>
      </c>
      <c r="F225" s="293" t="str">
        <f>IF(A225="","",VLOOKUP(Monatsverwendungsnachweis!B236,Positionen,10,FALSE))</f>
        <v/>
      </c>
      <c r="G225" s="292" t="str">
        <f>IF(A225="","",CONCATENATE(UHG_csv!G225," x ",VLOOKUP(Monatsverwendungsnachweis!$B236,Positionen,11,FALSE)*100,"%"))</f>
        <v/>
      </c>
      <c r="H225" s="406" t="str">
        <f>IF(A225="","",ROUND(UHG_csv!H225*VLOOKUP(Monatsverwendungsnachweis!$B236,Positionen,11,FALSE),2))</f>
        <v/>
      </c>
      <c r="I225" s="406" t="str">
        <f t="shared" si="23"/>
        <v/>
      </c>
      <c r="J225" s="293" t="str">
        <f>IF(A225="","",IF(Monatsverwendungsnachweis!S236="","",Monatsverwendungsnachweis!S236))</f>
        <v/>
      </c>
      <c r="K225" s="293" t="str">
        <f t="shared" si="24"/>
        <v/>
      </c>
      <c r="L225" s="508">
        <f>Monatsverwendungsnachweis!B236</f>
        <v>0</v>
      </c>
    </row>
    <row r="226" spans="1:12" x14ac:dyDescent="0.25">
      <c r="A226" s="292" t="str">
        <f>IF(UHG_Refi_1_csv!A226="","",IF(VLOOKUP(Monatsverwendungsnachweis!B237,Positionen,9,FALSE)="","",IFERROR(VLOOKUP(Monatsverwendungsnachweis!B237,Positionen,9,FALSE),"")))</f>
        <v/>
      </c>
      <c r="B226" s="293" t="str">
        <f t="shared" si="20"/>
        <v/>
      </c>
      <c r="C226" s="292" t="str">
        <f>IF(A226="","",CONCATENATE("Refi_UHG_2"," / ",Monatsverwendungsnachweis!$D$7," / ",RIGHT(Monatsverwendungsnachweis!$F$7,2)," / ",ROW()-1))</f>
        <v/>
      </c>
      <c r="D226" s="294" t="str">
        <f t="shared" si="21"/>
        <v/>
      </c>
      <c r="E226" s="294" t="str">
        <f t="shared" si="22"/>
        <v/>
      </c>
      <c r="F226" s="293" t="str">
        <f>IF(A226="","",VLOOKUP(Monatsverwendungsnachweis!B237,Positionen,10,FALSE))</f>
        <v/>
      </c>
      <c r="G226" s="292" t="str">
        <f>IF(A226="","",CONCATENATE(UHG_csv!G226," x ",VLOOKUP(Monatsverwendungsnachweis!$B237,Positionen,11,FALSE)*100,"%"))</f>
        <v/>
      </c>
      <c r="H226" s="406" t="str">
        <f>IF(A226="","",ROUND(UHG_csv!H226*VLOOKUP(Monatsverwendungsnachweis!$B237,Positionen,11,FALSE),2))</f>
        <v/>
      </c>
      <c r="I226" s="406" t="str">
        <f t="shared" si="23"/>
        <v/>
      </c>
      <c r="J226" s="293" t="str">
        <f>IF(A226="","",IF(Monatsverwendungsnachweis!S237="","",Monatsverwendungsnachweis!S237))</f>
        <v/>
      </c>
      <c r="K226" s="293" t="str">
        <f t="shared" si="24"/>
        <v/>
      </c>
      <c r="L226" s="508">
        <f>Monatsverwendungsnachweis!B237</f>
        <v>0</v>
      </c>
    </row>
    <row r="227" spans="1:12" x14ac:dyDescent="0.25">
      <c r="A227" s="292" t="str">
        <f>IF(UHG_Refi_1_csv!A227="","",IF(VLOOKUP(Monatsverwendungsnachweis!B238,Positionen,9,FALSE)="","",IFERROR(VLOOKUP(Monatsverwendungsnachweis!B238,Positionen,9,FALSE),"")))</f>
        <v/>
      </c>
      <c r="B227" s="293" t="str">
        <f t="shared" si="20"/>
        <v/>
      </c>
      <c r="C227" s="292" t="str">
        <f>IF(A227="","",CONCATENATE("Refi_UHG_2"," / ",Monatsverwendungsnachweis!$D$7," / ",RIGHT(Monatsverwendungsnachweis!$F$7,2)," / ",ROW()-1))</f>
        <v/>
      </c>
      <c r="D227" s="294" t="str">
        <f t="shared" si="21"/>
        <v/>
      </c>
      <c r="E227" s="294" t="str">
        <f t="shared" si="22"/>
        <v/>
      </c>
      <c r="F227" s="293" t="str">
        <f>IF(A227="","",VLOOKUP(Monatsverwendungsnachweis!B238,Positionen,10,FALSE))</f>
        <v/>
      </c>
      <c r="G227" s="292" t="str">
        <f>IF(A227="","",CONCATENATE(UHG_csv!G227," x ",VLOOKUP(Monatsverwendungsnachweis!$B238,Positionen,11,FALSE)*100,"%"))</f>
        <v/>
      </c>
      <c r="H227" s="406" t="str">
        <f>IF(A227="","",ROUND(UHG_csv!H227*VLOOKUP(Monatsverwendungsnachweis!$B238,Positionen,11,FALSE),2))</f>
        <v/>
      </c>
      <c r="I227" s="406" t="str">
        <f t="shared" si="23"/>
        <v/>
      </c>
      <c r="J227" s="293" t="str">
        <f>IF(A227="","",IF(Monatsverwendungsnachweis!S238="","",Monatsverwendungsnachweis!S238))</f>
        <v/>
      </c>
      <c r="K227" s="293" t="str">
        <f t="shared" si="24"/>
        <v/>
      </c>
      <c r="L227" s="508">
        <f>Monatsverwendungsnachweis!B238</f>
        <v>0</v>
      </c>
    </row>
    <row r="228" spans="1:12" x14ac:dyDescent="0.25">
      <c r="A228" s="292" t="str">
        <f>IF(UHG_Refi_1_csv!A228="","",IF(VLOOKUP(Monatsverwendungsnachweis!B239,Positionen,9,FALSE)="","",IFERROR(VLOOKUP(Monatsverwendungsnachweis!B239,Positionen,9,FALSE),"")))</f>
        <v/>
      </c>
      <c r="B228" s="293" t="str">
        <f t="shared" si="20"/>
        <v/>
      </c>
      <c r="C228" s="292" t="str">
        <f>IF(A228="","",CONCATENATE("Refi_UHG_2"," / ",Monatsverwendungsnachweis!$D$7," / ",RIGHT(Monatsverwendungsnachweis!$F$7,2)," / ",ROW()-1))</f>
        <v/>
      </c>
      <c r="D228" s="294" t="str">
        <f t="shared" si="21"/>
        <v/>
      </c>
      <c r="E228" s="294" t="str">
        <f t="shared" si="22"/>
        <v/>
      </c>
      <c r="F228" s="293" t="str">
        <f>IF(A228="","",VLOOKUP(Monatsverwendungsnachweis!B239,Positionen,10,FALSE))</f>
        <v/>
      </c>
      <c r="G228" s="292" t="str">
        <f>IF(A228="","",CONCATENATE(UHG_csv!G228," x ",VLOOKUP(Monatsverwendungsnachweis!$B239,Positionen,11,FALSE)*100,"%"))</f>
        <v/>
      </c>
      <c r="H228" s="406" t="str">
        <f>IF(A228="","",ROUND(UHG_csv!H228*VLOOKUP(Monatsverwendungsnachweis!$B239,Positionen,11,FALSE),2))</f>
        <v/>
      </c>
      <c r="I228" s="406" t="str">
        <f t="shared" si="23"/>
        <v/>
      </c>
      <c r="J228" s="293" t="str">
        <f>IF(A228="","",IF(Monatsverwendungsnachweis!S239="","",Monatsverwendungsnachweis!S239))</f>
        <v/>
      </c>
      <c r="K228" s="293" t="str">
        <f t="shared" si="24"/>
        <v/>
      </c>
      <c r="L228" s="508">
        <f>Monatsverwendungsnachweis!B239</f>
        <v>0</v>
      </c>
    </row>
    <row r="229" spans="1:12" x14ac:dyDescent="0.25">
      <c r="A229" s="292" t="str">
        <f>IF(UHG_Refi_1_csv!A229="","",IF(VLOOKUP(Monatsverwendungsnachweis!B240,Positionen,9,FALSE)="","",IFERROR(VLOOKUP(Monatsverwendungsnachweis!B240,Positionen,9,FALSE),"")))</f>
        <v/>
      </c>
      <c r="B229" s="293" t="str">
        <f t="shared" si="20"/>
        <v/>
      </c>
      <c r="C229" s="292" t="str">
        <f>IF(A229="","",CONCATENATE("Refi_UHG_2"," / ",Monatsverwendungsnachweis!$D$7," / ",RIGHT(Monatsverwendungsnachweis!$F$7,2)," / ",ROW()-1))</f>
        <v/>
      </c>
      <c r="D229" s="294" t="str">
        <f t="shared" si="21"/>
        <v/>
      </c>
      <c r="E229" s="294" t="str">
        <f t="shared" si="22"/>
        <v/>
      </c>
      <c r="F229" s="293" t="str">
        <f>IF(A229="","",VLOOKUP(Monatsverwendungsnachweis!B240,Positionen,10,FALSE))</f>
        <v/>
      </c>
      <c r="G229" s="292" t="str">
        <f>IF(A229="","",CONCATENATE(UHG_csv!G229," x ",VLOOKUP(Monatsverwendungsnachweis!$B240,Positionen,11,FALSE)*100,"%"))</f>
        <v/>
      </c>
      <c r="H229" s="406" t="str">
        <f>IF(A229="","",ROUND(UHG_csv!H229*VLOOKUP(Monatsverwendungsnachweis!$B240,Positionen,11,FALSE),2))</f>
        <v/>
      </c>
      <c r="I229" s="406" t="str">
        <f t="shared" si="23"/>
        <v/>
      </c>
      <c r="J229" s="293" t="str">
        <f>IF(A229="","",IF(Monatsverwendungsnachweis!S240="","",Monatsverwendungsnachweis!S240))</f>
        <v/>
      </c>
      <c r="K229" s="293" t="str">
        <f t="shared" si="24"/>
        <v/>
      </c>
      <c r="L229" s="508">
        <f>Monatsverwendungsnachweis!B240</f>
        <v>0</v>
      </c>
    </row>
    <row r="230" spans="1:12" x14ac:dyDescent="0.25">
      <c r="A230" s="292" t="str">
        <f>IF(UHG_Refi_1_csv!A230="","",IF(VLOOKUP(Monatsverwendungsnachweis!B241,Positionen,9,FALSE)="","",IFERROR(VLOOKUP(Monatsverwendungsnachweis!B241,Positionen,9,FALSE),"")))</f>
        <v/>
      </c>
      <c r="B230" s="293" t="str">
        <f t="shared" ref="B230:B301" si="25">IF(A230="","","ZE")</f>
        <v/>
      </c>
      <c r="C230" s="292" t="str">
        <f>IF(A230="","",CONCATENATE("Refi_UHG_2"," / ",Monatsverwendungsnachweis!$D$7," / ",RIGHT(Monatsverwendungsnachweis!$F$7,2)," / ",ROW()-1))</f>
        <v/>
      </c>
      <c r="D230" s="294" t="str">
        <f t="shared" ref="D230:D301" si="26">IF(A230="","",Monatsende)</f>
        <v/>
      </c>
      <c r="E230" s="294" t="str">
        <f t="shared" ref="E230:E301" si="27">IF(A230="","",Monatsende)</f>
        <v/>
      </c>
      <c r="F230" s="293" t="str">
        <f>IF(A230="","",VLOOKUP(Monatsverwendungsnachweis!B241,Positionen,10,FALSE))</f>
        <v/>
      </c>
      <c r="G230" s="292" t="str">
        <f>IF(A230="","",CONCATENATE(UHG_csv!G230," x ",VLOOKUP(Monatsverwendungsnachweis!$B241,Positionen,11,FALSE)*100,"%"))</f>
        <v/>
      </c>
      <c r="H230" s="406" t="str">
        <f>IF(A230="","",ROUND(UHG_csv!H230*VLOOKUP(Monatsverwendungsnachweis!$B241,Positionen,11,FALSE),2))</f>
        <v/>
      </c>
      <c r="I230" s="406" t="str">
        <f t="shared" ref="I230:I301" si="28">IF(A230="","",H230)</f>
        <v/>
      </c>
      <c r="J230" s="293" t="str">
        <f>IF(A230="","",IF(Monatsverwendungsnachweis!S241="","",Monatsverwendungsnachweis!S241))</f>
        <v/>
      </c>
      <c r="K230" s="293" t="str">
        <f t="shared" ref="K230:K301" si="29">IF(A230="","","0")</f>
        <v/>
      </c>
      <c r="L230" s="508">
        <f>Monatsverwendungsnachweis!B241</f>
        <v>0</v>
      </c>
    </row>
    <row r="231" spans="1:12" x14ac:dyDescent="0.25">
      <c r="A231" s="292" t="str">
        <f>IF(UHG_Refi_1_csv!A231="","",IF(VLOOKUP(Monatsverwendungsnachweis!B242,Positionen,9,FALSE)="","",IFERROR(VLOOKUP(Monatsverwendungsnachweis!B242,Positionen,9,FALSE),"")))</f>
        <v/>
      </c>
      <c r="B231" s="293" t="str">
        <f t="shared" si="25"/>
        <v/>
      </c>
      <c r="C231" s="292" t="str">
        <f>IF(A231="","",CONCATENATE("Refi_UHG_2"," / ",Monatsverwendungsnachweis!$D$7," / ",RIGHT(Monatsverwendungsnachweis!$F$7,2)," / ",ROW()-1))</f>
        <v/>
      </c>
      <c r="D231" s="294" t="str">
        <f t="shared" si="26"/>
        <v/>
      </c>
      <c r="E231" s="294" t="str">
        <f t="shared" si="27"/>
        <v/>
      </c>
      <c r="F231" s="293" t="str">
        <f>IF(A231="","",VLOOKUP(Monatsverwendungsnachweis!B242,Positionen,10,FALSE))</f>
        <v/>
      </c>
      <c r="G231" s="292" t="str">
        <f>IF(A231="","",CONCATENATE(UHG_csv!G231," x ",VLOOKUP(Monatsverwendungsnachweis!$B242,Positionen,11,FALSE)*100,"%"))</f>
        <v/>
      </c>
      <c r="H231" s="406" t="str">
        <f>IF(A231="","",ROUND(UHG_csv!H231*VLOOKUP(Monatsverwendungsnachweis!$B242,Positionen,11,FALSE),2))</f>
        <v/>
      </c>
      <c r="I231" s="406" t="str">
        <f t="shared" si="28"/>
        <v/>
      </c>
      <c r="J231" s="293" t="str">
        <f>IF(A231="","",IF(Monatsverwendungsnachweis!S242="","",Monatsverwendungsnachweis!S242))</f>
        <v/>
      </c>
      <c r="K231" s="293" t="str">
        <f t="shared" si="29"/>
        <v/>
      </c>
      <c r="L231" s="508">
        <f>Monatsverwendungsnachweis!B242</f>
        <v>0</v>
      </c>
    </row>
    <row r="232" spans="1:12" x14ac:dyDescent="0.25">
      <c r="A232" s="292" t="str">
        <f>IF(UHG_Refi_1_csv!A232="","",IF(VLOOKUP(Monatsverwendungsnachweis!B243,Positionen,9,FALSE)="","",IFERROR(VLOOKUP(Monatsverwendungsnachweis!B243,Positionen,9,FALSE),"")))</f>
        <v/>
      </c>
      <c r="B232" s="293" t="str">
        <f t="shared" si="25"/>
        <v/>
      </c>
      <c r="C232" s="292" t="str">
        <f>IF(A232="","",CONCATENATE("Refi_UHG_2"," / ",Monatsverwendungsnachweis!$D$7," / ",RIGHT(Monatsverwendungsnachweis!$F$7,2)," / ",ROW()-1))</f>
        <v/>
      </c>
      <c r="D232" s="294" t="str">
        <f t="shared" si="26"/>
        <v/>
      </c>
      <c r="E232" s="294" t="str">
        <f t="shared" si="27"/>
        <v/>
      </c>
      <c r="F232" s="293" t="str">
        <f>IF(A232="","",VLOOKUP(Monatsverwendungsnachweis!B243,Positionen,10,FALSE))</f>
        <v/>
      </c>
      <c r="G232" s="292" t="str">
        <f>IF(A232="","",CONCATENATE(UHG_csv!G232," x ",VLOOKUP(Monatsverwendungsnachweis!$B243,Positionen,11,FALSE)*100,"%"))</f>
        <v/>
      </c>
      <c r="H232" s="406" t="str">
        <f>IF(A232="","",ROUND(UHG_csv!H232*VLOOKUP(Monatsverwendungsnachweis!$B243,Positionen,11,FALSE),2))</f>
        <v/>
      </c>
      <c r="I232" s="406" t="str">
        <f t="shared" si="28"/>
        <v/>
      </c>
      <c r="J232" s="293" t="str">
        <f>IF(A232="","",IF(Monatsverwendungsnachweis!S243="","",Monatsverwendungsnachweis!S243))</f>
        <v/>
      </c>
      <c r="K232" s="293" t="str">
        <f t="shared" si="29"/>
        <v/>
      </c>
      <c r="L232" s="508">
        <f>Monatsverwendungsnachweis!B243</f>
        <v>0</v>
      </c>
    </row>
    <row r="233" spans="1:12" x14ac:dyDescent="0.25">
      <c r="A233" s="292" t="str">
        <f>IF(UHG_Refi_1_csv!A233="","",IF(VLOOKUP(Monatsverwendungsnachweis!B244,Positionen,9,FALSE)="","",IFERROR(VLOOKUP(Monatsverwendungsnachweis!B244,Positionen,9,FALSE),"")))</f>
        <v/>
      </c>
      <c r="B233" s="293" t="str">
        <f t="shared" si="25"/>
        <v/>
      </c>
      <c r="C233" s="292" t="str">
        <f>IF(A233="","",CONCATENATE("Refi_UHG_2"," / ",Monatsverwendungsnachweis!$D$7," / ",RIGHT(Monatsverwendungsnachweis!$F$7,2)," / ",ROW()-1))</f>
        <v/>
      </c>
      <c r="D233" s="294" t="str">
        <f t="shared" si="26"/>
        <v/>
      </c>
      <c r="E233" s="294" t="str">
        <f t="shared" si="27"/>
        <v/>
      </c>
      <c r="F233" s="293" t="str">
        <f>IF(A233="","",VLOOKUP(Monatsverwendungsnachweis!B244,Positionen,10,FALSE))</f>
        <v/>
      </c>
      <c r="G233" s="292" t="str">
        <f>IF(A233="","",CONCATENATE(UHG_csv!G233," x ",VLOOKUP(Monatsverwendungsnachweis!$B244,Positionen,11,FALSE)*100,"%"))</f>
        <v/>
      </c>
      <c r="H233" s="406" t="str">
        <f>IF(A233="","",ROUND(UHG_csv!H233*VLOOKUP(Monatsverwendungsnachweis!$B244,Positionen,11,FALSE),2))</f>
        <v/>
      </c>
      <c r="I233" s="406" t="str">
        <f t="shared" si="28"/>
        <v/>
      </c>
      <c r="J233" s="293" t="str">
        <f>IF(A233="","",IF(Monatsverwendungsnachweis!S244="","",Monatsverwendungsnachweis!S244))</f>
        <v/>
      </c>
      <c r="K233" s="293" t="str">
        <f t="shared" si="29"/>
        <v/>
      </c>
      <c r="L233" s="508">
        <f>Monatsverwendungsnachweis!B244</f>
        <v>0</v>
      </c>
    </row>
    <row r="234" spans="1:12" x14ac:dyDescent="0.25">
      <c r="A234" s="292" t="str">
        <f>IF(UHG_Refi_1_csv!A234="","",IF(VLOOKUP(Monatsverwendungsnachweis!B245,Positionen,9,FALSE)="","",IFERROR(VLOOKUP(Monatsverwendungsnachweis!B245,Positionen,9,FALSE),"")))</f>
        <v/>
      </c>
      <c r="B234" s="293" t="str">
        <f t="shared" si="25"/>
        <v/>
      </c>
      <c r="C234" s="292" t="str">
        <f>IF(A234="","",CONCATENATE("Refi_UHG_2"," / ",Monatsverwendungsnachweis!$D$7," / ",RIGHT(Monatsverwendungsnachweis!$F$7,2)," / ",ROW()-1))</f>
        <v/>
      </c>
      <c r="D234" s="294" t="str">
        <f t="shared" si="26"/>
        <v/>
      </c>
      <c r="E234" s="294" t="str">
        <f t="shared" si="27"/>
        <v/>
      </c>
      <c r="F234" s="293" t="str">
        <f>IF(A234="","",VLOOKUP(Monatsverwendungsnachweis!B245,Positionen,10,FALSE))</f>
        <v/>
      </c>
      <c r="G234" s="292" t="str">
        <f>IF(A234="","",CONCATENATE(UHG_csv!G234," x ",VLOOKUP(Monatsverwendungsnachweis!$B245,Positionen,11,FALSE)*100,"%"))</f>
        <v/>
      </c>
      <c r="H234" s="406" t="str">
        <f>IF(A234="","",ROUND(UHG_csv!H234*VLOOKUP(Monatsverwendungsnachweis!$B245,Positionen,11,FALSE),2))</f>
        <v/>
      </c>
      <c r="I234" s="406" t="str">
        <f t="shared" si="28"/>
        <v/>
      </c>
      <c r="J234" s="293" t="str">
        <f>IF(A234="","",IF(Monatsverwendungsnachweis!S245="","",Monatsverwendungsnachweis!S245))</f>
        <v/>
      </c>
      <c r="K234" s="293" t="str">
        <f t="shared" si="29"/>
        <v/>
      </c>
      <c r="L234" s="508">
        <f>Monatsverwendungsnachweis!B245</f>
        <v>0</v>
      </c>
    </row>
    <row r="235" spans="1:12" x14ac:dyDescent="0.25">
      <c r="A235" s="292" t="str">
        <f>IF(UHG_Refi_1_csv!A235="","",IF(VLOOKUP(Monatsverwendungsnachweis!B246,Positionen,9,FALSE)="","",IFERROR(VLOOKUP(Monatsverwendungsnachweis!B246,Positionen,9,FALSE),"")))</f>
        <v/>
      </c>
      <c r="B235" s="293" t="str">
        <f t="shared" si="25"/>
        <v/>
      </c>
      <c r="C235" s="292" t="str">
        <f>IF(A235="","",CONCATENATE("Refi_UHG_2"," / ",Monatsverwendungsnachweis!$D$7," / ",RIGHT(Monatsverwendungsnachweis!$F$7,2)," / ",ROW()-1))</f>
        <v/>
      </c>
      <c r="D235" s="294" t="str">
        <f t="shared" si="26"/>
        <v/>
      </c>
      <c r="E235" s="294" t="str">
        <f t="shared" si="27"/>
        <v/>
      </c>
      <c r="F235" s="293" t="str">
        <f>IF(A235="","",VLOOKUP(Monatsverwendungsnachweis!B246,Positionen,10,FALSE))</f>
        <v/>
      </c>
      <c r="G235" s="292" t="str">
        <f>IF(A235="","",CONCATENATE(UHG_csv!G235," x ",VLOOKUP(Monatsverwendungsnachweis!$B246,Positionen,11,FALSE)*100,"%"))</f>
        <v/>
      </c>
      <c r="H235" s="406" t="str">
        <f>IF(A235="","",ROUND(UHG_csv!H235*VLOOKUP(Monatsverwendungsnachweis!$B246,Positionen,11,FALSE),2))</f>
        <v/>
      </c>
      <c r="I235" s="406" t="str">
        <f t="shared" si="28"/>
        <v/>
      </c>
      <c r="J235" s="293" t="str">
        <f>IF(A235="","",IF(Monatsverwendungsnachweis!S246="","",Monatsverwendungsnachweis!S246))</f>
        <v/>
      </c>
      <c r="K235" s="293" t="str">
        <f t="shared" si="29"/>
        <v/>
      </c>
      <c r="L235" s="508">
        <f>Monatsverwendungsnachweis!B246</f>
        <v>0</v>
      </c>
    </row>
    <row r="236" spans="1:12" x14ac:dyDescent="0.25">
      <c r="A236" s="292" t="str">
        <f>IF(UHG_Refi_1_csv!A236="","",IF(VLOOKUP(Monatsverwendungsnachweis!B247,Positionen,9,FALSE)="","",IFERROR(VLOOKUP(Monatsverwendungsnachweis!B247,Positionen,9,FALSE),"")))</f>
        <v/>
      </c>
      <c r="B236" s="293" t="str">
        <f t="shared" si="25"/>
        <v/>
      </c>
      <c r="C236" s="292" t="str">
        <f>IF(A236="","",CONCATENATE("Refi_UHG_2"," / ",Monatsverwendungsnachweis!$D$7," / ",RIGHT(Monatsverwendungsnachweis!$F$7,2)," / ",ROW()-1))</f>
        <v/>
      </c>
      <c r="D236" s="294" t="str">
        <f t="shared" si="26"/>
        <v/>
      </c>
      <c r="E236" s="294" t="str">
        <f t="shared" si="27"/>
        <v/>
      </c>
      <c r="F236" s="293" t="str">
        <f>IF(A236="","",VLOOKUP(Monatsverwendungsnachweis!B247,Positionen,10,FALSE))</f>
        <v/>
      </c>
      <c r="G236" s="292" t="str">
        <f>IF(A236="","",CONCATENATE(UHG_csv!G236," x ",VLOOKUP(Monatsverwendungsnachweis!$B247,Positionen,11,FALSE)*100,"%"))</f>
        <v/>
      </c>
      <c r="H236" s="406" t="str">
        <f>IF(A236="","",ROUND(UHG_csv!H236*VLOOKUP(Monatsverwendungsnachweis!$B247,Positionen,11,FALSE),2))</f>
        <v/>
      </c>
      <c r="I236" s="406" t="str">
        <f t="shared" si="28"/>
        <v/>
      </c>
      <c r="J236" s="293" t="str">
        <f>IF(A236="","",IF(Monatsverwendungsnachweis!S247="","",Monatsverwendungsnachweis!S247))</f>
        <v/>
      </c>
      <c r="K236" s="293" t="str">
        <f t="shared" si="29"/>
        <v/>
      </c>
      <c r="L236" s="508">
        <f>Monatsverwendungsnachweis!B247</f>
        <v>0</v>
      </c>
    </row>
    <row r="237" spans="1:12" x14ac:dyDescent="0.25">
      <c r="A237" s="292" t="str">
        <f>IF(UHG_Refi_1_csv!A237="","",IF(VLOOKUP(Monatsverwendungsnachweis!B248,Positionen,9,FALSE)="","",IFERROR(VLOOKUP(Monatsverwendungsnachweis!B248,Positionen,9,FALSE),"")))</f>
        <v/>
      </c>
      <c r="B237" s="293" t="str">
        <f t="shared" si="25"/>
        <v/>
      </c>
      <c r="C237" s="292" t="str">
        <f>IF(A237="","",CONCATENATE("Refi_UHG_2"," / ",Monatsverwendungsnachweis!$D$7," / ",RIGHT(Monatsverwendungsnachweis!$F$7,2)," / ",ROW()-1))</f>
        <v/>
      </c>
      <c r="D237" s="294" t="str">
        <f t="shared" si="26"/>
        <v/>
      </c>
      <c r="E237" s="294" t="str">
        <f t="shared" si="27"/>
        <v/>
      </c>
      <c r="F237" s="293" t="str">
        <f>IF(A237="","",VLOOKUP(Monatsverwendungsnachweis!B248,Positionen,10,FALSE))</f>
        <v/>
      </c>
      <c r="G237" s="292" t="str">
        <f>IF(A237="","",CONCATENATE(UHG_csv!G237," x ",VLOOKUP(Monatsverwendungsnachweis!$B248,Positionen,11,FALSE)*100,"%"))</f>
        <v/>
      </c>
      <c r="H237" s="406" t="str">
        <f>IF(A237="","",ROUND(UHG_csv!H237*VLOOKUP(Monatsverwendungsnachweis!$B248,Positionen,11,FALSE),2))</f>
        <v/>
      </c>
      <c r="I237" s="406" t="str">
        <f t="shared" si="28"/>
        <v/>
      </c>
      <c r="J237" s="293" t="str">
        <f>IF(A237="","",IF(Monatsverwendungsnachweis!S248="","",Monatsverwendungsnachweis!S248))</f>
        <v/>
      </c>
      <c r="K237" s="293" t="str">
        <f t="shared" si="29"/>
        <v/>
      </c>
      <c r="L237" s="508">
        <f>Monatsverwendungsnachweis!B248</f>
        <v>0</v>
      </c>
    </row>
    <row r="238" spans="1:12" x14ac:dyDescent="0.25">
      <c r="A238" s="292" t="str">
        <f>IF(UHG_Refi_1_csv!A238="","",IF(VLOOKUP(Monatsverwendungsnachweis!B249,Positionen,9,FALSE)="","",IFERROR(VLOOKUP(Monatsverwendungsnachweis!B249,Positionen,9,FALSE),"")))</f>
        <v/>
      </c>
      <c r="B238" s="293" t="str">
        <f t="shared" si="25"/>
        <v/>
      </c>
      <c r="C238" s="292" t="str">
        <f>IF(A238="","",CONCATENATE("Refi_UHG_2"," / ",Monatsverwendungsnachweis!$D$7," / ",RIGHT(Monatsverwendungsnachweis!$F$7,2)," / ",ROW()-1))</f>
        <v/>
      </c>
      <c r="D238" s="294" t="str">
        <f t="shared" si="26"/>
        <v/>
      </c>
      <c r="E238" s="294" t="str">
        <f t="shared" si="27"/>
        <v/>
      </c>
      <c r="F238" s="293" t="str">
        <f>IF(A238="","",VLOOKUP(Monatsverwendungsnachweis!B249,Positionen,10,FALSE))</f>
        <v/>
      </c>
      <c r="G238" s="292" t="str">
        <f>IF(A238="","",CONCATENATE(UHG_csv!G238," x ",VLOOKUP(Monatsverwendungsnachweis!$B249,Positionen,11,FALSE)*100,"%"))</f>
        <v/>
      </c>
      <c r="H238" s="406" t="str">
        <f>IF(A238="","",ROUND(UHG_csv!H238*VLOOKUP(Monatsverwendungsnachweis!$B249,Positionen,11,FALSE),2))</f>
        <v/>
      </c>
      <c r="I238" s="406" t="str">
        <f t="shared" si="28"/>
        <v/>
      </c>
      <c r="J238" s="293" t="str">
        <f>IF(A238="","",IF(Monatsverwendungsnachweis!S249="","",Monatsverwendungsnachweis!S249))</f>
        <v/>
      </c>
      <c r="K238" s="293" t="str">
        <f t="shared" si="29"/>
        <v/>
      </c>
      <c r="L238" s="508">
        <f>Monatsverwendungsnachweis!B249</f>
        <v>0</v>
      </c>
    </row>
    <row r="239" spans="1:12" x14ac:dyDescent="0.25">
      <c r="A239" s="292" t="str">
        <f>IF(UHG_Refi_1_csv!A239="","",IF(VLOOKUP(Monatsverwendungsnachweis!B250,Positionen,9,FALSE)="","",IFERROR(VLOOKUP(Monatsverwendungsnachweis!B250,Positionen,9,FALSE),"")))</f>
        <v/>
      </c>
      <c r="B239" s="293" t="str">
        <f t="shared" si="25"/>
        <v/>
      </c>
      <c r="C239" s="292" t="str">
        <f>IF(A239="","",CONCATENATE("Refi_UHG_2"," / ",Monatsverwendungsnachweis!$D$7," / ",RIGHT(Monatsverwendungsnachweis!$F$7,2)," / ",ROW()-1))</f>
        <v/>
      </c>
      <c r="D239" s="294" t="str">
        <f t="shared" si="26"/>
        <v/>
      </c>
      <c r="E239" s="294" t="str">
        <f t="shared" si="27"/>
        <v/>
      </c>
      <c r="F239" s="293" t="str">
        <f>IF(A239="","",VLOOKUP(Monatsverwendungsnachweis!B250,Positionen,10,FALSE))</f>
        <v/>
      </c>
      <c r="G239" s="292" t="str">
        <f>IF(A239="","",CONCATENATE(UHG_csv!G239," x ",VLOOKUP(Monatsverwendungsnachweis!$B250,Positionen,11,FALSE)*100,"%"))</f>
        <v/>
      </c>
      <c r="H239" s="406" t="str">
        <f>IF(A239="","",ROUND(UHG_csv!H239*VLOOKUP(Monatsverwendungsnachweis!$B250,Positionen,11,FALSE),2))</f>
        <v/>
      </c>
      <c r="I239" s="406" t="str">
        <f t="shared" si="28"/>
        <v/>
      </c>
      <c r="J239" s="293" t="str">
        <f>IF(A239="","",IF(Monatsverwendungsnachweis!S250="","",Monatsverwendungsnachweis!S250))</f>
        <v/>
      </c>
      <c r="K239" s="293" t="str">
        <f t="shared" si="29"/>
        <v/>
      </c>
      <c r="L239" s="508">
        <f>Monatsverwendungsnachweis!B250</f>
        <v>0</v>
      </c>
    </row>
    <row r="240" spans="1:12" x14ac:dyDescent="0.25">
      <c r="A240" s="292" t="str">
        <f>IF(UHG_Refi_1_csv!A240="","",IF(VLOOKUP(Monatsverwendungsnachweis!B251,Positionen,9,FALSE)="","",IFERROR(VLOOKUP(Monatsverwendungsnachweis!B251,Positionen,9,FALSE),"")))</f>
        <v/>
      </c>
      <c r="B240" s="293" t="str">
        <f t="shared" si="25"/>
        <v/>
      </c>
      <c r="C240" s="292" t="str">
        <f>IF(A240="","",CONCATENATE("Refi_UHG_2"," / ",Monatsverwendungsnachweis!$D$7," / ",RIGHT(Monatsverwendungsnachweis!$F$7,2)," / ",ROW()-1))</f>
        <v/>
      </c>
      <c r="D240" s="294" t="str">
        <f t="shared" si="26"/>
        <v/>
      </c>
      <c r="E240" s="294" t="str">
        <f t="shared" si="27"/>
        <v/>
      </c>
      <c r="F240" s="293" t="str">
        <f>IF(A240="","",VLOOKUP(Monatsverwendungsnachweis!B251,Positionen,10,FALSE))</f>
        <v/>
      </c>
      <c r="G240" s="292" t="str">
        <f>IF(A240="","",CONCATENATE(UHG_csv!G240," x ",VLOOKUP(Monatsverwendungsnachweis!$B251,Positionen,11,FALSE)*100,"%"))</f>
        <v/>
      </c>
      <c r="H240" s="406" t="str">
        <f>IF(A240="","",ROUND(UHG_csv!H240*VLOOKUP(Monatsverwendungsnachweis!$B251,Positionen,11,FALSE),2))</f>
        <v/>
      </c>
      <c r="I240" s="406" t="str">
        <f t="shared" si="28"/>
        <v/>
      </c>
      <c r="J240" s="293" t="str">
        <f>IF(A240="","",IF(Monatsverwendungsnachweis!S251="","",Monatsverwendungsnachweis!S251))</f>
        <v/>
      </c>
      <c r="K240" s="293" t="str">
        <f t="shared" si="29"/>
        <v/>
      </c>
      <c r="L240" s="508">
        <f>Monatsverwendungsnachweis!B251</f>
        <v>0</v>
      </c>
    </row>
    <row r="241" spans="1:12" x14ac:dyDescent="0.25">
      <c r="A241" s="292" t="str">
        <f>IF(UHG_Refi_1_csv!A241="","",IF(VLOOKUP(Monatsverwendungsnachweis!B252,Positionen,9,FALSE)="","",IFERROR(VLOOKUP(Monatsverwendungsnachweis!B252,Positionen,9,FALSE),"")))</f>
        <v/>
      </c>
      <c r="B241" s="293" t="str">
        <f t="shared" si="25"/>
        <v/>
      </c>
      <c r="C241" s="292" t="str">
        <f>IF(A241="","",CONCATENATE("Refi_UHG_2"," / ",Monatsverwendungsnachweis!$D$7," / ",RIGHT(Monatsverwendungsnachweis!$F$7,2)," / ",ROW()-1))</f>
        <v/>
      </c>
      <c r="D241" s="294" t="str">
        <f t="shared" si="26"/>
        <v/>
      </c>
      <c r="E241" s="294" t="str">
        <f t="shared" si="27"/>
        <v/>
      </c>
      <c r="F241" s="293" t="str">
        <f>IF(A241="","",VLOOKUP(Monatsverwendungsnachweis!B252,Positionen,10,FALSE))</f>
        <v/>
      </c>
      <c r="G241" s="292" t="str">
        <f>IF(A241="","",CONCATENATE(UHG_csv!G241," x ",VLOOKUP(Monatsverwendungsnachweis!$B252,Positionen,11,FALSE)*100,"%"))</f>
        <v/>
      </c>
      <c r="H241" s="406" t="str">
        <f>IF(A241="","",ROUND(UHG_csv!H241*VLOOKUP(Monatsverwendungsnachweis!$B252,Positionen,11,FALSE),2))</f>
        <v/>
      </c>
      <c r="I241" s="406" t="str">
        <f t="shared" si="28"/>
        <v/>
      </c>
      <c r="J241" s="293" t="str">
        <f>IF(A241="","",IF(Monatsverwendungsnachweis!S252="","",Monatsverwendungsnachweis!S252))</f>
        <v/>
      </c>
      <c r="K241" s="293" t="str">
        <f t="shared" si="29"/>
        <v/>
      </c>
      <c r="L241" s="508">
        <f>Monatsverwendungsnachweis!B252</f>
        <v>0</v>
      </c>
    </row>
    <row r="242" spans="1:12" x14ac:dyDescent="0.25">
      <c r="A242" s="292" t="str">
        <f>IF(UHG_Refi_1_csv!A242="","",IF(VLOOKUP(Monatsverwendungsnachweis!B253,Positionen,9,FALSE)="","",IFERROR(VLOOKUP(Monatsverwendungsnachweis!B253,Positionen,9,FALSE),"")))</f>
        <v/>
      </c>
      <c r="B242" s="293" t="str">
        <f t="shared" si="25"/>
        <v/>
      </c>
      <c r="C242" s="292" t="str">
        <f>IF(A242="","",CONCATENATE("Refi_UHG_2"," / ",Monatsverwendungsnachweis!$D$7," / ",RIGHT(Monatsverwendungsnachweis!$F$7,2)," / ",ROW()-1))</f>
        <v/>
      </c>
      <c r="D242" s="294" t="str">
        <f t="shared" si="26"/>
        <v/>
      </c>
      <c r="E242" s="294" t="str">
        <f t="shared" si="27"/>
        <v/>
      </c>
      <c r="F242" s="293" t="str">
        <f>IF(A242="","",VLOOKUP(Monatsverwendungsnachweis!B253,Positionen,10,FALSE))</f>
        <v/>
      </c>
      <c r="G242" s="292" t="str">
        <f>IF(A242="","",CONCATENATE(UHG_csv!G242," x ",VLOOKUP(Monatsverwendungsnachweis!$B253,Positionen,11,FALSE)*100,"%"))</f>
        <v/>
      </c>
      <c r="H242" s="406" t="str">
        <f>IF(A242="","",ROUND(UHG_csv!H242*VLOOKUP(Monatsverwendungsnachweis!$B253,Positionen,11,FALSE),2))</f>
        <v/>
      </c>
      <c r="I242" s="406" t="str">
        <f t="shared" si="28"/>
        <v/>
      </c>
      <c r="J242" s="293" t="str">
        <f>IF(A242="","",IF(Monatsverwendungsnachweis!S253="","",Monatsverwendungsnachweis!S253))</f>
        <v/>
      </c>
      <c r="K242" s="293" t="str">
        <f t="shared" si="29"/>
        <v/>
      </c>
      <c r="L242" s="508">
        <f>Monatsverwendungsnachweis!B253</f>
        <v>0</v>
      </c>
    </row>
    <row r="243" spans="1:12" x14ac:dyDescent="0.25">
      <c r="A243" s="292" t="str">
        <f>IF(UHG_Refi_1_csv!A243="","",IF(VLOOKUP(Monatsverwendungsnachweis!B254,Positionen,9,FALSE)="","",IFERROR(VLOOKUP(Monatsverwendungsnachweis!B254,Positionen,9,FALSE),"")))</f>
        <v/>
      </c>
      <c r="B243" s="293" t="str">
        <f t="shared" si="25"/>
        <v/>
      </c>
      <c r="C243" s="292" t="str">
        <f>IF(A243="","",CONCATENATE("Refi_UHG_2"," / ",Monatsverwendungsnachweis!$D$7," / ",RIGHT(Monatsverwendungsnachweis!$F$7,2)," / ",ROW()-1))</f>
        <v/>
      </c>
      <c r="D243" s="294" t="str">
        <f t="shared" si="26"/>
        <v/>
      </c>
      <c r="E243" s="294" t="str">
        <f t="shared" si="27"/>
        <v/>
      </c>
      <c r="F243" s="293" t="str">
        <f>IF(A243="","",VLOOKUP(Monatsverwendungsnachweis!B254,Positionen,10,FALSE))</f>
        <v/>
      </c>
      <c r="G243" s="292" t="str">
        <f>IF(A243="","",CONCATENATE(UHG_csv!G243," x ",VLOOKUP(Monatsverwendungsnachweis!$B254,Positionen,11,FALSE)*100,"%"))</f>
        <v/>
      </c>
      <c r="H243" s="406" t="str">
        <f>IF(A243="","",ROUND(UHG_csv!H243*VLOOKUP(Monatsverwendungsnachweis!$B254,Positionen,11,FALSE),2))</f>
        <v/>
      </c>
      <c r="I243" s="406" t="str">
        <f t="shared" si="28"/>
        <v/>
      </c>
      <c r="J243" s="293" t="str">
        <f>IF(A243="","",IF(Monatsverwendungsnachweis!S254="","",Monatsverwendungsnachweis!S254))</f>
        <v/>
      </c>
      <c r="K243" s="293" t="str">
        <f t="shared" si="29"/>
        <v/>
      </c>
      <c r="L243" s="508">
        <f>Monatsverwendungsnachweis!B254</f>
        <v>0</v>
      </c>
    </row>
    <row r="244" spans="1:12" x14ac:dyDescent="0.25">
      <c r="A244" s="292" t="str">
        <f>IF(UHG_Refi_1_csv!A244="","",IF(VLOOKUP(Monatsverwendungsnachweis!B255,Positionen,9,FALSE)="","",IFERROR(VLOOKUP(Monatsverwendungsnachweis!B255,Positionen,9,FALSE),"")))</f>
        <v/>
      </c>
      <c r="B244" s="293" t="str">
        <f t="shared" si="25"/>
        <v/>
      </c>
      <c r="C244" s="292" t="str">
        <f>IF(A244="","",CONCATENATE("Refi_UHG_2"," / ",Monatsverwendungsnachweis!$D$7," / ",RIGHT(Monatsverwendungsnachweis!$F$7,2)," / ",ROW()-1))</f>
        <v/>
      </c>
      <c r="D244" s="294" t="str">
        <f t="shared" si="26"/>
        <v/>
      </c>
      <c r="E244" s="294" t="str">
        <f t="shared" si="27"/>
        <v/>
      </c>
      <c r="F244" s="293" t="str">
        <f>IF(A244="","",VLOOKUP(Monatsverwendungsnachweis!B255,Positionen,10,FALSE))</f>
        <v/>
      </c>
      <c r="G244" s="292" t="str">
        <f>IF(A244="","",CONCATENATE(UHG_csv!G244," x ",VLOOKUP(Monatsverwendungsnachweis!$B255,Positionen,11,FALSE)*100,"%"))</f>
        <v/>
      </c>
      <c r="H244" s="406" t="str">
        <f>IF(A244="","",ROUND(UHG_csv!H244*VLOOKUP(Monatsverwendungsnachweis!$B255,Positionen,11,FALSE),2))</f>
        <v/>
      </c>
      <c r="I244" s="406" t="str">
        <f t="shared" si="28"/>
        <v/>
      </c>
      <c r="J244" s="293" t="str">
        <f>IF(A244="","",IF(Monatsverwendungsnachweis!S255="","",Monatsverwendungsnachweis!S255))</f>
        <v/>
      </c>
      <c r="K244" s="293" t="str">
        <f t="shared" si="29"/>
        <v/>
      </c>
      <c r="L244" s="508">
        <f>Monatsverwendungsnachweis!B255</f>
        <v>0</v>
      </c>
    </row>
    <row r="245" spans="1:12" x14ac:dyDescent="0.25">
      <c r="A245" s="292" t="str">
        <f>IF(UHG_Refi_1_csv!A245="","",IF(VLOOKUP(Monatsverwendungsnachweis!B256,Positionen,9,FALSE)="","",IFERROR(VLOOKUP(Monatsverwendungsnachweis!B256,Positionen,9,FALSE),"")))</f>
        <v/>
      </c>
      <c r="B245" s="293" t="str">
        <f t="shared" si="25"/>
        <v/>
      </c>
      <c r="C245" s="292" t="str">
        <f>IF(A245="","",CONCATENATE("Refi_UHG_2"," / ",Monatsverwendungsnachweis!$D$7," / ",RIGHT(Monatsverwendungsnachweis!$F$7,2)," / ",ROW()-1))</f>
        <v/>
      </c>
      <c r="D245" s="294" t="str">
        <f t="shared" si="26"/>
        <v/>
      </c>
      <c r="E245" s="294" t="str">
        <f t="shared" si="27"/>
        <v/>
      </c>
      <c r="F245" s="293" t="str">
        <f>IF(A245="","",VLOOKUP(Monatsverwendungsnachweis!B256,Positionen,10,FALSE))</f>
        <v/>
      </c>
      <c r="G245" s="292" t="str">
        <f>IF(A245="","",CONCATENATE(UHG_csv!G245," x ",VLOOKUP(Monatsverwendungsnachweis!$B256,Positionen,11,FALSE)*100,"%"))</f>
        <v/>
      </c>
      <c r="H245" s="406" t="str">
        <f>IF(A245="","",ROUND(UHG_csv!H245*VLOOKUP(Monatsverwendungsnachweis!$B256,Positionen,11,FALSE),2))</f>
        <v/>
      </c>
      <c r="I245" s="406" t="str">
        <f t="shared" si="28"/>
        <v/>
      </c>
      <c r="J245" s="293" t="str">
        <f>IF(A245="","",IF(Monatsverwendungsnachweis!S256="","",Monatsverwendungsnachweis!S256))</f>
        <v/>
      </c>
      <c r="K245" s="293" t="str">
        <f t="shared" si="29"/>
        <v/>
      </c>
      <c r="L245" s="508">
        <f>Monatsverwendungsnachweis!B256</f>
        <v>0</v>
      </c>
    </row>
    <row r="246" spans="1:12" x14ac:dyDescent="0.25">
      <c r="A246" s="292" t="str">
        <f>IF(UHG_Refi_1_csv!A246="","",IF(VLOOKUP(Monatsverwendungsnachweis!B257,Positionen,9,FALSE)="","",IFERROR(VLOOKUP(Monatsverwendungsnachweis!B257,Positionen,9,FALSE),"")))</f>
        <v/>
      </c>
      <c r="B246" s="293" t="str">
        <f t="shared" si="25"/>
        <v/>
      </c>
      <c r="C246" s="292" t="str">
        <f>IF(A246="","",CONCATENATE("Refi_UHG_2"," / ",Monatsverwendungsnachweis!$D$7," / ",RIGHT(Monatsverwendungsnachweis!$F$7,2)," / ",ROW()-1))</f>
        <v/>
      </c>
      <c r="D246" s="294" t="str">
        <f t="shared" si="26"/>
        <v/>
      </c>
      <c r="E246" s="294" t="str">
        <f t="shared" si="27"/>
        <v/>
      </c>
      <c r="F246" s="293" t="str">
        <f>IF(A246="","",VLOOKUP(Monatsverwendungsnachweis!B257,Positionen,10,FALSE))</f>
        <v/>
      </c>
      <c r="G246" s="292" t="str">
        <f>IF(A246="","",CONCATENATE(UHG_csv!G246," x ",VLOOKUP(Monatsverwendungsnachweis!$B257,Positionen,11,FALSE)*100,"%"))</f>
        <v/>
      </c>
      <c r="H246" s="406" t="str">
        <f>IF(A246="","",ROUND(UHG_csv!H246*VLOOKUP(Monatsverwendungsnachweis!$B257,Positionen,11,FALSE),2))</f>
        <v/>
      </c>
      <c r="I246" s="406" t="str">
        <f t="shared" si="28"/>
        <v/>
      </c>
      <c r="J246" s="293" t="str">
        <f>IF(A246="","",IF(Monatsverwendungsnachweis!S257="","",Monatsverwendungsnachweis!S257))</f>
        <v/>
      </c>
      <c r="K246" s="293" t="str">
        <f t="shared" si="29"/>
        <v/>
      </c>
      <c r="L246" s="508">
        <f>Monatsverwendungsnachweis!B257</f>
        <v>0</v>
      </c>
    </row>
    <row r="247" spans="1:12" x14ac:dyDescent="0.25">
      <c r="A247" s="292" t="str">
        <f>IF(UHG_Refi_1_csv!A247="","",IF(VLOOKUP(Monatsverwendungsnachweis!B258,Positionen,9,FALSE)="","",IFERROR(VLOOKUP(Monatsverwendungsnachweis!B258,Positionen,9,FALSE),"")))</f>
        <v/>
      </c>
      <c r="B247" s="293" t="str">
        <f t="shared" si="25"/>
        <v/>
      </c>
      <c r="C247" s="292" t="str">
        <f>IF(A247="","",CONCATENATE("Refi_UHG_2"," / ",Monatsverwendungsnachweis!$D$7," / ",RIGHT(Monatsverwendungsnachweis!$F$7,2)," / ",ROW()-1))</f>
        <v/>
      </c>
      <c r="D247" s="294" t="str">
        <f t="shared" si="26"/>
        <v/>
      </c>
      <c r="E247" s="294" t="str">
        <f t="shared" si="27"/>
        <v/>
      </c>
      <c r="F247" s="293" t="str">
        <f>IF(A247="","",VLOOKUP(Monatsverwendungsnachweis!B258,Positionen,10,FALSE))</f>
        <v/>
      </c>
      <c r="G247" s="292" t="str">
        <f>IF(A247="","",CONCATENATE(UHG_csv!G247," x ",VLOOKUP(Monatsverwendungsnachweis!$B258,Positionen,11,FALSE)*100,"%"))</f>
        <v/>
      </c>
      <c r="H247" s="406" t="str">
        <f>IF(A247="","",ROUND(UHG_csv!H247*VLOOKUP(Monatsverwendungsnachweis!$B258,Positionen,11,FALSE),2))</f>
        <v/>
      </c>
      <c r="I247" s="406" t="str">
        <f t="shared" si="28"/>
        <v/>
      </c>
      <c r="J247" s="293" t="str">
        <f>IF(A247="","",IF(Monatsverwendungsnachweis!S258="","",Monatsverwendungsnachweis!S258))</f>
        <v/>
      </c>
      <c r="K247" s="293" t="str">
        <f t="shared" si="29"/>
        <v/>
      </c>
      <c r="L247" s="508">
        <f>Monatsverwendungsnachweis!B258</f>
        <v>0</v>
      </c>
    </row>
    <row r="248" spans="1:12" x14ac:dyDescent="0.25">
      <c r="A248" s="292" t="str">
        <f>IF(UHG_Refi_1_csv!A248="","",IF(VLOOKUP(Monatsverwendungsnachweis!B259,Positionen,9,FALSE)="","",IFERROR(VLOOKUP(Monatsverwendungsnachweis!B259,Positionen,9,FALSE),"")))</f>
        <v/>
      </c>
      <c r="B248" s="293" t="str">
        <f t="shared" si="25"/>
        <v/>
      </c>
      <c r="C248" s="292" t="str">
        <f>IF(A248="","",CONCATENATE("Refi_UHG_2"," / ",Monatsverwendungsnachweis!$D$7," / ",RIGHT(Monatsverwendungsnachweis!$F$7,2)," / ",ROW()-1))</f>
        <v/>
      </c>
      <c r="D248" s="294" t="str">
        <f t="shared" si="26"/>
        <v/>
      </c>
      <c r="E248" s="294" t="str">
        <f t="shared" si="27"/>
        <v/>
      </c>
      <c r="F248" s="293" t="str">
        <f>IF(A248="","",VLOOKUP(Monatsverwendungsnachweis!B259,Positionen,10,FALSE))</f>
        <v/>
      </c>
      <c r="G248" s="292" t="str">
        <f>IF(A248="","",CONCATENATE(UHG_csv!G248," x ",VLOOKUP(Monatsverwendungsnachweis!$B259,Positionen,11,FALSE)*100,"%"))</f>
        <v/>
      </c>
      <c r="H248" s="406" t="str">
        <f>IF(A248="","",ROUND(UHG_csv!H248*VLOOKUP(Monatsverwendungsnachweis!$B259,Positionen,11,FALSE),2))</f>
        <v/>
      </c>
      <c r="I248" s="406" t="str">
        <f t="shared" si="28"/>
        <v/>
      </c>
      <c r="J248" s="293" t="str">
        <f>IF(A248="","",IF(Monatsverwendungsnachweis!S259="","",Monatsverwendungsnachweis!S259))</f>
        <v/>
      </c>
      <c r="K248" s="293" t="str">
        <f t="shared" si="29"/>
        <v/>
      </c>
      <c r="L248" s="508">
        <f>Monatsverwendungsnachweis!B259</f>
        <v>0</v>
      </c>
    </row>
    <row r="249" spans="1:12" x14ac:dyDescent="0.25">
      <c r="A249" s="292" t="str">
        <f>IF(UHG_Refi_1_csv!A249="","",IF(VLOOKUP(Monatsverwendungsnachweis!B260,Positionen,9,FALSE)="","",IFERROR(VLOOKUP(Monatsverwendungsnachweis!B260,Positionen,9,FALSE),"")))</f>
        <v/>
      </c>
      <c r="B249" s="293" t="str">
        <f t="shared" si="25"/>
        <v/>
      </c>
      <c r="C249" s="292" t="str">
        <f>IF(A249="","",CONCATENATE("Refi_UHG_2"," / ",Monatsverwendungsnachweis!$D$7," / ",RIGHT(Monatsverwendungsnachweis!$F$7,2)," / ",ROW()-1))</f>
        <v/>
      </c>
      <c r="D249" s="294" t="str">
        <f t="shared" si="26"/>
        <v/>
      </c>
      <c r="E249" s="294" t="str">
        <f t="shared" si="27"/>
        <v/>
      </c>
      <c r="F249" s="293" t="str">
        <f>IF(A249="","",VLOOKUP(Monatsverwendungsnachweis!B260,Positionen,10,FALSE))</f>
        <v/>
      </c>
      <c r="G249" s="292" t="str">
        <f>IF(A249="","",CONCATENATE(UHG_csv!G249," x ",VLOOKUP(Monatsverwendungsnachweis!$B260,Positionen,11,FALSE)*100,"%"))</f>
        <v/>
      </c>
      <c r="H249" s="406" t="str">
        <f>IF(A249="","",ROUND(UHG_csv!H249*VLOOKUP(Monatsverwendungsnachweis!$B260,Positionen,11,FALSE),2))</f>
        <v/>
      </c>
      <c r="I249" s="406" t="str">
        <f t="shared" si="28"/>
        <v/>
      </c>
      <c r="J249" s="293" t="str">
        <f>IF(A249="","",IF(Monatsverwendungsnachweis!S260="","",Monatsverwendungsnachweis!S260))</f>
        <v/>
      </c>
      <c r="K249" s="293" t="str">
        <f t="shared" si="29"/>
        <v/>
      </c>
      <c r="L249" s="508">
        <f>Monatsverwendungsnachweis!B260</f>
        <v>0</v>
      </c>
    </row>
    <row r="250" spans="1:12" x14ac:dyDescent="0.25">
      <c r="A250" s="292" t="str">
        <f>IF(UHG_Refi_1_csv!A250="","",IF(VLOOKUP(Monatsverwendungsnachweis!B261,Positionen,9,FALSE)="","",IFERROR(VLOOKUP(Monatsverwendungsnachweis!B261,Positionen,9,FALSE),"")))</f>
        <v/>
      </c>
      <c r="B250" s="293" t="str">
        <f t="shared" si="25"/>
        <v/>
      </c>
      <c r="C250" s="292" t="str">
        <f>IF(A250="","",CONCATENATE("Refi_UHG_2"," / ",Monatsverwendungsnachweis!$D$7," / ",RIGHT(Monatsverwendungsnachweis!$F$7,2)," / ",ROW()-1))</f>
        <v/>
      </c>
      <c r="D250" s="294" t="str">
        <f t="shared" si="26"/>
        <v/>
      </c>
      <c r="E250" s="294" t="str">
        <f t="shared" si="27"/>
        <v/>
      </c>
      <c r="F250" s="293" t="str">
        <f>IF(A250="","",VLOOKUP(Monatsverwendungsnachweis!B261,Positionen,10,FALSE))</f>
        <v/>
      </c>
      <c r="G250" s="292" t="str">
        <f>IF(A250="","",CONCATENATE(UHG_csv!G250," x ",VLOOKUP(Monatsverwendungsnachweis!$B261,Positionen,11,FALSE)*100,"%"))</f>
        <v/>
      </c>
      <c r="H250" s="406" t="str">
        <f>IF(A250="","",ROUND(UHG_csv!H250*VLOOKUP(Monatsverwendungsnachweis!$B261,Positionen,11,FALSE),2))</f>
        <v/>
      </c>
      <c r="I250" s="406" t="str">
        <f t="shared" si="28"/>
        <v/>
      </c>
      <c r="J250" s="293" t="str">
        <f>IF(A250="","",IF(Monatsverwendungsnachweis!S261="","",Monatsverwendungsnachweis!S261))</f>
        <v/>
      </c>
      <c r="K250" s="293" t="str">
        <f t="shared" si="29"/>
        <v/>
      </c>
      <c r="L250" s="508">
        <f>Monatsverwendungsnachweis!B261</f>
        <v>0</v>
      </c>
    </row>
    <row r="251" spans="1:12" x14ac:dyDescent="0.25">
      <c r="A251" s="292" t="str">
        <f>IF(UHG_Refi_1_csv!A251="","",IF(VLOOKUP(Monatsverwendungsnachweis!B262,Positionen,9,FALSE)="","",IFERROR(VLOOKUP(Monatsverwendungsnachweis!B262,Positionen,9,FALSE),"")))</f>
        <v/>
      </c>
      <c r="B251" s="293" t="str">
        <f t="shared" si="25"/>
        <v/>
      </c>
      <c r="C251" s="292" t="str">
        <f>IF(A251="","",CONCATENATE("Refi_UHG_2"," / ",Monatsverwendungsnachweis!$D$7," / ",RIGHT(Monatsverwendungsnachweis!$F$7,2)," / ",ROW()-1))</f>
        <v/>
      </c>
      <c r="D251" s="294" t="str">
        <f t="shared" si="26"/>
        <v/>
      </c>
      <c r="E251" s="294" t="str">
        <f t="shared" si="27"/>
        <v/>
      </c>
      <c r="F251" s="293" t="str">
        <f>IF(A251="","",VLOOKUP(Monatsverwendungsnachweis!B262,Positionen,10,FALSE))</f>
        <v/>
      </c>
      <c r="G251" s="292" t="str">
        <f>IF(A251="","",CONCATENATE(UHG_csv!G251," x ",VLOOKUP(Monatsverwendungsnachweis!$B262,Positionen,11,FALSE)*100,"%"))</f>
        <v/>
      </c>
      <c r="H251" s="406" t="str">
        <f>IF(A251="","",ROUND(UHG_csv!H251*VLOOKUP(Monatsverwendungsnachweis!$B262,Positionen,11,FALSE),2))</f>
        <v/>
      </c>
      <c r="I251" s="406" t="str">
        <f t="shared" si="28"/>
        <v/>
      </c>
      <c r="J251" s="293" t="str">
        <f>IF(A251="","",IF(Monatsverwendungsnachweis!S262="","",Monatsverwendungsnachweis!S262))</f>
        <v/>
      </c>
      <c r="K251" s="293" t="str">
        <f t="shared" si="29"/>
        <v/>
      </c>
      <c r="L251" s="508">
        <f>Monatsverwendungsnachweis!B262</f>
        <v>0</v>
      </c>
    </row>
    <row r="252" spans="1:12" x14ac:dyDescent="0.25">
      <c r="A252" s="292" t="str">
        <f>IF(UHG_Refi_1_csv!A252="","",IF(VLOOKUP(Monatsverwendungsnachweis!B263,Positionen,9,FALSE)="","",IFERROR(VLOOKUP(Monatsverwendungsnachweis!B263,Positionen,9,FALSE),"")))</f>
        <v/>
      </c>
      <c r="B252" s="293" t="str">
        <f t="shared" si="25"/>
        <v/>
      </c>
      <c r="C252" s="292" t="str">
        <f>IF(A252="","",CONCATENATE("Refi_UHG_2"," / ",Monatsverwendungsnachweis!$D$7," / ",RIGHT(Monatsverwendungsnachweis!$F$7,2)," / ",ROW()-1))</f>
        <v/>
      </c>
      <c r="D252" s="294" t="str">
        <f t="shared" si="26"/>
        <v/>
      </c>
      <c r="E252" s="294" t="str">
        <f t="shared" si="27"/>
        <v/>
      </c>
      <c r="F252" s="293" t="str">
        <f>IF(A252="","",VLOOKUP(Monatsverwendungsnachweis!B263,Positionen,10,FALSE))</f>
        <v/>
      </c>
      <c r="G252" s="292" t="str">
        <f>IF(A252="","",CONCATENATE(UHG_csv!G252," x ",VLOOKUP(Monatsverwendungsnachweis!$B263,Positionen,11,FALSE)*100,"%"))</f>
        <v/>
      </c>
      <c r="H252" s="406" t="str">
        <f>IF(A252="","",ROUND(UHG_csv!H252*VLOOKUP(Monatsverwendungsnachweis!$B263,Positionen,11,FALSE),2))</f>
        <v/>
      </c>
      <c r="I252" s="406" t="str">
        <f t="shared" si="28"/>
        <v/>
      </c>
      <c r="J252" s="293" t="str">
        <f>IF(A252="","",IF(Monatsverwendungsnachweis!S263="","",Monatsverwendungsnachweis!S263))</f>
        <v/>
      </c>
      <c r="K252" s="293" t="str">
        <f t="shared" si="29"/>
        <v/>
      </c>
      <c r="L252" s="508">
        <f>Monatsverwendungsnachweis!B263</f>
        <v>0</v>
      </c>
    </row>
    <row r="253" spans="1:12" x14ac:dyDescent="0.25">
      <c r="A253" s="292" t="str">
        <f>IF(UHG_Refi_1_csv!A253="","",IF(VLOOKUP(Monatsverwendungsnachweis!B264,Positionen,9,FALSE)="","",IFERROR(VLOOKUP(Monatsverwendungsnachweis!B264,Positionen,9,FALSE),"")))</f>
        <v/>
      </c>
      <c r="B253" s="293" t="str">
        <f t="shared" si="25"/>
        <v/>
      </c>
      <c r="C253" s="292" t="str">
        <f>IF(A253="","",CONCATENATE("Refi_UHG_2"," / ",Monatsverwendungsnachweis!$D$7," / ",RIGHT(Monatsverwendungsnachweis!$F$7,2)," / ",ROW()-1))</f>
        <v/>
      </c>
      <c r="D253" s="294" t="str">
        <f t="shared" si="26"/>
        <v/>
      </c>
      <c r="E253" s="294" t="str">
        <f t="shared" si="27"/>
        <v/>
      </c>
      <c r="F253" s="293" t="str">
        <f>IF(A253="","",VLOOKUP(Monatsverwendungsnachweis!B264,Positionen,10,FALSE))</f>
        <v/>
      </c>
      <c r="G253" s="292" t="str">
        <f>IF(A253="","",CONCATENATE(UHG_csv!G253," x ",VLOOKUP(Monatsverwendungsnachweis!$B264,Positionen,11,FALSE)*100,"%"))</f>
        <v/>
      </c>
      <c r="H253" s="406" t="str">
        <f>IF(A253="","",ROUND(UHG_csv!H253*VLOOKUP(Monatsverwendungsnachweis!$B264,Positionen,11,FALSE),2))</f>
        <v/>
      </c>
      <c r="I253" s="406" t="str">
        <f t="shared" si="28"/>
        <v/>
      </c>
      <c r="J253" s="293" t="str">
        <f>IF(A253="","",IF(Monatsverwendungsnachweis!S264="","",Monatsverwendungsnachweis!S264))</f>
        <v/>
      </c>
      <c r="K253" s="293" t="str">
        <f t="shared" si="29"/>
        <v/>
      </c>
      <c r="L253" s="508">
        <f>Monatsverwendungsnachweis!B264</f>
        <v>0</v>
      </c>
    </row>
    <row r="254" spans="1:12" x14ac:dyDescent="0.25">
      <c r="A254" s="292" t="str">
        <f>IF(UHG_Refi_1_csv!A254="","",IF(VLOOKUP(Monatsverwendungsnachweis!B265,Positionen,9,FALSE)="","",IFERROR(VLOOKUP(Monatsverwendungsnachweis!B265,Positionen,9,FALSE),"")))</f>
        <v/>
      </c>
      <c r="B254" s="293" t="str">
        <f t="shared" si="25"/>
        <v/>
      </c>
      <c r="C254" s="292" t="str">
        <f>IF(A254="","",CONCATENATE("Refi_UHG_2"," / ",Monatsverwendungsnachweis!$D$7," / ",RIGHT(Monatsverwendungsnachweis!$F$7,2)," / ",ROW()-1))</f>
        <v/>
      </c>
      <c r="D254" s="294" t="str">
        <f t="shared" si="26"/>
        <v/>
      </c>
      <c r="E254" s="294" t="str">
        <f t="shared" si="27"/>
        <v/>
      </c>
      <c r="F254" s="293" t="str">
        <f>IF(A254="","",VLOOKUP(Monatsverwendungsnachweis!B265,Positionen,10,FALSE))</f>
        <v/>
      </c>
      <c r="G254" s="292" t="str">
        <f>IF(A254="","",CONCATENATE(UHG_csv!G254," x ",VLOOKUP(Monatsverwendungsnachweis!$B265,Positionen,11,FALSE)*100,"%"))</f>
        <v/>
      </c>
      <c r="H254" s="406" t="str">
        <f>IF(A254="","",ROUND(UHG_csv!H254*VLOOKUP(Monatsverwendungsnachweis!$B265,Positionen,11,FALSE),2))</f>
        <v/>
      </c>
      <c r="I254" s="406" t="str">
        <f t="shared" si="28"/>
        <v/>
      </c>
      <c r="J254" s="293" t="str">
        <f>IF(A254="","",IF(Monatsverwendungsnachweis!S265="","",Monatsverwendungsnachweis!S265))</f>
        <v/>
      </c>
      <c r="K254" s="293" t="str">
        <f t="shared" si="29"/>
        <v/>
      </c>
      <c r="L254" s="508">
        <f>Monatsverwendungsnachweis!B265</f>
        <v>0</v>
      </c>
    </row>
    <row r="255" spans="1:12" x14ac:dyDescent="0.25">
      <c r="A255" s="292" t="str">
        <f>IF(UHG_Refi_1_csv!A255="","",IF(VLOOKUP(Monatsverwendungsnachweis!B266,Positionen,9,FALSE)="","",IFERROR(VLOOKUP(Monatsverwendungsnachweis!B266,Positionen,9,FALSE),"")))</f>
        <v/>
      </c>
      <c r="B255" s="293" t="str">
        <f t="shared" si="25"/>
        <v/>
      </c>
      <c r="C255" s="292" t="str">
        <f>IF(A255="","",CONCATENATE("Refi_UHG_2"," / ",Monatsverwendungsnachweis!$D$7," / ",RIGHT(Monatsverwendungsnachweis!$F$7,2)," / ",ROW()-1))</f>
        <v/>
      </c>
      <c r="D255" s="294" t="str">
        <f t="shared" si="26"/>
        <v/>
      </c>
      <c r="E255" s="294" t="str">
        <f t="shared" si="27"/>
        <v/>
      </c>
      <c r="F255" s="293" t="str">
        <f>IF(A255="","",VLOOKUP(Monatsverwendungsnachweis!B266,Positionen,10,FALSE))</f>
        <v/>
      </c>
      <c r="G255" s="292" t="str">
        <f>IF(A255="","",CONCATENATE(UHG_csv!G255," x ",VLOOKUP(Monatsverwendungsnachweis!$B266,Positionen,11,FALSE)*100,"%"))</f>
        <v/>
      </c>
      <c r="H255" s="406" t="str">
        <f>IF(A255="","",ROUND(UHG_csv!H255*VLOOKUP(Monatsverwendungsnachweis!$B266,Positionen,11,FALSE),2))</f>
        <v/>
      </c>
      <c r="I255" s="406" t="str">
        <f t="shared" si="28"/>
        <v/>
      </c>
      <c r="J255" s="293" t="str">
        <f>IF(A255="","",IF(Monatsverwendungsnachweis!S266="","",Monatsverwendungsnachweis!S266))</f>
        <v/>
      </c>
      <c r="K255" s="293" t="str">
        <f t="shared" si="29"/>
        <v/>
      </c>
      <c r="L255" s="508">
        <f>Monatsverwendungsnachweis!B266</f>
        <v>0</v>
      </c>
    </row>
    <row r="256" spans="1:12" x14ac:dyDescent="0.25">
      <c r="A256" s="292" t="str">
        <f>IF(UHG_Refi_1_csv!A256="","",IF(VLOOKUP(Monatsverwendungsnachweis!B267,Positionen,9,FALSE)="","",IFERROR(VLOOKUP(Monatsverwendungsnachweis!B267,Positionen,9,FALSE),"")))</f>
        <v/>
      </c>
      <c r="B256" s="293" t="str">
        <f t="shared" si="25"/>
        <v/>
      </c>
      <c r="C256" s="292" t="str">
        <f>IF(A256="","",CONCATENATE("Refi_UHG_2"," / ",Monatsverwendungsnachweis!$D$7," / ",RIGHT(Monatsverwendungsnachweis!$F$7,2)," / ",ROW()-1))</f>
        <v/>
      </c>
      <c r="D256" s="294" t="str">
        <f t="shared" si="26"/>
        <v/>
      </c>
      <c r="E256" s="294" t="str">
        <f t="shared" si="27"/>
        <v/>
      </c>
      <c r="F256" s="293" t="str">
        <f>IF(A256="","",VLOOKUP(Monatsverwendungsnachweis!B267,Positionen,10,FALSE))</f>
        <v/>
      </c>
      <c r="G256" s="292" t="str">
        <f>IF(A256="","",CONCATENATE(UHG_csv!G256," x ",VLOOKUP(Monatsverwendungsnachweis!$B267,Positionen,11,FALSE)*100,"%"))</f>
        <v/>
      </c>
      <c r="H256" s="406" t="str">
        <f>IF(A256="","",ROUND(UHG_csv!H256*VLOOKUP(Monatsverwendungsnachweis!$B267,Positionen,11,FALSE),2))</f>
        <v/>
      </c>
      <c r="I256" s="406" t="str">
        <f t="shared" si="28"/>
        <v/>
      </c>
      <c r="J256" s="293" t="str">
        <f>IF(A256="","",IF(Monatsverwendungsnachweis!S267="","",Monatsverwendungsnachweis!S267))</f>
        <v/>
      </c>
      <c r="K256" s="293" t="str">
        <f t="shared" si="29"/>
        <v/>
      </c>
      <c r="L256" s="508">
        <f>Monatsverwendungsnachweis!B267</f>
        <v>0</v>
      </c>
    </row>
    <row r="257" spans="1:12" x14ac:dyDescent="0.25">
      <c r="A257" s="292" t="str">
        <f>IF(UHG_Refi_1_csv!A257="","",IF(VLOOKUP(Monatsverwendungsnachweis!B268,Positionen,9,FALSE)="","",IFERROR(VLOOKUP(Monatsverwendungsnachweis!B268,Positionen,9,FALSE),"")))</f>
        <v/>
      </c>
      <c r="B257" s="293" t="str">
        <f t="shared" si="25"/>
        <v/>
      </c>
      <c r="C257" s="292" t="str">
        <f>IF(A257="","",CONCATENATE("Refi_UHG_2"," / ",Monatsverwendungsnachweis!$D$7," / ",RIGHT(Monatsverwendungsnachweis!$F$7,2)," / ",ROW()-1))</f>
        <v/>
      </c>
      <c r="D257" s="294" t="str">
        <f t="shared" si="26"/>
        <v/>
      </c>
      <c r="E257" s="294" t="str">
        <f t="shared" si="27"/>
        <v/>
      </c>
      <c r="F257" s="293" t="str">
        <f>IF(A257="","",VLOOKUP(Monatsverwendungsnachweis!B268,Positionen,10,FALSE))</f>
        <v/>
      </c>
      <c r="G257" s="292" t="str">
        <f>IF(A257="","",CONCATENATE(UHG_csv!G257," x ",VLOOKUP(Monatsverwendungsnachweis!$B268,Positionen,11,FALSE)*100,"%"))</f>
        <v/>
      </c>
      <c r="H257" s="406" t="str">
        <f>IF(A257="","",ROUND(UHG_csv!H257*VLOOKUP(Monatsverwendungsnachweis!$B268,Positionen,11,FALSE),2))</f>
        <v/>
      </c>
      <c r="I257" s="406" t="str">
        <f t="shared" si="28"/>
        <v/>
      </c>
      <c r="J257" s="293" t="str">
        <f>IF(A257="","",IF(Monatsverwendungsnachweis!S268="","",Monatsverwendungsnachweis!S268))</f>
        <v/>
      </c>
      <c r="K257" s="293" t="str">
        <f t="shared" si="29"/>
        <v/>
      </c>
      <c r="L257" s="508">
        <f>Monatsverwendungsnachweis!B268</f>
        <v>0</v>
      </c>
    </row>
    <row r="258" spans="1:12" x14ac:dyDescent="0.25">
      <c r="A258" s="292" t="str">
        <f>IF(UHG_Refi_1_csv!A258="","",IF(VLOOKUP(Monatsverwendungsnachweis!B269,Positionen,9,FALSE)="","",IFERROR(VLOOKUP(Monatsverwendungsnachweis!B269,Positionen,9,FALSE),"")))</f>
        <v/>
      </c>
      <c r="B258" s="293" t="str">
        <f t="shared" si="25"/>
        <v/>
      </c>
      <c r="C258" s="292" t="str">
        <f>IF(A258="","",CONCATENATE("Refi_UHG_2"," / ",Monatsverwendungsnachweis!$D$7," / ",RIGHT(Monatsverwendungsnachweis!$F$7,2)," / ",ROW()-1))</f>
        <v/>
      </c>
      <c r="D258" s="294" t="str">
        <f t="shared" si="26"/>
        <v/>
      </c>
      <c r="E258" s="294" t="str">
        <f t="shared" si="27"/>
        <v/>
      </c>
      <c r="F258" s="293" t="str">
        <f>IF(A258="","",VLOOKUP(Monatsverwendungsnachweis!B269,Positionen,10,FALSE))</f>
        <v/>
      </c>
      <c r="G258" s="292" t="str">
        <f>IF(A258="","",CONCATENATE(UHG_csv!G258," x ",VLOOKUP(Monatsverwendungsnachweis!$B269,Positionen,11,FALSE)*100,"%"))</f>
        <v/>
      </c>
      <c r="H258" s="406" t="str">
        <f>IF(A258="","",ROUND(UHG_csv!H258*VLOOKUP(Monatsverwendungsnachweis!$B269,Positionen,11,FALSE),2))</f>
        <v/>
      </c>
      <c r="I258" s="406" t="str">
        <f t="shared" si="28"/>
        <v/>
      </c>
      <c r="J258" s="293" t="str">
        <f>IF(A258="","",IF(Monatsverwendungsnachweis!S269="","",Monatsverwendungsnachweis!S269))</f>
        <v/>
      </c>
      <c r="K258" s="293" t="str">
        <f t="shared" si="29"/>
        <v/>
      </c>
      <c r="L258" s="508">
        <f>Monatsverwendungsnachweis!B269</f>
        <v>0</v>
      </c>
    </row>
    <row r="259" spans="1:12" x14ac:dyDescent="0.25">
      <c r="A259" s="292" t="str">
        <f>IF(UHG_Refi_1_csv!A259="","",IF(VLOOKUP(Monatsverwendungsnachweis!B270,Positionen,9,FALSE)="","",IFERROR(VLOOKUP(Monatsverwendungsnachweis!B270,Positionen,9,FALSE),"")))</f>
        <v/>
      </c>
      <c r="B259" s="293" t="str">
        <f t="shared" si="25"/>
        <v/>
      </c>
      <c r="C259" s="292" t="str">
        <f>IF(A259="","",CONCATENATE("Refi_UHG_2"," / ",Monatsverwendungsnachweis!$D$7," / ",RIGHT(Monatsverwendungsnachweis!$F$7,2)," / ",ROW()-1))</f>
        <v/>
      </c>
      <c r="D259" s="294" t="str">
        <f t="shared" si="26"/>
        <v/>
      </c>
      <c r="E259" s="294" t="str">
        <f t="shared" si="27"/>
        <v/>
      </c>
      <c r="F259" s="293" t="str">
        <f>IF(A259="","",VLOOKUP(Monatsverwendungsnachweis!B270,Positionen,10,FALSE))</f>
        <v/>
      </c>
      <c r="G259" s="292" t="str">
        <f>IF(A259="","",CONCATENATE(UHG_csv!G259," x ",VLOOKUP(Monatsverwendungsnachweis!$B270,Positionen,11,FALSE)*100,"%"))</f>
        <v/>
      </c>
      <c r="H259" s="406" t="str">
        <f>IF(A259="","",ROUND(UHG_csv!H259*VLOOKUP(Monatsverwendungsnachweis!$B270,Positionen,11,FALSE),2))</f>
        <v/>
      </c>
      <c r="I259" s="406" t="str">
        <f t="shared" si="28"/>
        <v/>
      </c>
      <c r="J259" s="293" t="str">
        <f>IF(A259="","",IF(Monatsverwendungsnachweis!S270="","",Monatsverwendungsnachweis!S270))</f>
        <v/>
      </c>
      <c r="K259" s="293" t="str">
        <f t="shared" si="29"/>
        <v/>
      </c>
      <c r="L259" s="508">
        <f>Monatsverwendungsnachweis!B270</f>
        <v>0</v>
      </c>
    </row>
    <row r="260" spans="1:12" x14ac:dyDescent="0.25">
      <c r="A260" s="292" t="str">
        <f>IF(UHG_Refi_1_csv!A260="","",IF(VLOOKUP(Monatsverwendungsnachweis!B271,Positionen,9,FALSE)="","",IFERROR(VLOOKUP(Monatsverwendungsnachweis!B271,Positionen,9,FALSE),"")))</f>
        <v/>
      </c>
      <c r="B260" s="293" t="str">
        <f t="shared" si="25"/>
        <v/>
      </c>
      <c r="C260" s="292" t="str">
        <f>IF(A260="","",CONCATENATE("Refi_UHG_2"," / ",Monatsverwendungsnachweis!$D$7," / ",RIGHT(Monatsverwendungsnachweis!$F$7,2)," / ",ROW()-1))</f>
        <v/>
      </c>
      <c r="D260" s="294" t="str">
        <f t="shared" si="26"/>
        <v/>
      </c>
      <c r="E260" s="294" t="str">
        <f t="shared" si="27"/>
        <v/>
      </c>
      <c r="F260" s="293" t="str">
        <f>IF(A260="","",VLOOKUP(Monatsverwendungsnachweis!B271,Positionen,10,FALSE))</f>
        <v/>
      </c>
      <c r="G260" s="292" t="str">
        <f>IF(A260="","",CONCATENATE(UHG_csv!G260," x ",VLOOKUP(Monatsverwendungsnachweis!$B271,Positionen,11,FALSE)*100,"%"))</f>
        <v/>
      </c>
      <c r="H260" s="406" t="str">
        <f>IF(A260="","",ROUND(UHG_csv!H260*VLOOKUP(Monatsverwendungsnachweis!$B271,Positionen,11,FALSE),2))</f>
        <v/>
      </c>
      <c r="I260" s="406" t="str">
        <f t="shared" si="28"/>
        <v/>
      </c>
      <c r="J260" s="293" t="str">
        <f>IF(A260="","",IF(Monatsverwendungsnachweis!S271="","",Monatsverwendungsnachweis!S271))</f>
        <v/>
      </c>
      <c r="K260" s="293" t="str">
        <f t="shared" si="29"/>
        <v/>
      </c>
      <c r="L260" s="508">
        <f>Monatsverwendungsnachweis!B271</f>
        <v>0</v>
      </c>
    </row>
    <row r="261" spans="1:12" x14ac:dyDescent="0.25">
      <c r="A261" s="292" t="str">
        <f>IF(UHG_Refi_1_csv!A261="","",IF(VLOOKUP(Monatsverwendungsnachweis!B272,Positionen,9,FALSE)="","",IFERROR(VLOOKUP(Monatsverwendungsnachweis!B272,Positionen,9,FALSE),"")))</f>
        <v/>
      </c>
      <c r="B261" s="293" t="str">
        <f t="shared" si="25"/>
        <v/>
      </c>
      <c r="C261" s="292" t="str">
        <f>IF(A261="","",CONCATENATE("Refi_UHG_2"," / ",Monatsverwendungsnachweis!$D$7," / ",RIGHT(Monatsverwendungsnachweis!$F$7,2)," / ",ROW()-1))</f>
        <v/>
      </c>
      <c r="D261" s="294" t="str">
        <f t="shared" si="26"/>
        <v/>
      </c>
      <c r="E261" s="294" t="str">
        <f t="shared" si="27"/>
        <v/>
      </c>
      <c r="F261" s="293" t="str">
        <f>IF(A261="","",VLOOKUP(Monatsverwendungsnachweis!B272,Positionen,10,FALSE))</f>
        <v/>
      </c>
      <c r="G261" s="292" t="str">
        <f>IF(A261="","",CONCATENATE(UHG_csv!G261," x ",VLOOKUP(Monatsverwendungsnachweis!$B272,Positionen,11,FALSE)*100,"%"))</f>
        <v/>
      </c>
      <c r="H261" s="406" t="str">
        <f>IF(A261="","",ROUND(UHG_csv!H261*VLOOKUP(Monatsverwendungsnachweis!$B272,Positionen,11,FALSE),2))</f>
        <v/>
      </c>
      <c r="I261" s="406" t="str">
        <f t="shared" si="28"/>
        <v/>
      </c>
      <c r="J261" s="293" t="str">
        <f>IF(A261="","",IF(Monatsverwendungsnachweis!S272="","",Monatsverwendungsnachweis!S272))</f>
        <v/>
      </c>
      <c r="K261" s="293" t="str">
        <f t="shared" si="29"/>
        <v/>
      </c>
      <c r="L261" s="508">
        <f>Monatsverwendungsnachweis!B272</f>
        <v>0</v>
      </c>
    </row>
    <row r="262" spans="1:12" x14ac:dyDescent="0.25">
      <c r="A262" s="292" t="str">
        <f>IF(UHG_Refi_1_csv!A262="","",IF(VLOOKUP(Monatsverwendungsnachweis!B273,Positionen,9,FALSE)="","",IFERROR(VLOOKUP(Monatsverwendungsnachweis!B273,Positionen,9,FALSE),"")))</f>
        <v/>
      </c>
      <c r="B262" s="293" t="str">
        <f t="shared" si="25"/>
        <v/>
      </c>
      <c r="C262" s="292" t="str">
        <f>IF(A262="","",CONCATENATE("Refi_UHG_2"," / ",Monatsverwendungsnachweis!$D$7," / ",RIGHT(Monatsverwendungsnachweis!$F$7,2)," / ",ROW()-1))</f>
        <v/>
      </c>
      <c r="D262" s="294" t="str">
        <f t="shared" si="26"/>
        <v/>
      </c>
      <c r="E262" s="294" t="str">
        <f t="shared" si="27"/>
        <v/>
      </c>
      <c r="F262" s="293" t="str">
        <f>IF(A262="","",VLOOKUP(Monatsverwendungsnachweis!B273,Positionen,10,FALSE))</f>
        <v/>
      </c>
      <c r="G262" s="292" t="str">
        <f>IF(A262="","",CONCATENATE(UHG_csv!G262," x ",VLOOKUP(Monatsverwendungsnachweis!$B273,Positionen,11,FALSE)*100,"%"))</f>
        <v/>
      </c>
      <c r="H262" s="406" t="str">
        <f>IF(A262="","",ROUND(UHG_csv!H262*VLOOKUP(Monatsverwendungsnachweis!$B273,Positionen,11,FALSE),2))</f>
        <v/>
      </c>
      <c r="I262" s="406" t="str">
        <f t="shared" si="28"/>
        <v/>
      </c>
      <c r="J262" s="293" t="str">
        <f>IF(A262="","",IF(Monatsverwendungsnachweis!S273="","",Monatsverwendungsnachweis!S273))</f>
        <v/>
      </c>
      <c r="K262" s="293" t="str">
        <f t="shared" si="29"/>
        <v/>
      </c>
      <c r="L262" s="508">
        <f>Monatsverwendungsnachweis!B273</f>
        <v>0</v>
      </c>
    </row>
    <row r="263" spans="1:12" x14ac:dyDescent="0.25">
      <c r="A263" s="292" t="str">
        <f>IF(UHG_Refi_1_csv!A263="","",IF(VLOOKUP(Monatsverwendungsnachweis!B274,Positionen,9,FALSE)="","",IFERROR(VLOOKUP(Monatsverwendungsnachweis!B274,Positionen,9,FALSE),"")))</f>
        <v/>
      </c>
      <c r="B263" s="293" t="str">
        <f t="shared" si="25"/>
        <v/>
      </c>
      <c r="C263" s="292" t="str">
        <f>IF(A263="","",CONCATENATE("Refi_UHG_2"," / ",Monatsverwendungsnachweis!$D$7," / ",RIGHT(Monatsverwendungsnachweis!$F$7,2)," / ",ROW()-1))</f>
        <v/>
      </c>
      <c r="D263" s="294" t="str">
        <f t="shared" si="26"/>
        <v/>
      </c>
      <c r="E263" s="294" t="str">
        <f t="shared" si="27"/>
        <v/>
      </c>
      <c r="F263" s="293" t="str">
        <f>IF(A263="","",VLOOKUP(Monatsverwendungsnachweis!B274,Positionen,10,FALSE))</f>
        <v/>
      </c>
      <c r="G263" s="292" t="str">
        <f>IF(A263="","",CONCATENATE(UHG_csv!G263," x ",VLOOKUP(Monatsverwendungsnachweis!$B274,Positionen,11,FALSE)*100,"%"))</f>
        <v/>
      </c>
      <c r="H263" s="406" t="str">
        <f>IF(A263="","",ROUND(UHG_csv!H263*VLOOKUP(Monatsverwendungsnachweis!$B274,Positionen,11,FALSE),2))</f>
        <v/>
      </c>
      <c r="I263" s="406" t="str">
        <f t="shared" si="28"/>
        <v/>
      </c>
      <c r="J263" s="293" t="str">
        <f>IF(A263="","",IF(Monatsverwendungsnachweis!S274="","",Monatsverwendungsnachweis!S274))</f>
        <v/>
      </c>
      <c r="K263" s="293" t="str">
        <f t="shared" si="29"/>
        <v/>
      </c>
      <c r="L263" s="508">
        <f>Monatsverwendungsnachweis!B274</f>
        <v>0</v>
      </c>
    </row>
    <row r="264" spans="1:12" x14ac:dyDescent="0.25">
      <c r="A264" s="292" t="str">
        <f>IF(UHG_Refi_1_csv!A264="","",IF(VLOOKUP(Monatsverwendungsnachweis!B275,Positionen,9,FALSE)="","",IFERROR(VLOOKUP(Monatsverwendungsnachweis!B275,Positionen,9,FALSE),"")))</f>
        <v/>
      </c>
      <c r="B264" s="293" t="str">
        <f t="shared" si="25"/>
        <v/>
      </c>
      <c r="C264" s="292" t="str">
        <f>IF(A264="","",CONCATENATE("Refi_UHG_2"," / ",Monatsverwendungsnachweis!$D$7," / ",RIGHT(Monatsverwendungsnachweis!$F$7,2)," / ",ROW()-1))</f>
        <v/>
      </c>
      <c r="D264" s="294" t="str">
        <f t="shared" si="26"/>
        <v/>
      </c>
      <c r="E264" s="294" t="str">
        <f t="shared" si="27"/>
        <v/>
      </c>
      <c r="F264" s="293" t="str">
        <f>IF(A264="","",VLOOKUP(Monatsverwendungsnachweis!B275,Positionen,10,FALSE))</f>
        <v/>
      </c>
      <c r="G264" s="292" t="str">
        <f>IF(A264="","",CONCATENATE(UHG_csv!G264," x ",VLOOKUP(Monatsverwendungsnachweis!$B275,Positionen,11,FALSE)*100,"%"))</f>
        <v/>
      </c>
      <c r="H264" s="406" t="str">
        <f>IF(A264="","",ROUND(UHG_csv!H264*VLOOKUP(Monatsverwendungsnachweis!$B275,Positionen,11,FALSE),2))</f>
        <v/>
      </c>
      <c r="I264" s="406" t="str">
        <f t="shared" si="28"/>
        <v/>
      </c>
      <c r="J264" s="293" t="str">
        <f>IF(A264="","",IF(Monatsverwendungsnachweis!S275="","",Monatsverwendungsnachweis!S275))</f>
        <v/>
      </c>
      <c r="K264" s="293" t="str">
        <f t="shared" si="29"/>
        <v/>
      </c>
      <c r="L264" s="508">
        <f>Monatsverwendungsnachweis!B275</f>
        <v>0</v>
      </c>
    </row>
    <row r="265" spans="1:12" x14ac:dyDescent="0.25">
      <c r="A265" s="292" t="str">
        <f>IF(UHG_Refi_1_csv!A265="","",IF(VLOOKUP(Monatsverwendungsnachweis!B276,Positionen,9,FALSE)="","",IFERROR(VLOOKUP(Monatsverwendungsnachweis!B276,Positionen,9,FALSE),"")))</f>
        <v/>
      </c>
      <c r="B265" s="293" t="str">
        <f t="shared" si="25"/>
        <v/>
      </c>
      <c r="C265" s="292" t="str">
        <f>IF(A265="","",CONCATENATE("Refi_UHG_2"," / ",Monatsverwendungsnachweis!$D$7," / ",RIGHT(Monatsverwendungsnachweis!$F$7,2)," / ",ROW()-1))</f>
        <v/>
      </c>
      <c r="D265" s="294" t="str">
        <f t="shared" si="26"/>
        <v/>
      </c>
      <c r="E265" s="294" t="str">
        <f t="shared" si="27"/>
        <v/>
      </c>
      <c r="F265" s="293" t="str">
        <f>IF(A265="","",VLOOKUP(Monatsverwendungsnachweis!B276,Positionen,10,FALSE))</f>
        <v/>
      </c>
      <c r="G265" s="292" t="str">
        <f>IF(A265="","",CONCATENATE(UHG_csv!G265," x ",VLOOKUP(Monatsverwendungsnachweis!$B276,Positionen,11,FALSE)*100,"%"))</f>
        <v/>
      </c>
      <c r="H265" s="406" t="str">
        <f>IF(A265="","",ROUND(UHG_csv!H265*VLOOKUP(Monatsverwendungsnachweis!$B276,Positionen,11,FALSE),2))</f>
        <v/>
      </c>
      <c r="I265" s="406" t="str">
        <f t="shared" si="28"/>
        <v/>
      </c>
      <c r="J265" s="293" t="str">
        <f>IF(A265="","",IF(Monatsverwendungsnachweis!S276="","",Monatsverwendungsnachweis!S276))</f>
        <v/>
      </c>
      <c r="K265" s="293" t="str">
        <f t="shared" si="29"/>
        <v/>
      </c>
      <c r="L265" s="508">
        <f>Monatsverwendungsnachweis!B276</f>
        <v>0</v>
      </c>
    </row>
    <row r="266" spans="1:12" x14ac:dyDescent="0.25">
      <c r="A266" s="292" t="str">
        <f>IF(UHG_Refi_1_csv!A266="","",IF(VLOOKUP(Monatsverwendungsnachweis!B277,Positionen,9,FALSE)="","",IFERROR(VLOOKUP(Monatsverwendungsnachweis!B277,Positionen,9,FALSE),"")))</f>
        <v/>
      </c>
      <c r="B266" s="293" t="str">
        <f t="shared" si="25"/>
        <v/>
      </c>
      <c r="C266" s="292" t="str">
        <f>IF(A266="","",CONCATENATE("Refi_UHG_2"," / ",Monatsverwendungsnachweis!$D$7," / ",RIGHT(Monatsverwendungsnachweis!$F$7,2)," / ",ROW()-1))</f>
        <v/>
      </c>
      <c r="D266" s="294" t="str">
        <f t="shared" si="26"/>
        <v/>
      </c>
      <c r="E266" s="294" t="str">
        <f t="shared" si="27"/>
        <v/>
      </c>
      <c r="F266" s="293" t="str">
        <f>IF(A266="","",VLOOKUP(Monatsverwendungsnachweis!B277,Positionen,10,FALSE))</f>
        <v/>
      </c>
      <c r="G266" s="292" t="str">
        <f>IF(A266="","",CONCATENATE(UHG_csv!G266," x ",VLOOKUP(Monatsverwendungsnachweis!$B277,Positionen,11,FALSE)*100,"%"))</f>
        <v/>
      </c>
      <c r="H266" s="406" t="str">
        <f>IF(A266="","",ROUND(UHG_csv!H266*VLOOKUP(Monatsverwendungsnachweis!$B277,Positionen,11,FALSE),2))</f>
        <v/>
      </c>
      <c r="I266" s="406" t="str">
        <f t="shared" si="28"/>
        <v/>
      </c>
      <c r="J266" s="293" t="str">
        <f>IF(A266="","",IF(Monatsverwendungsnachweis!S277="","",Monatsverwendungsnachweis!S277))</f>
        <v/>
      </c>
      <c r="K266" s="293" t="str">
        <f t="shared" si="29"/>
        <v/>
      </c>
      <c r="L266" s="508">
        <f>Monatsverwendungsnachweis!B277</f>
        <v>0</v>
      </c>
    </row>
    <row r="267" spans="1:12" x14ac:dyDescent="0.25">
      <c r="A267" s="292" t="str">
        <f>IF(UHG_Refi_1_csv!A267="","",IF(VLOOKUP(Monatsverwendungsnachweis!B278,Positionen,9,FALSE)="","",IFERROR(VLOOKUP(Monatsverwendungsnachweis!B278,Positionen,9,FALSE),"")))</f>
        <v/>
      </c>
      <c r="B267" s="293" t="str">
        <f t="shared" si="25"/>
        <v/>
      </c>
      <c r="C267" s="292" t="str">
        <f>IF(A267="","",CONCATENATE("Refi_UHG_2"," / ",Monatsverwendungsnachweis!$D$7," / ",RIGHT(Monatsverwendungsnachweis!$F$7,2)," / ",ROW()-1))</f>
        <v/>
      </c>
      <c r="D267" s="294" t="str">
        <f t="shared" si="26"/>
        <v/>
      </c>
      <c r="E267" s="294" t="str">
        <f t="shared" si="27"/>
        <v/>
      </c>
      <c r="F267" s="293" t="str">
        <f>IF(A267="","",VLOOKUP(Monatsverwendungsnachweis!B278,Positionen,10,FALSE))</f>
        <v/>
      </c>
      <c r="G267" s="292" t="str">
        <f>IF(A267="","",CONCATENATE(UHG_csv!G267," x ",VLOOKUP(Monatsverwendungsnachweis!$B278,Positionen,11,FALSE)*100,"%"))</f>
        <v/>
      </c>
      <c r="H267" s="406" t="str">
        <f>IF(A267="","",ROUND(UHG_csv!H267*VLOOKUP(Monatsverwendungsnachweis!$B278,Positionen,11,FALSE),2))</f>
        <v/>
      </c>
      <c r="I267" s="406" t="str">
        <f t="shared" si="28"/>
        <v/>
      </c>
      <c r="J267" s="293" t="str">
        <f>IF(A267="","",IF(Monatsverwendungsnachweis!S278="","",Monatsverwendungsnachweis!S278))</f>
        <v/>
      </c>
      <c r="K267" s="293" t="str">
        <f t="shared" si="29"/>
        <v/>
      </c>
      <c r="L267" s="508">
        <f>Monatsverwendungsnachweis!B278</f>
        <v>0</v>
      </c>
    </row>
    <row r="268" spans="1:12" x14ac:dyDescent="0.25">
      <c r="A268" s="292" t="str">
        <f>IF(UHG_Refi_1_csv!A268="","",IF(VLOOKUP(Monatsverwendungsnachweis!B279,Positionen,9,FALSE)="","",IFERROR(VLOOKUP(Monatsverwendungsnachweis!B279,Positionen,9,FALSE),"")))</f>
        <v/>
      </c>
      <c r="B268" s="293" t="str">
        <f t="shared" si="25"/>
        <v/>
      </c>
      <c r="C268" s="292" t="str">
        <f>IF(A268="","",CONCATENATE("Refi_UHG_2"," / ",Monatsverwendungsnachweis!$D$7," / ",RIGHT(Monatsverwendungsnachweis!$F$7,2)," / ",ROW()-1))</f>
        <v/>
      </c>
      <c r="D268" s="294" t="str">
        <f t="shared" si="26"/>
        <v/>
      </c>
      <c r="E268" s="294" t="str">
        <f t="shared" si="27"/>
        <v/>
      </c>
      <c r="F268" s="293" t="str">
        <f>IF(A268="","",VLOOKUP(Monatsverwendungsnachweis!B279,Positionen,10,FALSE))</f>
        <v/>
      </c>
      <c r="G268" s="292" t="str">
        <f>IF(A268="","",CONCATENATE(UHG_csv!G268," x ",VLOOKUP(Monatsverwendungsnachweis!$B279,Positionen,11,FALSE)*100,"%"))</f>
        <v/>
      </c>
      <c r="H268" s="406" t="str">
        <f>IF(A268="","",ROUND(UHG_csv!H268*VLOOKUP(Monatsverwendungsnachweis!$B279,Positionen,11,FALSE),2))</f>
        <v/>
      </c>
      <c r="I268" s="406" t="str">
        <f t="shared" si="28"/>
        <v/>
      </c>
      <c r="J268" s="293" t="str">
        <f>IF(A268="","",IF(Monatsverwendungsnachweis!S279="","",Monatsverwendungsnachweis!S279))</f>
        <v/>
      </c>
      <c r="K268" s="293" t="str">
        <f t="shared" si="29"/>
        <v/>
      </c>
      <c r="L268" s="508">
        <f>Monatsverwendungsnachweis!B279</f>
        <v>0</v>
      </c>
    </row>
    <row r="269" spans="1:12" x14ac:dyDescent="0.25">
      <c r="A269" s="292" t="str">
        <f>IF(UHG_Refi_1_csv!A269="","",IF(VLOOKUP(Monatsverwendungsnachweis!B280,Positionen,9,FALSE)="","",IFERROR(VLOOKUP(Monatsverwendungsnachweis!B280,Positionen,9,FALSE),"")))</f>
        <v/>
      </c>
      <c r="B269" s="293" t="str">
        <f t="shared" si="25"/>
        <v/>
      </c>
      <c r="C269" s="292" t="str">
        <f>IF(A269="","",CONCATENATE("Refi_UHG_2"," / ",Monatsverwendungsnachweis!$D$7," / ",RIGHT(Monatsverwendungsnachweis!$F$7,2)," / ",ROW()-1))</f>
        <v/>
      </c>
      <c r="D269" s="294" t="str">
        <f t="shared" si="26"/>
        <v/>
      </c>
      <c r="E269" s="294" t="str">
        <f t="shared" si="27"/>
        <v/>
      </c>
      <c r="F269" s="293" t="str">
        <f>IF(A269="","",VLOOKUP(Monatsverwendungsnachweis!B280,Positionen,10,FALSE))</f>
        <v/>
      </c>
      <c r="G269" s="292" t="str">
        <f>IF(A269="","",CONCATENATE(UHG_csv!G269," x ",VLOOKUP(Monatsverwendungsnachweis!$B280,Positionen,11,FALSE)*100,"%"))</f>
        <v/>
      </c>
      <c r="H269" s="406" t="str">
        <f>IF(A269="","",ROUND(UHG_csv!H269*VLOOKUP(Monatsverwendungsnachweis!$B280,Positionen,11,FALSE),2))</f>
        <v/>
      </c>
      <c r="I269" s="406" t="str">
        <f t="shared" si="28"/>
        <v/>
      </c>
      <c r="J269" s="293" t="str">
        <f>IF(A269="","",IF(Monatsverwendungsnachweis!S280="","",Monatsverwendungsnachweis!S280))</f>
        <v/>
      </c>
      <c r="K269" s="293" t="str">
        <f t="shared" si="29"/>
        <v/>
      </c>
      <c r="L269" s="508">
        <f>Monatsverwendungsnachweis!B280</f>
        <v>0</v>
      </c>
    </row>
    <row r="270" spans="1:12" x14ac:dyDescent="0.25">
      <c r="A270" s="292" t="str">
        <f>IF(UHG_Refi_1_csv!A270="","",IF(VLOOKUP(Monatsverwendungsnachweis!B281,Positionen,9,FALSE)="","",IFERROR(VLOOKUP(Monatsverwendungsnachweis!B281,Positionen,9,FALSE),"")))</f>
        <v/>
      </c>
      <c r="B270" s="293" t="str">
        <f t="shared" si="25"/>
        <v/>
      </c>
      <c r="C270" s="292" t="str">
        <f>IF(A270="","",CONCATENATE("Refi_UHG_2"," / ",Monatsverwendungsnachweis!$D$7," / ",RIGHT(Monatsverwendungsnachweis!$F$7,2)," / ",ROW()-1))</f>
        <v/>
      </c>
      <c r="D270" s="294" t="str">
        <f t="shared" si="26"/>
        <v/>
      </c>
      <c r="E270" s="294" t="str">
        <f t="shared" si="27"/>
        <v/>
      </c>
      <c r="F270" s="293" t="str">
        <f>IF(A270="","",VLOOKUP(Monatsverwendungsnachweis!B281,Positionen,10,FALSE))</f>
        <v/>
      </c>
      <c r="G270" s="292" t="str">
        <f>IF(A270="","",CONCATENATE(UHG_csv!G270," x ",VLOOKUP(Monatsverwendungsnachweis!$B281,Positionen,11,FALSE)*100,"%"))</f>
        <v/>
      </c>
      <c r="H270" s="406" t="str">
        <f>IF(A270="","",ROUND(UHG_csv!H270*VLOOKUP(Monatsverwendungsnachweis!$B281,Positionen,11,FALSE),2))</f>
        <v/>
      </c>
      <c r="I270" s="406" t="str">
        <f t="shared" si="28"/>
        <v/>
      </c>
      <c r="J270" s="293" t="str">
        <f>IF(A270="","",IF(Monatsverwendungsnachweis!S281="","",Monatsverwendungsnachweis!S281))</f>
        <v/>
      </c>
      <c r="K270" s="293" t="str">
        <f t="shared" si="29"/>
        <v/>
      </c>
      <c r="L270" s="508">
        <f>Monatsverwendungsnachweis!B281</f>
        <v>0</v>
      </c>
    </row>
    <row r="271" spans="1:12" x14ac:dyDescent="0.25">
      <c r="A271" s="292" t="str">
        <f>IF(UHG_Refi_1_csv!A271="","",IF(VLOOKUP(Monatsverwendungsnachweis!B282,Positionen,9,FALSE)="","",IFERROR(VLOOKUP(Monatsverwendungsnachweis!B282,Positionen,9,FALSE),"")))</f>
        <v/>
      </c>
      <c r="B271" s="293" t="str">
        <f t="shared" si="25"/>
        <v/>
      </c>
      <c r="C271" s="292" t="str">
        <f>IF(A271="","",CONCATENATE("Refi_UHG_2"," / ",Monatsverwendungsnachweis!$D$7," / ",RIGHT(Monatsverwendungsnachweis!$F$7,2)," / ",ROW()-1))</f>
        <v/>
      </c>
      <c r="D271" s="294" t="str">
        <f t="shared" si="26"/>
        <v/>
      </c>
      <c r="E271" s="294" t="str">
        <f t="shared" si="27"/>
        <v/>
      </c>
      <c r="F271" s="293" t="str">
        <f>IF(A271="","",VLOOKUP(Monatsverwendungsnachweis!B282,Positionen,10,FALSE))</f>
        <v/>
      </c>
      <c r="G271" s="292" t="str">
        <f>IF(A271="","",CONCATENATE(UHG_csv!G271," x ",VLOOKUP(Monatsverwendungsnachweis!$B282,Positionen,11,FALSE)*100,"%"))</f>
        <v/>
      </c>
      <c r="H271" s="406" t="str">
        <f>IF(A271="","",ROUND(UHG_csv!H271*VLOOKUP(Monatsverwendungsnachweis!$B282,Positionen,11,FALSE),2))</f>
        <v/>
      </c>
      <c r="I271" s="406" t="str">
        <f t="shared" si="28"/>
        <v/>
      </c>
      <c r="J271" s="293" t="str">
        <f>IF(A271="","",IF(Monatsverwendungsnachweis!S282="","",Monatsverwendungsnachweis!S282))</f>
        <v/>
      </c>
      <c r="K271" s="293" t="str">
        <f t="shared" si="29"/>
        <v/>
      </c>
      <c r="L271" s="508">
        <f>Monatsverwendungsnachweis!B282</f>
        <v>0</v>
      </c>
    </row>
    <row r="272" spans="1:12" x14ac:dyDescent="0.25">
      <c r="A272" s="292" t="str">
        <f>IF(UHG_Refi_1_csv!A272="","",IF(VLOOKUP(Monatsverwendungsnachweis!B283,Positionen,9,FALSE)="","",IFERROR(VLOOKUP(Monatsverwendungsnachweis!B283,Positionen,9,FALSE),"")))</f>
        <v/>
      </c>
      <c r="B272" s="293" t="str">
        <f t="shared" si="25"/>
        <v/>
      </c>
      <c r="C272" s="292" t="str">
        <f>IF(A272="","",CONCATENATE("Refi_UHG_2"," / ",Monatsverwendungsnachweis!$D$7," / ",RIGHT(Monatsverwendungsnachweis!$F$7,2)," / ",ROW()-1))</f>
        <v/>
      </c>
      <c r="D272" s="294" t="str">
        <f t="shared" si="26"/>
        <v/>
      </c>
      <c r="E272" s="294" t="str">
        <f t="shared" si="27"/>
        <v/>
      </c>
      <c r="F272" s="293" t="str">
        <f>IF(A272="","",VLOOKUP(Monatsverwendungsnachweis!B283,Positionen,10,FALSE))</f>
        <v/>
      </c>
      <c r="G272" s="292" t="str">
        <f>IF(A272="","",CONCATENATE(UHG_csv!G272," x ",VLOOKUP(Monatsverwendungsnachweis!$B283,Positionen,11,FALSE)*100,"%"))</f>
        <v/>
      </c>
      <c r="H272" s="406" t="str">
        <f>IF(A272="","",ROUND(UHG_csv!H272*VLOOKUP(Monatsverwendungsnachweis!$B283,Positionen,11,FALSE),2))</f>
        <v/>
      </c>
      <c r="I272" s="406" t="str">
        <f t="shared" si="28"/>
        <v/>
      </c>
      <c r="J272" s="293" t="str">
        <f>IF(A272="","",IF(Monatsverwendungsnachweis!S283="","",Monatsverwendungsnachweis!S283))</f>
        <v/>
      </c>
      <c r="K272" s="293" t="str">
        <f t="shared" si="29"/>
        <v/>
      </c>
      <c r="L272" s="508">
        <f>Monatsverwendungsnachweis!B283</f>
        <v>0</v>
      </c>
    </row>
    <row r="273" spans="1:12" x14ac:dyDescent="0.25">
      <c r="A273" s="292" t="str">
        <f>IF(UHG_Refi_1_csv!A273="","",IF(VLOOKUP(Monatsverwendungsnachweis!B284,Positionen,9,FALSE)="","",IFERROR(VLOOKUP(Monatsverwendungsnachweis!B284,Positionen,9,FALSE),"")))</f>
        <v/>
      </c>
      <c r="B273" s="293" t="str">
        <f t="shared" ref="B273:B282" si="30">IF(A273="","","ZE")</f>
        <v/>
      </c>
      <c r="C273" s="292" t="str">
        <f>IF(A273="","",CONCATENATE("Refi_UHG_2"," / ",Monatsverwendungsnachweis!$D$7," / ",RIGHT(Monatsverwendungsnachweis!$F$7,2)," / ",ROW()-1))</f>
        <v/>
      </c>
      <c r="D273" s="294" t="str">
        <f t="shared" ref="D273:D282" si="31">IF(A273="","",Monatsende)</f>
        <v/>
      </c>
      <c r="E273" s="294" t="str">
        <f t="shared" ref="E273:E282" si="32">IF(A273="","",Monatsende)</f>
        <v/>
      </c>
      <c r="F273" s="293" t="str">
        <f>IF(A273="","",VLOOKUP(Monatsverwendungsnachweis!B284,Positionen,10,FALSE))</f>
        <v/>
      </c>
      <c r="G273" s="292" t="str">
        <f>IF(A273="","",CONCATENATE(UHG_csv!G273," x ",VLOOKUP(Monatsverwendungsnachweis!$B284,Positionen,11,FALSE)*100,"%"))</f>
        <v/>
      </c>
      <c r="H273" s="406" t="str">
        <f>IF(A273="","",ROUND(UHG_csv!H273*VLOOKUP(Monatsverwendungsnachweis!$B284,Positionen,11,FALSE),2))</f>
        <v/>
      </c>
      <c r="I273" s="406" t="str">
        <f t="shared" ref="I273:I282" si="33">IF(A273="","",H273)</f>
        <v/>
      </c>
      <c r="J273" s="293" t="str">
        <f>IF(A273="","",IF(Monatsverwendungsnachweis!S284="","",Monatsverwendungsnachweis!S284))</f>
        <v/>
      </c>
      <c r="K273" s="293" t="str">
        <f t="shared" ref="K273:K282" si="34">IF(A273="","","0")</f>
        <v/>
      </c>
      <c r="L273" s="508">
        <f>Monatsverwendungsnachweis!B284</f>
        <v>0</v>
      </c>
    </row>
    <row r="274" spans="1:12" x14ac:dyDescent="0.25">
      <c r="A274" s="292" t="str">
        <f>IF(UHG_Refi_1_csv!A274="","",IF(VLOOKUP(Monatsverwendungsnachweis!B285,Positionen,9,FALSE)="","",IFERROR(VLOOKUP(Monatsverwendungsnachweis!B285,Positionen,9,FALSE),"")))</f>
        <v/>
      </c>
      <c r="B274" s="293" t="str">
        <f t="shared" si="30"/>
        <v/>
      </c>
      <c r="C274" s="292" t="str">
        <f>IF(A274="","",CONCATENATE("Refi_UHG_2"," / ",Monatsverwendungsnachweis!$D$7," / ",RIGHT(Monatsverwendungsnachweis!$F$7,2)," / ",ROW()-1))</f>
        <v/>
      </c>
      <c r="D274" s="294" t="str">
        <f t="shared" si="31"/>
        <v/>
      </c>
      <c r="E274" s="294" t="str">
        <f t="shared" si="32"/>
        <v/>
      </c>
      <c r="F274" s="293" t="str">
        <f>IF(A274="","",VLOOKUP(Monatsverwendungsnachweis!B285,Positionen,10,FALSE))</f>
        <v/>
      </c>
      <c r="G274" s="292" t="str">
        <f>IF(A274="","",CONCATENATE(UHG_csv!G274," x ",VLOOKUP(Monatsverwendungsnachweis!$B285,Positionen,11,FALSE)*100,"%"))</f>
        <v/>
      </c>
      <c r="H274" s="406" t="str">
        <f>IF(A274="","",ROUND(UHG_csv!H274*VLOOKUP(Monatsverwendungsnachweis!$B285,Positionen,11,FALSE),2))</f>
        <v/>
      </c>
      <c r="I274" s="406" t="str">
        <f t="shared" si="33"/>
        <v/>
      </c>
      <c r="J274" s="293" t="str">
        <f>IF(A274="","",IF(Monatsverwendungsnachweis!S285="","",Monatsverwendungsnachweis!S285))</f>
        <v/>
      </c>
      <c r="K274" s="293" t="str">
        <f t="shared" si="34"/>
        <v/>
      </c>
      <c r="L274" s="508">
        <f>Monatsverwendungsnachweis!B285</f>
        <v>0</v>
      </c>
    </row>
    <row r="275" spans="1:12" x14ac:dyDescent="0.25">
      <c r="A275" s="292" t="str">
        <f>IF(UHG_Refi_1_csv!A275="","",IF(VLOOKUP(Monatsverwendungsnachweis!B286,Positionen,9,FALSE)="","",IFERROR(VLOOKUP(Monatsverwendungsnachweis!B286,Positionen,9,FALSE),"")))</f>
        <v/>
      </c>
      <c r="B275" s="293" t="str">
        <f t="shared" si="30"/>
        <v/>
      </c>
      <c r="C275" s="292" t="str">
        <f>IF(A275="","",CONCATENATE("Refi_UHG_2"," / ",Monatsverwendungsnachweis!$D$7," / ",RIGHT(Monatsverwendungsnachweis!$F$7,2)," / ",ROW()-1))</f>
        <v/>
      </c>
      <c r="D275" s="294" t="str">
        <f t="shared" si="31"/>
        <v/>
      </c>
      <c r="E275" s="294" t="str">
        <f t="shared" si="32"/>
        <v/>
      </c>
      <c r="F275" s="293" t="str">
        <f>IF(A275="","",VLOOKUP(Monatsverwendungsnachweis!B286,Positionen,10,FALSE))</f>
        <v/>
      </c>
      <c r="G275" s="292" t="str">
        <f>IF(A275="","",CONCATENATE(UHG_csv!G275," x ",VLOOKUP(Monatsverwendungsnachweis!$B286,Positionen,11,FALSE)*100,"%"))</f>
        <v/>
      </c>
      <c r="H275" s="406" t="str">
        <f>IF(A275="","",ROUND(UHG_csv!H275*VLOOKUP(Monatsverwendungsnachweis!$B286,Positionen,11,FALSE),2))</f>
        <v/>
      </c>
      <c r="I275" s="406" t="str">
        <f t="shared" si="33"/>
        <v/>
      </c>
      <c r="J275" s="293" t="str">
        <f>IF(A275="","",IF(Monatsverwendungsnachweis!S286="","",Monatsverwendungsnachweis!S286))</f>
        <v/>
      </c>
      <c r="K275" s="293" t="str">
        <f t="shared" si="34"/>
        <v/>
      </c>
      <c r="L275" s="508">
        <f>Monatsverwendungsnachweis!B286</f>
        <v>0</v>
      </c>
    </row>
    <row r="276" spans="1:12" x14ac:dyDescent="0.25">
      <c r="A276" s="292" t="str">
        <f>IF(UHG_Refi_1_csv!A276="","",IF(VLOOKUP(Monatsverwendungsnachweis!B287,Positionen,9,FALSE)="","",IFERROR(VLOOKUP(Monatsverwendungsnachweis!B287,Positionen,9,FALSE),"")))</f>
        <v/>
      </c>
      <c r="B276" s="293" t="str">
        <f t="shared" si="30"/>
        <v/>
      </c>
      <c r="C276" s="292" t="str">
        <f>IF(A276="","",CONCATENATE("Refi_UHG_2"," / ",Monatsverwendungsnachweis!$D$7," / ",RIGHT(Monatsverwendungsnachweis!$F$7,2)," / ",ROW()-1))</f>
        <v/>
      </c>
      <c r="D276" s="294" t="str">
        <f t="shared" si="31"/>
        <v/>
      </c>
      <c r="E276" s="294" t="str">
        <f t="shared" si="32"/>
        <v/>
      </c>
      <c r="F276" s="293" t="str">
        <f>IF(A276="","",VLOOKUP(Monatsverwendungsnachweis!B287,Positionen,10,FALSE))</f>
        <v/>
      </c>
      <c r="G276" s="292" t="str">
        <f>IF(A276="","",CONCATENATE(UHG_csv!G276," x ",VLOOKUP(Monatsverwendungsnachweis!$B287,Positionen,11,FALSE)*100,"%"))</f>
        <v/>
      </c>
      <c r="H276" s="406" t="str">
        <f>IF(A276="","",ROUND(UHG_csv!H276*VLOOKUP(Monatsverwendungsnachweis!$B287,Positionen,11,FALSE),2))</f>
        <v/>
      </c>
      <c r="I276" s="406" t="str">
        <f t="shared" si="33"/>
        <v/>
      </c>
      <c r="J276" s="293" t="str">
        <f>IF(A276="","",IF(Monatsverwendungsnachweis!S287="","",Monatsverwendungsnachweis!S287))</f>
        <v/>
      </c>
      <c r="K276" s="293" t="str">
        <f t="shared" si="34"/>
        <v/>
      </c>
      <c r="L276" s="508">
        <f>Monatsverwendungsnachweis!B287</f>
        <v>0</v>
      </c>
    </row>
    <row r="277" spans="1:12" x14ac:dyDescent="0.25">
      <c r="A277" s="292" t="str">
        <f>IF(UHG_Refi_1_csv!A277="","",IF(VLOOKUP(Monatsverwendungsnachweis!B288,Positionen,9,FALSE)="","",IFERROR(VLOOKUP(Monatsverwendungsnachweis!B288,Positionen,9,FALSE),"")))</f>
        <v/>
      </c>
      <c r="B277" s="293" t="str">
        <f t="shared" si="30"/>
        <v/>
      </c>
      <c r="C277" s="292" t="str">
        <f>IF(A277="","",CONCATENATE("Refi_UHG_2"," / ",Monatsverwendungsnachweis!$D$7," / ",RIGHT(Monatsverwendungsnachweis!$F$7,2)," / ",ROW()-1))</f>
        <v/>
      </c>
      <c r="D277" s="294" t="str">
        <f t="shared" si="31"/>
        <v/>
      </c>
      <c r="E277" s="294" t="str">
        <f t="shared" si="32"/>
        <v/>
      </c>
      <c r="F277" s="293" t="str">
        <f>IF(A277="","",VLOOKUP(Monatsverwendungsnachweis!B288,Positionen,10,FALSE))</f>
        <v/>
      </c>
      <c r="G277" s="292" t="str">
        <f>IF(A277="","",CONCATENATE(UHG_csv!G277," x ",VLOOKUP(Monatsverwendungsnachweis!$B288,Positionen,11,FALSE)*100,"%"))</f>
        <v/>
      </c>
      <c r="H277" s="406" t="str">
        <f>IF(A277="","",ROUND(UHG_csv!H277*VLOOKUP(Monatsverwendungsnachweis!$B288,Positionen,11,FALSE),2))</f>
        <v/>
      </c>
      <c r="I277" s="406" t="str">
        <f t="shared" si="33"/>
        <v/>
      </c>
      <c r="J277" s="293" t="str">
        <f>IF(A277="","",IF(Monatsverwendungsnachweis!S288="","",Monatsverwendungsnachweis!S288))</f>
        <v/>
      </c>
      <c r="K277" s="293" t="str">
        <f t="shared" si="34"/>
        <v/>
      </c>
      <c r="L277" s="508">
        <f>Monatsverwendungsnachweis!B288</f>
        <v>0</v>
      </c>
    </row>
    <row r="278" spans="1:12" x14ac:dyDescent="0.25">
      <c r="A278" s="292" t="str">
        <f>IF(UHG_Refi_1_csv!A278="","",IF(VLOOKUP(Monatsverwendungsnachweis!B289,Positionen,9,FALSE)="","",IFERROR(VLOOKUP(Monatsverwendungsnachweis!B289,Positionen,9,FALSE),"")))</f>
        <v/>
      </c>
      <c r="B278" s="293" t="str">
        <f t="shared" si="30"/>
        <v/>
      </c>
      <c r="C278" s="292" t="str">
        <f>IF(A278="","",CONCATENATE("Refi_UHG_2"," / ",Monatsverwendungsnachweis!$D$7," / ",RIGHT(Monatsverwendungsnachweis!$F$7,2)," / ",ROW()-1))</f>
        <v/>
      </c>
      <c r="D278" s="294" t="str">
        <f t="shared" si="31"/>
        <v/>
      </c>
      <c r="E278" s="294" t="str">
        <f t="shared" si="32"/>
        <v/>
      </c>
      <c r="F278" s="293" t="str">
        <f>IF(A278="","",VLOOKUP(Monatsverwendungsnachweis!B289,Positionen,10,FALSE))</f>
        <v/>
      </c>
      <c r="G278" s="292" t="str">
        <f>IF(A278="","",CONCATENATE(UHG_csv!G278," x ",VLOOKUP(Monatsverwendungsnachweis!$B289,Positionen,11,FALSE)*100,"%"))</f>
        <v/>
      </c>
      <c r="H278" s="406" t="str">
        <f>IF(A278="","",ROUND(UHG_csv!H278*VLOOKUP(Monatsverwendungsnachweis!$B289,Positionen,11,FALSE),2))</f>
        <v/>
      </c>
      <c r="I278" s="406" t="str">
        <f t="shared" si="33"/>
        <v/>
      </c>
      <c r="J278" s="293" t="str">
        <f>IF(A278="","",IF(Monatsverwendungsnachweis!S289="","",Monatsverwendungsnachweis!S289))</f>
        <v/>
      </c>
      <c r="K278" s="293" t="str">
        <f t="shared" si="34"/>
        <v/>
      </c>
      <c r="L278" s="508">
        <f>Monatsverwendungsnachweis!B289</f>
        <v>0</v>
      </c>
    </row>
    <row r="279" spans="1:12" x14ac:dyDescent="0.25">
      <c r="A279" s="292" t="str">
        <f>IF(UHG_Refi_1_csv!A279="","",IF(VLOOKUP(Monatsverwendungsnachweis!B290,Positionen,9,FALSE)="","",IFERROR(VLOOKUP(Monatsverwendungsnachweis!B290,Positionen,9,FALSE),"")))</f>
        <v/>
      </c>
      <c r="B279" s="293" t="str">
        <f t="shared" si="30"/>
        <v/>
      </c>
      <c r="C279" s="292" t="str">
        <f>IF(A279="","",CONCATENATE("Refi_UHG_2"," / ",Monatsverwendungsnachweis!$D$7," / ",RIGHT(Monatsverwendungsnachweis!$F$7,2)," / ",ROW()-1))</f>
        <v/>
      </c>
      <c r="D279" s="294" t="str">
        <f t="shared" si="31"/>
        <v/>
      </c>
      <c r="E279" s="294" t="str">
        <f t="shared" si="32"/>
        <v/>
      </c>
      <c r="F279" s="293" t="str">
        <f>IF(A279="","",VLOOKUP(Monatsverwendungsnachweis!B290,Positionen,10,FALSE))</f>
        <v/>
      </c>
      <c r="G279" s="292" t="str">
        <f>IF(A279="","",CONCATENATE(UHG_csv!G279," x ",VLOOKUP(Monatsverwendungsnachweis!$B290,Positionen,11,FALSE)*100,"%"))</f>
        <v/>
      </c>
      <c r="H279" s="406" t="str">
        <f>IF(A279="","",ROUND(UHG_csv!H279*VLOOKUP(Monatsverwendungsnachweis!$B290,Positionen,11,FALSE),2))</f>
        <v/>
      </c>
      <c r="I279" s="406" t="str">
        <f t="shared" si="33"/>
        <v/>
      </c>
      <c r="J279" s="293" t="str">
        <f>IF(A279="","",IF(Monatsverwendungsnachweis!S290="","",Monatsverwendungsnachweis!S290))</f>
        <v/>
      </c>
      <c r="K279" s="293" t="str">
        <f t="shared" si="34"/>
        <v/>
      </c>
      <c r="L279" s="508">
        <f>Monatsverwendungsnachweis!B290</f>
        <v>0</v>
      </c>
    </row>
    <row r="280" spans="1:12" x14ac:dyDescent="0.25">
      <c r="A280" s="292" t="str">
        <f>IF(UHG_Refi_1_csv!A280="","",IF(VLOOKUP(Monatsverwendungsnachweis!B291,Positionen,9,FALSE)="","",IFERROR(VLOOKUP(Monatsverwendungsnachweis!B291,Positionen,9,FALSE),"")))</f>
        <v/>
      </c>
      <c r="B280" s="293" t="str">
        <f t="shared" si="30"/>
        <v/>
      </c>
      <c r="C280" s="292" t="str">
        <f>IF(A280="","",CONCATENATE("Refi_UHG_2"," / ",Monatsverwendungsnachweis!$D$7," / ",RIGHT(Monatsverwendungsnachweis!$F$7,2)," / ",ROW()-1))</f>
        <v/>
      </c>
      <c r="D280" s="294" t="str">
        <f t="shared" si="31"/>
        <v/>
      </c>
      <c r="E280" s="294" t="str">
        <f t="shared" si="32"/>
        <v/>
      </c>
      <c r="F280" s="293" t="str">
        <f>IF(A280="","",VLOOKUP(Monatsverwendungsnachweis!B291,Positionen,10,FALSE))</f>
        <v/>
      </c>
      <c r="G280" s="292" t="str">
        <f>IF(A280="","",CONCATENATE(UHG_csv!G280," x ",VLOOKUP(Monatsverwendungsnachweis!$B291,Positionen,11,FALSE)*100,"%"))</f>
        <v/>
      </c>
      <c r="H280" s="406" t="str">
        <f>IF(A280="","",ROUND(UHG_csv!H280*VLOOKUP(Monatsverwendungsnachweis!$B291,Positionen,11,FALSE),2))</f>
        <v/>
      </c>
      <c r="I280" s="406" t="str">
        <f t="shared" si="33"/>
        <v/>
      </c>
      <c r="J280" s="293" t="str">
        <f>IF(A280="","",IF(Monatsverwendungsnachweis!S291="","",Monatsverwendungsnachweis!S291))</f>
        <v/>
      </c>
      <c r="K280" s="293" t="str">
        <f t="shared" si="34"/>
        <v/>
      </c>
      <c r="L280" s="508">
        <f>Monatsverwendungsnachweis!B291</f>
        <v>0</v>
      </c>
    </row>
    <row r="281" spans="1:12" x14ac:dyDescent="0.25">
      <c r="A281" s="292" t="str">
        <f>IF(UHG_Refi_1_csv!A281="","",IF(VLOOKUP(Monatsverwendungsnachweis!B292,Positionen,9,FALSE)="","",IFERROR(VLOOKUP(Monatsverwendungsnachweis!B292,Positionen,9,FALSE),"")))</f>
        <v/>
      </c>
      <c r="B281" s="293" t="str">
        <f t="shared" si="30"/>
        <v/>
      </c>
      <c r="C281" s="292" t="str">
        <f>IF(A281="","",CONCATENATE("Refi_UHG_2"," / ",Monatsverwendungsnachweis!$D$7," / ",RIGHT(Monatsverwendungsnachweis!$F$7,2)," / ",ROW()-1))</f>
        <v/>
      </c>
      <c r="D281" s="294" t="str">
        <f t="shared" si="31"/>
        <v/>
      </c>
      <c r="E281" s="294" t="str">
        <f t="shared" si="32"/>
        <v/>
      </c>
      <c r="F281" s="293" t="str">
        <f>IF(A281="","",VLOOKUP(Monatsverwendungsnachweis!B292,Positionen,10,FALSE))</f>
        <v/>
      </c>
      <c r="G281" s="292" t="str">
        <f>IF(A281="","",CONCATENATE(UHG_csv!G281," x ",VLOOKUP(Monatsverwendungsnachweis!$B292,Positionen,11,FALSE)*100,"%"))</f>
        <v/>
      </c>
      <c r="H281" s="406" t="str">
        <f>IF(A281="","",ROUND(UHG_csv!H281*VLOOKUP(Monatsverwendungsnachweis!$B292,Positionen,11,FALSE),2))</f>
        <v/>
      </c>
      <c r="I281" s="406" t="str">
        <f t="shared" si="33"/>
        <v/>
      </c>
      <c r="J281" s="293" t="str">
        <f>IF(A281="","",IF(Monatsverwendungsnachweis!S292="","",Monatsverwendungsnachweis!S292))</f>
        <v/>
      </c>
      <c r="K281" s="293" t="str">
        <f t="shared" si="34"/>
        <v/>
      </c>
      <c r="L281" s="508">
        <f>Monatsverwendungsnachweis!B292</f>
        <v>0</v>
      </c>
    </row>
    <row r="282" spans="1:12" x14ac:dyDescent="0.25">
      <c r="A282" s="292" t="str">
        <f>IF(UHG_Refi_1_csv!A282="","",IF(VLOOKUP(Monatsverwendungsnachweis!B293,Positionen,9,FALSE)="","",IFERROR(VLOOKUP(Monatsverwendungsnachweis!B293,Positionen,9,FALSE),"")))</f>
        <v/>
      </c>
      <c r="B282" s="293" t="str">
        <f t="shared" si="30"/>
        <v/>
      </c>
      <c r="C282" s="292" t="str">
        <f>IF(A282="","",CONCATENATE("Refi_UHG_2"," / ",Monatsverwendungsnachweis!$D$7," / ",RIGHT(Monatsverwendungsnachweis!$F$7,2)," / ",ROW()-1))</f>
        <v/>
      </c>
      <c r="D282" s="294" t="str">
        <f t="shared" si="31"/>
        <v/>
      </c>
      <c r="E282" s="294" t="str">
        <f t="shared" si="32"/>
        <v/>
      </c>
      <c r="F282" s="293" t="str">
        <f>IF(A282="","",VLOOKUP(Monatsverwendungsnachweis!B293,Positionen,10,FALSE))</f>
        <v/>
      </c>
      <c r="G282" s="292" t="str">
        <f>IF(A282="","",CONCATENATE(UHG_csv!G282," x ",VLOOKUP(Monatsverwendungsnachweis!$B293,Positionen,11,FALSE)*100,"%"))</f>
        <v/>
      </c>
      <c r="H282" s="406" t="str">
        <f>IF(A282="","",ROUND(UHG_csv!H282*VLOOKUP(Monatsverwendungsnachweis!$B293,Positionen,11,FALSE),2))</f>
        <v/>
      </c>
      <c r="I282" s="406" t="str">
        <f t="shared" si="33"/>
        <v/>
      </c>
      <c r="J282" s="293" t="str">
        <f>IF(A282="","",IF(Monatsverwendungsnachweis!S293="","",Monatsverwendungsnachweis!S293))</f>
        <v/>
      </c>
      <c r="K282" s="293" t="str">
        <f t="shared" si="34"/>
        <v/>
      </c>
      <c r="L282" s="508">
        <f>Monatsverwendungsnachweis!B293</f>
        <v>0</v>
      </c>
    </row>
    <row r="283" spans="1:12" x14ac:dyDescent="0.25">
      <c r="A283" s="292" t="str">
        <f>IF(UHG_Refi_1_csv!A283="","",IF(VLOOKUP(Monatsverwendungsnachweis!B294,Positionen,9,FALSE)="","",IFERROR(VLOOKUP(Monatsverwendungsnachweis!B294,Positionen,9,FALSE),"")))</f>
        <v/>
      </c>
      <c r="B283" s="293" t="str">
        <f t="shared" si="25"/>
        <v/>
      </c>
      <c r="C283" s="292" t="str">
        <f>IF(A283="","",CONCATENATE("Refi_UHG_2"," / ",Monatsverwendungsnachweis!$D$7," / ",RIGHT(Monatsverwendungsnachweis!$F$7,2)," / ",ROW()-1))</f>
        <v/>
      </c>
      <c r="D283" s="294" t="str">
        <f t="shared" si="26"/>
        <v/>
      </c>
      <c r="E283" s="294" t="str">
        <f t="shared" si="27"/>
        <v/>
      </c>
      <c r="F283" s="293" t="str">
        <f>IF(A283="","",VLOOKUP(Monatsverwendungsnachweis!B284,Positionen,10,FALSE))</f>
        <v/>
      </c>
      <c r="G283" s="292" t="str">
        <f>IF(A283="","",CONCATENATE(UHG_csv!G283," x ",VLOOKUP(Monatsverwendungsnachweis!$B294,Positionen,11,FALSE)*100,"%"))</f>
        <v/>
      </c>
      <c r="H283" s="406" t="str">
        <f>IF(A283="","",ROUND(UHG_csv!H283*VLOOKUP(Monatsverwendungsnachweis!$B294,Positionen,11,FALSE),2))</f>
        <v/>
      </c>
      <c r="I283" s="406" t="str">
        <f t="shared" si="28"/>
        <v/>
      </c>
      <c r="J283" s="293" t="str">
        <f>IF(A283="","",IF(Monatsverwendungsnachweis!S284="","",Monatsverwendungsnachweis!S284))</f>
        <v/>
      </c>
      <c r="K283" s="293" t="str">
        <f t="shared" si="29"/>
        <v/>
      </c>
      <c r="L283" s="508">
        <f>Monatsverwendungsnachweis!B284</f>
        <v>0</v>
      </c>
    </row>
    <row r="284" spans="1:12" x14ac:dyDescent="0.25">
      <c r="A284" s="292" t="str">
        <f>IF(UHG_Refi_1_csv!A284="","",IF(VLOOKUP(Monatsverwendungsnachweis!B295,Positionen,9,FALSE)="","",IFERROR(VLOOKUP(Monatsverwendungsnachweis!B295,Positionen,9,FALSE),"")))</f>
        <v/>
      </c>
      <c r="B284" s="293" t="str">
        <f t="shared" si="25"/>
        <v/>
      </c>
      <c r="C284" s="292" t="str">
        <f>IF(A284="","",CONCATENATE("Refi_UHG_2"," / ",Monatsverwendungsnachweis!$D$7," / ",RIGHT(Monatsverwendungsnachweis!$F$7,2)," / ",ROW()-1))</f>
        <v/>
      </c>
      <c r="D284" s="294" t="str">
        <f t="shared" si="26"/>
        <v/>
      </c>
      <c r="E284" s="294" t="str">
        <f t="shared" si="27"/>
        <v/>
      </c>
      <c r="F284" s="293" t="str">
        <f>IF(A284="","",VLOOKUP(Monatsverwendungsnachweis!B285,Positionen,10,FALSE))</f>
        <v/>
      </c>
      <c r="G284" s="292" t="str">
        <f>IF(A284="","",CONCATENATE(UHG_csv!G284," x ",VLOOKUP(Monatsverwendungsnachweis!$B295,Positionen,11,FALSE)*100,"%"))</f>
        <v/>
      </c>
      <c r="H284" s="406" t="str">
        <f>IF(A284="","",ROUND(UHG_csv!H284*VLOOKUP(Monatsverwendungsnachweis!$B295,Positionen,11,FALSE),2))</f>
        <v/>
      </c>
      <c r="I284" s="406" t="str">
        <f t="shared" si="28"/>
        <v/>
      </c>
      <c r="J284" s="293" t="str">
        <f>IF(A284="","",IF(Monatsverwendungsnachweis!S285="","",Monatsverwendungsnachweis!S285))</f>
        <v/>
      </c>
      <c r="K284" s="293" t="str">
        <f t="shared" si="29"/>
        <v/>
      </c>
      <c r="L284" s="508">
        <f>Monatsverwendungsnachweis!B285</f>
        <v>0</v>
      </c>
    </row>
    <row r="285" spans="1:12" x14ac:dyDescent="0.25">
      <c r="A285" s="292" t="str">
        <f>IF(UHG_Refi_1_csv!A285="","",IF(VLOOKUP(Monatsverwendungsnachweis!B296,Positionen,9,FALSE)="","",IFERROR(VLOOKUP(Monatsverwendungsnachweis!B296,Positionen,9,FALSE),"")))</f>
        <v/>
      </c>
      <c r="B285" s="293" t="str">
        <f t="shared" si="25"/>
        <v/>
      </c>
      <c r="C285" s="292" t="str">
        <f>IF(A285="","",CONCATENATE("Refi_UHG_2"," / ",Monatsverwendungsnachweis!$D$7," / ",RIGHT(Monatsverwendungsnachweis!$F$7,2)," / ",ROW()-1))</f>
        <v/>
      </c>
      <c r="D285" s="294" t="str">
        <f t="shared" si="26"/>
        <v/>
      </c>
      <c r="E285" s="294" t="str">
        <f t="shared" si="27"/>
        <v/>
      </c>
      <c r="F285" s="293" t="str">
        <f>IF(A285="","",VLOOKUP(Monatsverwendungsnachweis!B286,Positionen,10,FALSE))</f>
        <v/>
      </c>
      <c r="G285" s="292" t="str">
        <f>IF(A285="","",CONCATENATE(UHG_csv!G285," x ",VLOOKUP(Monatsverwendungsnachweis!$B296,Positionen,11,FALSE)*100,"%"))</f>
        <v/>
      </c>
      <c r="H285" s="406" t="str">
        <f>IF(A285="","",ROUND(UHG_csv!H285*VLOOKUP(Monatsverwendungsnachweis!$B296,Positionen,11,FALSE),2))</f>
        <v/>
      </c>
      <c r="I285" s="406" t="str">
        <f t="shared" si="28"/>
        <v/>
      </c>
      <c r="J285" s="293" t="str">
        <f>IF(A285="","",IF(Monatsverwendungsnachweis!S286="","",Monatsverwendungsnachweis!S286))</f>
        <v/>
      </c>
      <c r="K285" s="293" t="str">
        <f t="shared" si="29"/>
        <v/>
      </c>
      <c r="L285" s="508">
        <f>Monatsverwendungsnachweis!B286</f>
        <v>0</v>
      </c>
    </row>
    <row r="286" spans="1:12" x14ac:dyDescent="0.25">
      <c r="A286" s="292" t="str">
        <f>IF(UHG_Refi_1_csv!A286="","",IF(VLOOKUP(Monatsverwendungsnachweis!B297,Positionen,9,FALSE)="","",IFERROR(VLOOKUP(Monatsverwendungsnachweis!B297,Positionen,9,FALSE),"")))</f>
        <v/>
      </c>
      <c r="B286" s="293" t="str">
        <f t="shared" si="25"/>
        <v/>
      </c>
      <c r="C286" s="292" t="str">
        <f>IF(A286="","",CONCATENATE("Refi_UHG_2"," / ",Monatsverwendungsnachweis!$D$7," / ",RIGHT(Monatsverwendungsnachweis!$F$7,2)," / ",ROW()-1))</f>
        <v/>
      </c>
      <c r="D286" s="294" t="str">
        <f t="shared" si="26"/>
        <v/>
      </c>
      <c r="E286" s="294" t="str">
        <f t="shared" si="27"/>
        <v/>
      </c>
      <c r="F286" s="293" t="str">
        <f>IF(A286="","",VLOOKUP(Monatsverwendungsnachweis!B287,Positionen,10,FALSE))</f>
        <v/>
      </c>
      <c r="G286" s="292" t="str">
        <f>IF(A286="","",CONCATENATE(UHG_csv!G286," x ",VLOOKUP(Monatsverwendungsnachweis!$B297,Positionen,11,FALSE)*100,"%"))</f>
        <v/>
      </c>
      <c r="H286" s="406" t="str">
        <f>IF(A286="","",ROUND(UHG_csv!H286*VLOOKUP(Monatsverwendungsnachweis!$B297,Positionen,11,FALSE),2))</f>
        <v/>
      </c>
      <c r="I286" s="406" t="str">
        <f t="shared" si="28"/>
        <v/>
      </c>
      <c r="J286" s="293" t="str">
        <f>IF(A286="","",IF(Monatsverwendungsnachweis!S287="","",Monatsverwendungsnachweis!S287))</f>
        <v/>
      </c>
      <c r="K286" s="293" t="str">
        <f t="shared" si="29"/>
        <v/>
      </c>
      <c r="L286" s="508">
        <f>Monatsverwendungsnachweis!B287</f>
        <v>0</v>
      </c>
    </row>
    <row r="287" spans="1:12" x14ac:dyDescent="0.25">
      <c r="A287" s="292" t="str">
        <f>IF(UHG_Refi_1_csv!A287="","",IF(VLOOKUP(Monatsverwendungsnachweis!B298,Positionen,9,FALSE)="","",IFERROR(VLOOKUP(Monatsverwendungsnachweis!B298,Positionen,9,FALSE),"")))</f>
        <v/>
      </c>
      <c r="B287" s="293" t="str">
        <f t="shared" si="25"/>
        <v/>
      </c>
      <c r="C287" s="292" t="str">
        <f>IF(A287="","",CONCATENATE("Refi_UHG_2"," / ",Monatsverwendungsnachweis!$D$7," / ",RIGHT(Monatsverwendungsnachweis!$F$7,2)," / ",ROW()-1))</f>
        <v/>
      </c>
      <c r="D287" s="294" t="str">
        <f t="shared" si="26"/>
        <v/>
      </c>
      <c r="E287" s="294" t="str">
        <f t="shared" si="27"/>
        <v/>
      </c>
      <c r="F287" s="293" t="str">
        <f>IF(A287="","",VLOOKUP(Monatsverwendungsnachweis!B288,Positionen,10,FALSE))</f>
        <v/>
      </c>
      <c r="G287" s="292" t="str">
        <f>IF(A287="","",CONCATENATE(UHG_csv!G287," x ",VLOOKUP(Monatsverwendungsnachweis!$B298,Positionen,11,FALSE)*100,"%"))</f>
        <v/>
      </c>
      <c r="H287" s="406" t="str">
        <f>IF(A287="","",ROUND(UHG_csv!H287*VLOOKUP(Monatsverwendungsnachweis!$B298,Positionen,11,FALSE),2))</f>
        <v/>
      </c>
      <c r="I287" s="406" t="str">
        <f t="shared" si="28"/>
        <v/>
      </c>
      <c r="J287" s="293" t="str">
        <f>IF(A287="","",IF(Monatsverwendungsnachweis!S288="","",Monatsverwendungsnachweis!S288))</f>
        <v/>
      </c>
      <c r="K287" s="293" t="str">
        <f t="shared" si="29"/>
        <v/>
      </c>
      <c r="L287" s="508">
        <f>Monatsverwendungsnachweis!B288</f>
        <v>0</v>
      </c>
    </row>
    <row r="288" spans="1:12" x14ac:dyDescent="0.25">
      <c r="A288" s="292" t="str">
        <f>IF(UHG_Refi_1_csv!A288="","",IF(VLOOKUP(Monatsverwendungsnachweis!B299,Positionen,9,FALSE)="","",IFERROR(VLOOKUP(Monatsverwendungsnachweis!B299,Positionen,9,FALSE),"")))</f>
        <v/>
      </c>
      <c r="B288" s="293" t="str">
        <f t="shared" si="25"/>
        <v/>
      </c>
      <c r="C288" s="292" t="str">
        <f>IF(A288="","",CONCATENATE("Refi_UHG_2"," / ",Monatsverwendungsnachweis!$D$7," / ",RIGHT(Monatsverwendungsnachweis!$F$7,2)," / ",ROW()-1))</f>
        <v/>
      </c>
      <c r="D288" s="294" t="str">
        <f t="shared" si="26"/>
        <v/>
      </c>
      <c r="E288" s="294" t="str">
        <f t="shared" si="27"/>
        <v/>
      </c>
      <c r="F288" s="293" t="str">
        <f>IF(A288="","",VLOOKUP(Monatsverwendungsnachweis!B289,Positionen,10,FALSE))</f>
        <v/>
      </c>
      <c r="G288" s="292" t="str">
        <f>IF(A288="","",CONCATENATE(UHG_csv!G288," x ",VLOOKUP(Monatsverwendungsnachweis!$B299,Positionen,11,FALSE)*100,"%"))</f>
        <v/>
      </c>
      <c r="H288" s="406" t="str">
        <f>IF(A288="","",ROUND(UHG_csv!H288*VLOOKUP(Monatsverwendungsnachweis!$B299,Positionen,11,FALSE),2))</f>
        <v/>
      </c>
      <c r="I288" s="406" t="str">
        <f t="shared" si="28"/>
        <v/>
      </c>
      <c r="J288" s="293" t="str">
        <f>IF(A288="","",IF(Monatsverwendungsnachweis!S289="","",Monatsverwendungsnachweis!S289))</f>
        <v/>
      </c>
      <c r="K288" s="293" t="str">
        <f t="shared" si="29"/>
        <v/>
      </c>
      <c r="L288" s="508">
        <f>Monatsverwendungsnachweis!B289</f>
        <v>0</v>
      </c>
    </row>
    <row r="289" spans="1:12" x14ac:dyDescent="0.25">
      <c r="A289" s="292" t="str">
        <f>IF(UHG_Refi_1_csv!A289="","",IF(VLOOKUP(Monatsverwendungsnachweis!B300,Positionen,9,FALSE)="","",IFERROR(VLOOKUP(Monatsverwendungsnachweis!B300,Positionen,9,FALSE),"")))</f>
        <v/>
      </c>
      <c r="B289" s="293" t="str">
        <f t="shared" si="25"/>
        <v/>
      </c>
      <c r="C289" s="292" t="str">
        <f>IF(A289="","",CONCATENATE("Refi_UHG_2"," / ",Monatsverwendungsnachweis!$D$7," / ",RIGHT(Monatsverwendungsnachweis!$F$7,2)," / ",ROW()-1))</f>
        <v/>
      </c>
      <c r="D289" s="294" t="str">
        <f t="shared" si="26"/>
        <v/>
      </c>
      <c r="E289" s="294" t="str">
        <f t="shared" si="27"/>
        <v/>
      </c>
      <c r="F289" s="293" t="str">
        <f>IF(A289="","",VLOOKUP(Monatsverwendungsnachweis!B290,Positionen,10,FALSE))</f>
        <v/>
      </c>
      <c r="G289" s="292" t="str">
        <f>IF(A289="","",CONCATENATE(UHG_csv!G289," x ",VLOOKUP(Monatsverwendungsnachweis!$B300,Positionen,11,FALSE)*100,"%"))</f>
        <v/>
      </c>
      <c r="H289" s="406" t="str">
        <f>IF(A289="","",ROUND(UHG_csv!H289*VLOOKUP(Monatsverwendungsnachweis!$B300,Positionen,11,FALSE),2))</f>
        <v/>
      </c>
      <c r="I289" s="406" t="str">
        <f t="shared" si="28"/>
        <v/>
      </c>
      <c r="J289" s="293" t="str">
        <f>IF(A289="","",IF(Monatsverwendungsnachweis!S290="","",Monatsverwendungsnachweis!S290))</f>
        <v/>
      </c>
      <c r="K289" s="293" t="str">
        <f t="shared" si="29"/>
        <v/>
      </c>
      <c r="L289" s="508">
        <f>Monatsverwendungsnachweis!B290</f>
        <v>0</v>
      </c>
    </row>
    <row r="290" spans="1:12" x14ac:dyDescent="0.25">
      <c r="A290" s="292" t="str">
        <f>IF(UHG_Refi_1_csv!A290="","",IF(VLOOKUP(Monatsverwendungsnachweis!B301,Positionen,9,FALSE)="","",IFERROR(VLOOKUP(Monatsverwendungsnachweis!B301,Positionen,9,FALSE),"")))</f>
        <v/>
      </c>
      <c r="B290" s="293" t="str">
        <f t="shared" si="25"/>
        <v/>
      </c>
      <c r="C290" s="292" t="str">
        <f>IF(A290="","",CONCATENATE("Refi_UHG_2"," / ",Monatsverwendungsnachweis!$D$7," / ",RIGHT(Monatsverwendungsnachweis!$F$7,2)," / ",ROW()-1))</f>
        <v/>
      </c>
      <c r="D290" s="294" t="str">
        <f t="shared" si="26"/>
        <v/>
      </c>
      <c r="E290" s="294" t="str">
        <f t="shared" si="27"/>
        <v/>
      </c>
      <c r="F290" s="293" t="str">
        <f>IF(A290="","",VLOOKUP(Monatsverwendungsnachweis!B291,Positionen,10,FALSE))</f>
        <v/>
      </c>
      <c r="G290" s="292" t="str">
        <f>IF(A290="","",CONCATENATE(UHG_csv!G290," x ",VLOOKUP(Monatsverwendungsnachweis!$B301,Positionen,11,FALSE)*100,"%"))</f>
        <v/>
      </c>
      <c r="H290" s="406" t="str">
        <f>IF(A290="","",ROUND(UHG_csv!H290*VLOOKUP(Monatsverwendungsnachweis!$B301,Positionen,11,FALSE),2))</f>
        <v/>
      </c>
      <c r="I290" s="406" t="str">
        <f t="shared" si="28"/>
        <v/>
      </c>
      <c r="J290" s="293" t="str">
        <f>IF(A290="","",IF(Monatsverwendungsnachweis!S291="","",Monatsverwendungsnachweis!S291))</f>
        <v/>
      </c>
      <c r="K290" s="293" t="str">
        <f t="shared" si="29"/>
        <v/>
      </c>
      <c r="L290" s="508">
        <f>Monatsverwendungsnachweis!B291</f>
        <v>0</v>
      </c>
    </row>
    <row r="291" spans="1:12" x14ac:dyDescent="0.25">
      <c r="A291" s="292" t="str">
        <f>IF(UHG_Refi_1_csv!A291="","",IF(VLOOKUP(Monatsverwendungsnachweis!B302,Positionen,9,FALSE)="","",IFERROR(VLOOKUP(Monatsverwendungsnachweis!B302,Positionen,9,FALSE),"")))</f>
        <v/>
      </c>
      <c r="B291" s="293" t="str">
        <f t="shared" si="25"/>
        <v/>
      </c>
      <c r="C291" s="292" t="str">
        <f>IF(A291="","",CONCATENATE("Refi_UHG_2"," / ",Monatsverwendungsnachweis!$D$7," / ",RIGHT(Monatsverwendungsnachweis!$F$7,2)," / ",ROW()-1))</f>
        <v/>
      </c>
      <c r="D291" s="294" t="str">
        <f t="shared" si="26"/>
        <v/>
      </c>
      <c r="E291" s="294" t="str">
        <f t="shared" si="27"/>
        <v/>
      </c>
      <c r="F291" s="293" t="str">
        <f>IF(A291="","",VLOOKUP(Monatsverwendungsnachweis!B292,Positionen,10,FALSE))</f>
        <v/>
      </c>
      <c r="G291" s="292" t="str">
        <f>IF(A291="","",CONCATENATE(UHG_csv!G291," x ",VLOOKUP(Monatsverwendungsnachweis!$B302,Positionen,11,FALSE)*100,"%"))</f>
        <v/>
      </c>
      <c r="H291" s="406" t="str">
        <f>IF(A291="","",ROUND(UHG_csv!H291*VLOOKUP(Monatsverwendungsnachweis!$B302,Positionen,11,FALSE),2))</f>
        <v/>
      </c>
      <c r="I291" s="406" t="str">
        <f t="shared" si="28"/>
        <v/>
      </c>
      <c r="J291" s="293" t="str">
        <f>IF(A291="","",IF(Monatsverwendungsnachweis!S292="","",Monatsverwendungsnachweis!S292))</f>
        <v/>
      </c>
      <c r="K291" s="293" t="str">
        <f t="shared" si="29"/>
        <v/>
      </c>
      <c r="L291" s="508">
        <f>Monatsverwendungsnachweis!B292</f>
        <v>0</v>
      </c>
    </row>
    <row r="292" spans="1:12" x14ac:dyDescent="0.25">
      <c r="A292" s="292" t="str">
        <f>IF(UHG_Refi_1_csv!A292="","",IF(VLOOKUP(Monatsverwendungsnachweis!B303,Positionen,9,FALSE)="","",IFERROR(VLOOKUP(Monatsverwendungsnachweis!B303,Positionen,9,FALSE),"")))</f>
        <v/>
      </c>
      <c r="B292" s="293" t="str">
        <f t="shared" si="25"/>
        <v/>
      </c>
      <c r="C292" s="292" t="str">
        <f>IF(A292="","",CONCATENATE("Refi_UHG_2"," / ",Monatsverwendungsnachweis!$D$7," / ",RIGHT(Monatsverwendungsnachweis!$F$7,2)," / ",ROW()-1))</f>
        <v/>
      </c>
      <c r="D292" s="294" t="str">
        <f t="shared" si="26"/>
        <v/>
      </c>
      <c r="E292" s="294" t="str">
        <f t="shared" si="27"/>
        <v/>
      </c>
      <c r="F292" s="293" t="str">
        <f>IF(A292="","",VLOOKUP(Monatsverwendungsnachweis!B293,Positionen,10,FALSE))</f>
        <v/>
      </c>
      <c r="G292" s="292" t="str">
        <f>IF(A292="","",CONCATENATE(UHG_csv!G292," x ",VLOOKUP(Monatsverwendungsnachweis!$B303,Positionen,11,FALSE)*100,"%"))</f>
        <v/>
      </c>
      <c r="H292" s="406" t="str">
        <f>IF(A292="","",ROUND(UHG_csv!H292*VLOOKUP(Monatsverwendungsnachweis!$B303,Positionen,11,FALSE),2))</f>
        <v/>
      </c>
      <c r="I292" s="406" t="str">
        <f t="shared" si="28"/>
        <v/>
      </c>
      <c r="J292" s="293" t="str">
        <f>IF(A292="","",IF(Monatsverwendungsnachweis!S293="","",Monatsverwendungsnachweis!S293))</f>
        <v/>
      </c>
      <c r="K292" s="293" t="str">
        <f t="shared" si="29"/>
        <v/>
      </c>
      <c r="L292" s="508">
        <f>Monatsverwendungsnachweis!B293</f>
        <v>0</v>
      </c>
    </row>
    <row r="293" spans="1:12" x14ac:dyDescent="0.25">
      <c r="A293" s="292" t="str">
        <f>IF(UHG_Refi_1_csv!A293="","",IF(VLOOKUP(Monatsverwendungsnachweis!B304,Positionen,9,FALSE)="","",IFERROR(VLOOKUP(Monatsverwendungsnachweis!B304,Positionen,9,FALSE),"")))</f>
        <v/>
      </c>
      <c r="B293" s="293" t="str">
        <f t="shared" si="25"/>
        <v/>
      </c>
      <c r="C293" s="292" t="str">
        <f>IF(A293="","",CONCATENATE("Refi_UHG_2"," / ",Monatsverwendungsnachweis!$D$7," / ",RIGHT(Monatsverwendungsnachweis!$F$7,2)," / ",ROW()-1))</f>
        <v/>
      </c>
      <c r="D293" s="294" t="str">
        <f t="shared" si="26"/>
        <v/>
      </c>
      <c r="E293" s="294" t="str">
        <f t="shared" si="27"/>
        <v/>
      </c>
      <c r="F293" s="293" t="str">
        <f>IF(A293="","",VLOOKUP(Monatsverwendungsnachweis!B294,Positionen,10,FALSE))</f>
        <v/>
      </c>
      <c r="G293" s="292" t="str">
        <f>IF(A293="","",CONCATENATE(UHG_csv!G293," x ",VLOOKUP(Monatsverwendungsnachweis!$B304,Positionen,11,FALSE)*100,"%"))</f>
        <v/>
      </c>
      <c r="H293" s="406" t="str">
        <f>IF(A293="","",ROUND(UHG_csv!H293*VLOOKUP(Monatsverwendungsnachweis!$B304,Positionen,11,FALSE),2))</f>
        <v/>
      </c>
      <c r="I293" s="406" t="str">
        <f t="shared" si="28"/>
        <v/>
      </c>
      <c r="J293" s="293" t="str">
        <f>IF(A293="","",IF(Monatsverwendungsnachweis!S294="","",Monatsverwendungsnachweis!S294))</f>
        <v/>
      </c>
      <c r="K293" s="293" t="str">
        <f t="shared" si="29"/>
        <v/>
      </c>
      <c r="L293" s="508">
        <f>Monatsverwendungsnachweis!B294</f>
        <v>0</v>
      </c>
    </row>
    <row r="294" spans="1:12" x14ac:dyDescent="0.25">
      <c r="A294" s="292" t="str">
        <f>IF(UHG_Refi_1_csv!A294="","",IF(VLOOKUP(Monatsverwendungsnachweis!B305,Positionen,9,FALSE)="","",IFERROR(VLOOKUP(Monatsverwendungsnachweis!B305,Positionen,9,FALSE),"")))</f>
        <v/>
      </c>
      <c r="B294" s="293" t="str">
        <f t="shared" si="25"/>
        <v/>
      </c>
      <c r="C294" s="292" t="str">
        <f>IF(A294="","",CONCATENATE("Refi_UHG_2"," / ",Monatsverwendungsnachweis!$D$7," / ",RIGHT(Monatsverwendungsnachweis!$F$7,2)," / ",ROW()-1))</f>
        <v/>
      </c>
      <c r="D294" s="294" t="str">
        <f t="shared" si="26"/>
        <v/>
      </c>
      <c r="E294" s="294" t="str">
        <f t="shared" si="27"/>
        <v/>
      </c>
      <c r="F294" s="293" t="str">
        <f>IF(A294="","",VLOOKUP(Monatsverwendungsnachweis!B295,Positionen,10,FALSE))</f>
        <v/>
      </c>
      <c r="G294" s="292" t="str">
        <f>IF(A294="","",CONCATENATE(UHG_csv!G294," x ",VLOOKUP(Monatsverwendungsnachweis!$B305,Positionen,11,FALSE)*100,"%"))</f>
        <v/>
      </c>
      <c r="H294" s="406" t="str">
        <f>IF(A294="","",ROUND(UHG_csv!H294*VLOOKUP(Monatsverwendungsnachweis!$B305,Positionen,11,FALSE),2))</f>
        <v/>
      </c>
      <c r="I294" s="406" t="str">
        <f t="shared" si="28"/>
        <v/>
      </c>
      <c r="J294" s="293" t="str">
        <f>IF(A294="","",IF(Monatsverwendungsnachweis!S295="","",Monatsverwendungsnachweis!S295))</f>
        <v/>
      </c>
      <c r="K294" s="293" t="str">
        <f t="shared" si="29"/>
        <v/>
      </c>
      <c r="L294" s="508">
        <f>Monatsverwendungsnachweis!B295</f>
        <v>0</v>
      </c>
    </row>
    <row r="295" spans="1:12" x14ac:dyDescent="0.25">
      <c r="A295" s="292" t="str">
        <f>IF(UHG_Refi_1_csv!A295="","",IF(VLOOKUP(Monatsverwendungsnachweis!B306,Positionen,9,FALSE)="","",IFERROR(VLOOKUP(Monatsverwendungsnachweis!B306,Positionen,9,FALSE),"")))</f>
        <v/>
      </c>
      <c r="B295" s="293" t="str">
        <f t="shared" si="25"/>
        <v/>
      </c>
      <c r="C295" s="292" t="str">
        <f>IF(A295="","",CONCATENATE("Refi_UHG_2"," / ",Monatsverwendungsnachweis!$D$7," / ",RIGHT(Monatsverwendungsnachweis!$F$7,2)," / ",ROW()-1))</f>
        <v/>
      </c>
      <c r="D295" s="294" t="str">
        <f t="shared" si="26"/>
        <v/>
      </c>
      <c r="E295" s="294" t="str">
        <f t="shared" si="27"/>
        <v/>
      </c>
      <c r="F295" s="293" t="str">
        <f>IF(A295="","",VLOOKUP(Monatsverwendungsnachweis!B296,Positionen,10,FALSE))</f>
        <v/>
      </c>
      <c r="G295" s="292" t="str">
        <f>IF(A295="","",CONCATENATE(UHG_csv!G295," x ",VLOOKUP(Monatsverwendungsnachweis!$B306,Positionen,11,FALSE)*100,"%"))</f>
        <v/>
      </c>
      <c r="H295" s="406" t="str">
        <f>IF(A295="","",ROUND(UHG_csv!H295*VLOOKUP(Monatsverwendungsnachweis!$B306,Positionen,11,FALSE),2))</f>
        <v/>
      </c>
      <c r="I295" s="406" t="str">
        <f t="shared" si="28"/>
        <v/>
      </c>
      <c r="J295" s="293" t="str">
        <f>IF(A295="","",IF(Monatsverwendungsnachweis!S296="","",Monatsverwendungsnachweis!S296))</f>
        <v/>
      </c>
      <c r="K295" s="293" t="str">
        <f t="shared" si="29"/>
        <v/>
      </c>
      <c r="L295" s="508">
        <f>Monatsverwendungsnachweis!B296</f>
        <v>0</v>
      </c>
    </row>
    <row r="296" spans="1:12" x14ac:dyDescent="0.25">
      <c r="A296" s="292" t="str">
        <f>IF(UHG_Refi_1_csv!A296="","",IF(VLOOKUP(Monatsverwendungsnachweis!B307,Positionen,9,FALSE)="","",IFERROR(VLOOKUP(Monatsverwendungsnachweis!B307,Positionen,9,FALSE),"")))</f>
        <v/>
      </c>
      <c r="B296" s="293" t="str">
        <f t="shared" si="25"/>
        <v/>
      </c>
      <c r="C296" s="292" t="str">
        <f>IF(A296="","",CONCATENATE("Refi_UHG_2"," / ",Monatsverwendungsnachweis!$D$7," / ",RIGHT(Monatsverwendungsnachweis!$F$7,2)," / ",ROW()-1))</f>
        <v/>
      </c>
      <c r="D296" s="294" t="str">
        <f t="shared" si="26"/>
        <v/>
      </c>
      <c r="E296" s="294" t="str">
        <f t="shared" si="27"/>
        <v/>
      </c>
      <c r="F296" s="293" t="str">
        <f>IF(A296="","",VLOOKUP(Monatsverwendungsnachweis!B297,Positionen,10,FALSE))</f>
        <v/>
      </c>
      <c r="G296" s="292" t="str">
        <f>IF(A296="","",CONCATENATE(UHG_csv!G296," x ",VLOOKUP(Monatsverwendungsnachweis!$B307,Positionen,11,FALSE)*100,"%"))</f>
        <v/>
      </c>
      <c r="H296" s="406" t="str">
        <f>IF(A296="","",ROUND(UHG_csv!H296*VLOOKUP(Monatsverwendungsnachweis!$B307,Positionen,11,FALSE),2))</f>
        <v/>
      </c>
      <c r="I296" s="406" t="str">
        <f t="shared" si="28"/>
        <v/>
      </c>
      <c r="J296" s="293" t="str">
        <f>IF(A296="","",IF(Monatsverwendungsnachweis!S297="","",Monatsverwendungsnachweis!S297))</f>
        <v/>
      </c>
      <c r="K296" s="293" t="str">
        <f t="shared" si="29"/>
        <v/>
      </c>
      <c r="L296" s="508">
        <f>Monatsverwendungsnachweis!B297</f>
        <v>0</v>
      </c>
    </row>
    <row r="297" spans="1:12" x14ac:dyDescent="0.25">
      <c r="A297" s="292" t="str">
        <f>IF(UHG_Refi_1_csv!A297="","",IF(VLOOKUP(Monatsverwendungsnachweis!B308,Positionen,9,FALSE)="","",IFERROR(VLOOKUP(Monatsverwendungsnachweis!B308,Positionen,9,FALSE),"")))</f>
        <v/>
      </c>
      <c r="B297" s="293" t="str">
        <f t="shared" si="25"/>
        <v/>
      </c>
      <c r="C297" s="292" t="str">
        <f>IF(A297="","",CONCATENATE("Refi_UHG_2"," / ",Monatsverwendungsnachweis!$D$7," / ",RIGHT(Monatsverwendungsnachweis!$F$7,2)," / ",ROW()-1))</f>
        <v/>
      </c>
      <c r="D297" s="294" t="str">
        <f t="shared" si="26"/>
        <v/>
      </c>
      <c r="E297" s="294" t="str">
        <f t="shared" si="27"/>
        <v/>
      </c>
      <c r="F297" s="293" t="str">
        <f>IF(A297="","",VLOOKUP(Monatsverwendungsnachweis!B298,Positionen,10,FALSE))</f>
        <v/>
      </c>
      <c r="G297" s="292" t="str">
        <f>IF(A297="","",CONCATENATE(UHG_csv!G297," x ",VLOOKUP(Monatsverwendungsnachweis!$B308,Positionen,11,FALSE)*100,"%"))</f>
        <v/>
      </c>
      <c r="H297" s="406" t="str">
        <f>IF(A297="","",ROUND(UHG_csv!H297*VLOOKUP(Monatsverwendungsnachweis!$B308,Positionen,11,FALSE),2))</f>
        <v/>
      </c>
      <c r="I297" s="406" t="str">
        <f t="shared" si="28"/>
        <v/>
      </c>
      <c r="J297" s="293" t="str">
        <f>IF(A297="","",IF(Monatsverwendungsnachweis!S298="","",Monatsverwendungsnachweis!S298))</f>
        <v/>
      </c>
      <c r="K297" s="293" t="str">
        <f t="shared" si="29"/>
        <v/>
      </c>
      <c r="L297" s="508">
        <f>Monatsverwendungsnachweis!B298</f>
        <v>0</v>
      </c>
    </row>
    <row r="298" spans="1:12" x14ac:dyDescent="0.25">
      <c r="A298" s="292" t="str">
        <f>IF(UHG_Refi_1_csv!A298="","",IF(VLOOKUP(Monatsverwendungsnachweis!B309,Positionen,9,FALSE)="","",IFERROR(VLOOKUP(Monatsverwendungsnachweis!B309,Positionen,9,FALSE),"")))</f>
        <v/>
      </c>
      <c r="B298" s="293" t="str">
        <f t="shared" si="25"/>
        <v/>
      </c>
      <c r="C298" s="292" t="str">
        <f>IF(A298="","",CONCATENATE("Refi_UHG_2"," / ",Monatsverwendungsnachweis!$D$7," / ",RIGHT(Monatsverwendungsnachweis!$F$7,2)," / ",ROW()-1))</f>
        <v/>
      </c>
      <c r="D298" s="294" t="str">
        <f t="shared" si="26"/>
        <v/>
      </c>
      <c r="E298" s="294" t="str">
        <f t="shared" si="27"/>
        <v/>
      </c>
      <c r="F298" s="293" t="str">
        <f>IF(A298="","",VLOOKUP(Monatsverwendungsnachweis!B299,Positionen,10,FALSE))</f>
        <v/>
      </c>
      <c r="G298" s="292" t="str">
        <f>IF(A298="","",CONCATENATE(UHG_csv!G298," x ",VLOOKUP(Monatsverwendungsnachweis!$B309,Positionen,11,FALSE)*100,"%"))</f>
        <v/>
      </c>
      <c r="H298" s="406" t="str">
        <f>IF(A298="","",ROUND(UHG_csv!H298*VLOOKUP(Monatsverwendungsnachweis!$B309,Positionen,11,FALSE),2))</f>
        <v/>
      </c>
      <c r="I298" s="406" t="str">
        <f t="shared" si="28"/>
        <v/>
      </c>
      <c r="J298" s="293" t="str">
        <f>IF(A298="","",IF(Monatsverwendungsnachweis!S299="","",Monatsverwendungsnachweis!S299))</f>
        <v/>
      </c>
      <c r="K298" s="293" t="str">
        <f t="shared" si="29"/>
        <v/>
      </c>
      <c r="L298" s="508">
        <f>Monatsverwendungsnachweis!B299</f>
        <v>0</v>
      </c>
    </row>
    <row r="299" spans="1:12" x14ac:dyDescent="0.25">
      <c r="A299" s="292" t="str">
        <f>IF(UHG_Refi_1_csv!A299="","",IF(VLOOKUP(Monatsverwendungsnachweis!B310,Positionen,9,FALSE)="","",IFERROR(VLOOKUP(Monatsverwendungsnachweis!B310,Positionen,9,FALSE),"")))</f>
        <v/>
      </c>
      <c r="B299" s="293" t="str">
        <f t="shared" si="25"/>
        <v/>
      </c>
      <c r="C299" s="292" t="str">
        <f>IF(A299="","",CONCATENATE("Refi_UHG_2"," / ",Monatsverwendungsnachweis!$D$7," / ",RIGHT(Monatsverwendungsnachweis!$F$7,2)," / ",ROW()-1))</f>
        <v/>
      </c>
      <c r="D299" s="294" t="str">
        <f t="shared" si="26"/>
        <v/>
      </c>
      <c r="E299" s="294" t="str">
        <f t="shared" si="27"/>
        <v/>
      </c>
      <c r="F299" s="293" t="str">
        <f>IF(A299="","",VLOOKUP(Monatsverwendungsnachweis!B300,Positionen,10,FALSE))</f>
        <v/>
      </c>
      <c r="G299" s="292" t="str">
        <f>IF(A299="","",CONCATENATE(UHG_csv!G299," x ",VLOOKUP(Monatsverwendungsnachweis!$B310,Positionen,11,FALSE)*100,"%"))</f>
        <v/>
      </c>
      <c r="H299" s="406" t="str">
        <f>IF(A299="","",ROUND(UHG_csv!H299*VLOOKUP(Monatsverwendungsnachweis!$B310,Positionen,11,FALSE),2))</f>
        <v/>
      </c>
      <c r="I299" s="406" t="str">
        <f t="shared" si="28"/>
        <v/>
      </c>
      <c r="J299" s="293" t="str">
        <f>IF(A299="","",IF(Monatsverwendungsnachweis!S300="","",Monatsverwendungsnachweis!S300))</f>
        <v/>
      </c>
      <c r="K299" s="293" t="str">
        <f t="shared" si="29"/>
        <v/>
      </c>
      <c r="L299" s="508">
        <f>Monatsverwendungsnachweis!B300</f>
        <v>0</v>
      </c>
    </row>
    <row r="300" spans="1:12" x14ac:dyDescent="0.25">
      <c r="A300" s="292" t="str">
        <f>IF(UHG_Refi_1_csv!A300="","",IF(VLOOKUP(Monatsverwendungsnachweis!B311,Positionen,9,FALSE)="","",IFERROR(VLOOKUP(Monatsverwendungsnachweis!B311,Positionen,9,FALSE),"")))</f>
        <v/>
      </c>
      <c r="B300" s="293" t="str">
        <f t="shared" si="25"/>
        <v/>
      </c>
      <c r="C300" s="292" t="str">
        <f>IF(A300="","",CONCATENATE("Refi_UHG_2"," / ",Monatsverwendungsnachweis!$D$7," / ",RIGHT(Monatsverwendungsnachweis!$F$7,2)," / ",ROW()-1))</f>
        <v/>
      </c>
      <c r="D300" s="294" t="str">
        <f t="shared" si="26"/>
        <v/>
      </c>
      <c r="E300" s="294" t="str">
        <f t="shared" si="27"/>
        <v/>
      </c>
      <c r="F300" s="293" t="str">
        <f>IF(A300="","",VLOOKUP(Monatsverwendungsnachweis!B301,Positionen,10,FALSE))</f>
        <v/>
      </c>
      <c r="G300" s="292" t="str">
        <f>IF(A300="","",CONCATENATE(UHG_csv!G300," x ",VLOOKUP(Monatsverwendungsnachweis!$B311,Positionen,11,FALSE)*100,"%"))</f>
        <v/>
      </c>
      <c r="H300" s="406" t="str">
        <f>IF(A300="","",ROUND(UHG_csv!H300*VLOOKUP(Monatsverwendungsnachweis!$B311,Positionen,11,FALSE),2))</f>
        <v/>
      </c>
      <c r="I300" s="406" t="str">
        <f t="shared" si="28"/>
        <v/>
      </c>
      <c r="J300" s="293" t="str">
        <f>IF(A300="","",IF(Monatsverwendungsnachweis!S301="","",Monatsverwendungsnachweis!S301))</f>
        <v/>
      </c>
      <c r="K300" s="293" t="str">
        <f t="shared" si="29"/>
        <v/>
      </c>
      <c r="L300" s="508">
        <f>Monatsverwendungsnachweis!B301</f>
        <v>0</v>
      </c>
    </row>
    <row r="301" spans="1:12" ht="14.4" thickBot="1" x14ac:dyDescent="0.3">
      <c r="A301" s="292" t="str">
        <f>IF(UHG_Refi_1_csv!A301="","",IF(VLOOKUP(Monatsverwendungsnachweis!B312,Positionen,9,FALSE)="","",IFERROR(VLOOKUP(Monatsverwendungsnachweis!B312,Positionen,9,FALSE),"")))</f>
        <v/>
      </c>
      <c r="B301" s="293" t="str">
        <f t="shared" si="25"/>
        <v/>
      </c>
      <c r="C301" s="292" t="str">
        <f>IF(A301="","",CONCATENATE("Refi_UHG_2"," / ",Monatsverwendungsnachweis!$D$7," / ",RIGHT(Monatsverwendungsnachweis!$F$7,2)," / ",ROW()-1))</f>
        <v/>
      </c>
      <c r="D301" s="294" t="str">
        <f t="shared" si="26"/>
        <v/>
      </c>
      <c r="E301" s="294" t="str">
        <f t="shared" si="27"/>
        <v/>
      </c>
      <c r="F301" s="293" t="str">
        <f>IF(A301="","",VLOOKUP(Monatsverwendungsnachweis!B302,Positionen,10,FALSE))</f>
        <v/>
      </c>
      <c r="G301" s="793" t="str">
        <f>IF(A301="","",CONCATENATE(UHG_csv!G301," x ",VLOOKUP(Monatsverwendungsnachweis!$B312,Positionen,11,FALSE)*100,"%"))</f>
        <v/>
      </c>
      <c r="H301" s="406" t="str">
        <f>IF(A301="","",ROUND(UHG_csv!H301*VLOOKUP(Monatsverwendungsnachweis!$B312,Positionen,11,FALSE),2))</f>
        <v/>
      </c>
      <c r="I301" s="406" t="str">
        <f t="shared" si="28"/>
        <v/>
      </c>
      <c r="J301" s="293" t="str">
        <f>IF(A301="","",IF(Monatsverwendungsnachweis!S302="","",Monatsverwendungsnachweis!S302))</f>
        <v/>
      </c>
      <c r="K301" s="293" t="str">
        <f t="shared" si="29"/>
        <v/>
      </c>
      <c r="L301" s="508">
        <f>Monatsverwendungsnachweis!B302</f>
        <v>0</v>
      </c>
    </row>
    <row r="302" spans="1:12" x14ac:dyDescent="0.25">
      <c r="A302" s="522">
        <f>VLOOKUP(L302,Positionen,9,FALSE)</f>
        <v>0</v>
      </c>
      <c r="B302" s="523" t="s">
        <v>540</v>
      </c>
      <c r="C302" s="524" t="str">
        <f>CONCATENATE("Refi_UHG_2"," / ",Monatsverwendungsnachweis!$D$7," / ",RIGHT(Monatsverwendungsnachweis!$F$7,2)," / ", L302)</f>
        <v>Refi_UHG_2 / 1 / 21 / JC</v>
      </c>
      <c r="D302" s="525">
        <f t="shared" ref="D302:E305" si="35">Monatsende</f>
        <v>44227</v>
      </c>
      <c r="E302" s="525">
        <f t="shared" si="35"/>
        <v>44227</v>
      </c>
      <c r="F302" s="524">
        <f>VLOOKUP(L302,Positionen,10,FALSE)</f>
        <v>0</v>
      </c>
      <c r="G302" s="794" t="e">
        <f>CONCATENATE(Ermittlung_Kofi!Q313," x ",UHG," / ",Ermittlung_Kofi!Q303," x Monate"," a ",VLOOKUP(UHG,TN_UHG_Jahr_Monat,Monatsverwendungsnachweis!$E$10,FALSE), "€ /"," ",Ermittlung_Kofi!X303," x Tage"," a ",VLOOKUP(UHG,TN_UHG_Jahr_Tag,Monatsverwendungsnachweis!$E$10,FALSE), "€"," x ",VLOOKUP(L302,Positionen,11,FALSE)*100,"%")</f>
        <v>#N/A</v>
      </c>
      <c r="H302" s="526">
        <f>SUMIF($L$2:$L$301,L302,$H$2:$H$301)</f>
        <v>0</v>
      </c>
      <c r="I302" s="527">
        <f>H302</f>
        <v>0</v>
      </c>
      <c r="J302" s="528"/>
      <c r="K302" s="529">
        <v>0</v>
      </c>
      <c r="L302" s="530" t="s">
        <v>439</v>
      </c>
    </row>
    <row r="303" spans="1:12" x14ac:dyDescent="0.25">
      <c r="A303" s="531">
        <f>VLOOKUP(L303,Positionen,9,FALSE)</f>
        <v>0</v>
      </c>
      <c r="B303" s="532" t="s">
        <v>540</v>
      </c>
      <c r="C303" s="533" t="str">
        <f>CONCATENATE("Refi_UHG_2"," / ",Monatsverwendungsnachweis!$D$7," / ",RIGHT(Monatsverwendungsnachweis!$F$7,2)," / ", L303)</f>
        <v>Refi_UHG_2 / 1 / 21 / AA</v>
      </c>
      <c r="D303" s="534">
        <f t="shared" si="35"/>
        <v>44227</v>
      </c>
      <c r="E303" s="534">
        <f t="shared" si="35"/>
        <v>44227</v>
      </c>
      <c r="F303" s="533">
        <f>VLOOKUP(L303,Positionen,10,FALSE)</f>
        <v>0</v>
      </c>
      <c r="G303" s="795" t="e">
        <f>CONCATENATE(Ermittlung_Kofi!R314," x ",UHG," / ",Ermittlung_Kofi!R304," x Monate"," a ",VLOOKUP(UHG,TN_UHG_Jahr_Monat,Monatsverwendungsnachweis!$E$10,FALSE), "€ /"," ",Ermittlung_Kofi!Y304," x Tage"," a ",VLOOKUP(UHG,TN_UHG_Jahr_Tag,Monatsverwendungsnachweis!$E$10,FALSE), "€"," x ",VLOOKUP(L303,Positionen,11,FALSE)*100,"%")</f>
        <v>#N/A</v>
      </c>
      <c r="H303" s="535">
        <f t="shared" ref="H303:H305" si="36">SUMIF($L$2:$L$301,L303,$H$2:$H$301)</f>
        <v>0</v>
      </c>
      <c r="I303" s="536">
        <f>H303</f>
        <v>0</v>
      </c>
      <c r="J303" s="537"/>
      <c r="K303" s="538">
        <v>0</v>
      </c>
      <c r="L303" s="539" t="s">
        <v>440</v>
      </c>
    </row>
    <row r="304" spans="1:12" x14ac:dyDescent="0.25">
      <c r="A304" s="509" t="str">
        <f>VLOOKUP(L304,Positionen,9,FALSE)</f>
        <v>C1.2.4</v>
      </c>
      <c r="B304" s="510" t="s">
        <v>540</v>
      </c>
      <c r="C304" s="459" t="str">
        <f>CONCATENATE("Refi_UHG_2"," / ",Monatsverwendungsnachweis!$D$7," / ",RIGHT(Monatsverwendungsnachweis!$F$7,2)," / ", L304)</f>
        <v>Refi_UHG_2 / 1 / 21 / JC/Träger</v>
      </c>
      <c r="D304" s="460">
        <f t="shared" si="35"/>
        <v>44227</v>
      </c>
      <c r="E304" s="460">
        <f t="shared" si="35"/>
        <v>44227</v>
      </c>
      <c r="F304" s="459">
        <f>VLOOKUP(L304,Positionen,10,FALSE)</f>
        <v>0</v>
      </c>
      <c r="G304" s="459" t="e">
        <f>CONCATENATE(Ermittlung_Kofi!S315," x ",UHG," / ",Ermittlung_Kofi!S305," x Monate"," a ",VLOOKUP(UHG,TN_UHG_Jahr_Monat,Monatsverwendungsnachweis!$E$10,FALSE), "€ /"," ",Ermittlung_Kofi!Z305," x Tage"," a ",VLOOKUP(UHG,TN_UHG_Jahr_Tag,Monatsverwendungsnachweis!$E$10,FALSE), "€"," x ",VLOOKUP(L304,Positionen,11,FALSE)*100,"%")</f>
        <v>#N/A</v>
      </c>
      <c r="H304" s="462">
        <f t="shared" si="36"/>
        <v>0</v>
      </c>
      <c r="I304" s="511">
        <f>H304</f>
        <v>0</v>
      </c>
      <c r="J304" s="512"/>
      <c r="K304" s="461">
        <v>0</v>
      </c>
      <c r="L304" s="513" t="s">
        <v>447</v>
      </c>
    </row>
    <row r="305" spans="1:12" ht="14.4" thickBot="1" x14ac:dyDescent="0.3">
      <c r="A305" s="540">
        <f>VLOOKUP(L305,Positionen,9,FALSE)</f>
        <v>0</v>
      </c>
      <c r="B305" s="541" t="s">
        <v>540</v>
      </c>
      <c r="C305" s="542" t="str">
        <f>CONCATENATE("Refi_UHG_2"," / ",Monatsverwendungsnachweis!$D$7," / ",RIGHT(Monatsverwendungsnachweis!$F$7,2)," / ", L305)</f>
        <v>Refi_UHG_2 / 1 / 21 / Land HB</v>
      </c>
      <c r="D305" s="543">
        <f t="shared" si="35"/>
        <v>44227</v>
      </c>
      <c r="E305" s="543">
        <f t="shared" si="35"/>
        <v>44227</v>
      </c>
      <c r="F305" s="542">
        <f>VLOOKUP(L305,Positionen,10,FALSE)</f>
        <v>0</v>
      </c>
      <c r="G305" s="542" t="e">
        <f>CONCATENATE(Ermittlung_Kofi!T316," x ",UHG," / ",Ermittlung_Kofi!T306," x Monate"," a ",VLOOKUP(UHG,TN_UHG_Jahr_Monat,Monatsverwendungsnachweis!$E$10,FALSE), "€ /"," ",Ermittlung_Kofi!AA306," x Tage"," a ",VLOOKUP(UHG,TN_UHG_Jahr_Tag,Monatsverwendungsnachweis!$E$10,FALSE), "€"," x ",VLOOKUP(L305,Positionen,11,FALSE)*100,"%")</f>
        <v>#N/A</v>
      </c>
      <c r="H305" s="544">
        <f t="shared" si="36"/>
        <v>0</v>
      </c>
      <c r="I305" s="545">
        <f>H305</f>
        <v>0</v>
      </c>
      <c r="J305" s="546"/>
      <c r="K305" s="547">
        <v>0</v>
      </c>
      <c r="L305" s="548" t="s">
        <v>441</v>
      </c>
    </row>
  </sheetData>
  <sheetProtection formatRows="0"/>
  <conditionalFormatting sqref="A2:A301">
    <cfRule type="containsText" dxfId="1" priority="1" operator="containsText" text="C">
      <formula>NOT(ISERROR(SEARCH("C",A2)))</formula>
    </cfRule>
    <cfRule type="containsText" dxfId="0" priority="2" operator="containsText" text="B">
      <formula>NOT(ISERROR(SEARCH("B",A2)))</formula>
    </cfRule>
  </conditionalFormatting>
  <pageMargins left="0.70866141732283472" right="0.70866141732283472" top="0.78740157480314965" bottom="0.78740157480314965" header="0.31496062992125984" footer="0.31496062992125984"/>
  <pageSetup paperSize="9" scale="55" fitToHeight="0" orientation="landscape" r:id="rId1"/>
  <headerFooter>
    <oddFooter>&amp;L&amp;F - &amp;A&amp;CESF_Monats_VN_SEK_V12_3_200501&amp;R&amp;P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R54"/>
  <sheetViews>
    <sheetView topLeftCell="A34" zoomScaleNormal="100" workbookViewId="0">
      <selection activeCell="P6" sqref="P6:Q6"/>
    </sheetView>
  </sheetViews>
  <sheetFormatPr baseColWidth="10" defaultRowHeight="13.2" x14ac:dyDescent="0.25"/>
  <cols>
    <col min="1" max="1" width="34.88671875" customWidth="1"/>
    <col min="2" max="2" width="14.109375" bestFit="1" customWidth="1"/>
    <col min="3" max="3" width="19.6640625" customWidth="1"/>
    <col min="4" max="4" width="17.6640625" bestFit="1" customWidth="1"/>
    <col min="5" max="5" width="12.6640625" bestFit="1" customWidth="1"/>
    <col min="6" max="6" width="17.5546875" bestFit="1" customWidth="1"/>
    <col min="8" max="8" width="15.44140625" style="156" bestFit="1" customWidth="1"/>
    <col min="9" max="9" width="11.88671875" style="156" bestFit="1" customWidth="1"/>
    <col min="10" max="10" width="14.88671875" style="156" bestFit="1" customWidth="1"/>
    <col min="11" max="11" width="14.88671875" bestFit="1" customWidth="1"/>
    <col min="12" max="12" width="11.88671875" bestFit="1" customWidth="1"/>
  </cols>
  <sheetData>
    <row r="1" spans="1:17" ht="13.8" thickBot="1" x14ac:dyDescent="0.3">
      <c r="A1" s="326" t="s">
        <v>104</v>
      </c>
      <c r="B1" s="326" t="s">
        <v>434</v>
      </c>
      <c r="C1" s="712" t="s">
        <v>734</v>
      </c>
      <c r="D1" s="326" t="s">
        <v>179</v>
      </c>
      <c r="E1" s="173" t="s">
        <v>266</v>
      </c>
      <c r="F1" s="173" t="s">
        <v>274</v>
      </c>
      <c r="G1" s="351" t="s">
        <v>303</v>
      </c>
      <c r="H1" s="326" t="s">
        <v>429</v>
      </c>
      <c r="I1" s="713" t="s">
        <v>585</v>
      </c>
      <c r="J1" s="303" t="s">
        <v>704</v>
      </c>
      <c r="L1" s="102" t="s">
        <v>106</v>
      </c>
      <c r="N1" s="307" t="s">
        <v>80</v>
      </c>
      <c r="O1" s="359" t="s">
        <v>80</v>
      </c>
      <c r="P1" s="614" t="s">
        <v>80</v>
      </c>
      <c r="Q1" s="617" t="s">
        <v>80</v>
      </c>
    </row>
    <row r="2" spans="1:17" x14ac:dyDescent="0.25">
      <c r="A2" s="345" t="s">
        <v>401</v>
      </c>
      <c r="B2" s="352" t="s">
        <v>80</v>
      </c>
      <c r="C2" s="353" t="s">
        <v>80</v>
      </c>
      <c r="D2" s="354" t="s">
        <v>80</v>
      </c>
      <c r="E2" s="355" t="s">
        <v>333</v>
      </c>
      <c r="F2" s="355" t="s">
        <v>333</v>
      </c>
      <c r="G2" s="355" t="s">
        <v>333</v>
      </c>
      <c r="H2" s="353" t="s">
        <v>80</v>
      </c>
      <c r="I2" s="571" t="s">
        <v>80</v>
      </c>
      <c r="J2" s="689" t="s">
        <v>80</v>
      </c>
      <c r="L2" s="341" t="s">
        <v>94</v>
      </c>
      <c r="N2" s="308" t="s">
        <v>41</v>
      </c>
      <c r="O2" s="360">
        <v>1</v>
      </c>
      <c r="P2" s="615">
        <v>2018</v>
      </c>
      <c r="Q2" s="618">
        <v>3</v>
      </c>
    </row>
    <row r="3" spans="1:17" ht="13.8" thickBot="1" x14ac:dyDescent="0.3">
      <c r="A3" s="346" t="s">
        <v>391</v>
      </c>
      <c r="B3" s="344" t="s">
        <v>442</v>
      </c>
      <c r="C3" s="104">
        <v>1</v>
      </c>
      <c r="D3" s="158" t="str">
        <f>IFERROR(VLOOKUP(H3,Pauschale_Jahr,VLOOKUP(Monatsverwendungsnachweis!$E$9,Jahr_Spalte_Matrix,2,FALSE),FALSE),"")</f>
        <v/>
      </c>
      <c r="E3" s="203" t="s">
        <v>333</v>
      </c>
      <c r="F3" s="203">
        <v>40</v>
      </c>
      <c r="G3" s="174">
        <v>40</v>
      </c>
      <c r="H3" s="104" t="s">
        <v>466</v>
      </c>
      <c r="I3" s="572">
        <v>0</v>
      </c>
      <c r="J3" s="687">
        <v>0</v>
      </c>
      <c r="L3" s="342" t="s">
        <v>453</v>
      </c>
      <c r="N3" s="308" t="s">
        <v>42</v>
      </c>
      <c r="O3" s="360">
        <v>2</v>
      </c>
      <c r="P3" s="615">
        <v>2019</v>
      </c>
      <c r="Q3" s="618">
        <v>4</v>
      </c>
    </row>
    <row r="4" spans="1:17" x14ac:dyDescent="0.25">
      <c r="A4" s="346" t="s">
        <v>356</v>
      </c>
      <c r="B4" s="344" t="s">
        <v>443</v>
      </c>
      <c r="C4" s="104">
        <v>0</v>
      </c>
      <c r="D4" s="158" t="str">
        <f>IFERROR(VLOOKUP(H4,Pauschale_Jahr,VLOOKUP(Monatsverwendungsnachweis!$E$9,Jahr_Spalte_Matrix,2,FALSE),FALSE),"")</f>
        <v/>
      </c>
      <c r="E4" s="203" t="s">
        <v>333</v>
      </c>
      <c r="F4" s="203">
        <v>40</v>
      </c>
      <c r="G4" s="174">
        <v>40</v>
      </c>
      <c r="H4" s="104" t="s">
        <v>466</v>
      </c>
      <c r="I4" s="572">
        <v>1</v>
      </c>
      <c r="J4" s="687">
        <v>1</v>
      </c>
      <c r="N4" s="308" t="s">
        <v>43</v>
      </c>
      <c r="O4" s="360">
        <v>3</v>
      </c>
      <c r="P4" s="615">
        <v>2020</v>
      </c>
      <c r="Q4" s="618">
        <v>5</v>
      </c>
    </row>
    <row r="5" spans="1:17" ht="13.8" thickBot="1" x14ac:dyDescent="0.3">
      <c r="A5" s="346" t="s">
        <v>357</v>
      </c>
      <c r="B5" s="344" t="s">
        <v>443</v>
      </c>
      <c r="C5" s="104">
        <v>0</v>
      </c>
      <c r="D5" s="158" t="str">
        <f>IFERROR(VLOOKUP(H5,Pauschale_Jahr,VLOOKUP(Monatsverwendungsnachweis!$E$9,Jahr_Spalte_Matrix,2,FALSE),FALSE),"")</f>
        <v/>
      </c>
      <c r="E5" s="203" t="s">
        <v>333</v>
      </c>
      <c r="F5" s="203" t="s">
        <v>333</v>
      </c>
      <c r="G5" s="174">
        <v>22</v>
      </c>
      <c r="H5" s="104" t="s">
        <v>467</v>
      </c>
      <c r="I5" s="572">
        <v>1</v>
      </c>
      <c r="J5" s="687">
        <v>1</v>
      </c>
      <c r="L5" s="106" t="s">
        <v>677</v>
      </c>
      <c r="N5" s="308" t="s">
        <v>44</v>
      </c>
      <c r="O5" s="360">
        <v>4</v>
      </c>
      <c r="P5" s="615">
        <v>2021</v>
      </c>
      <c r="Q5" s="618">
        <v>6</v>
      </c>
    </row>
    <row r="6" spans="1:17" ht="13.8" thickBot="1" x14ac:dyDescent="0.3">
      <c r="A6" s="346" t="s">
        <v>777</v>
      </c>
      <c r="B6" s="344" t="s">
        <v>442</v>
      </c>
      <c r="C6" s="104">
        <v>0</v>
      </c>
      <c r="D6" s="158" t="str">
        <f>IFERROR(VLOOKUP(H6,Pauschale_Jahr,VLOOKUP(Monatsverwendungsnachweis!$E$9,Jahr_Spalte_Matrix,2,FALSE),FALSE),"")</f>
        <v/>
      </c>
      <c r="E6" s="203" t="s">
        <v>333</v>
      </c>
      <c r="F6" s="203" t="s">
        <v>333</v>
      </c>
      <c r="G6" s="174">
        <v>22</v>
      </c>
      <c r="H6" s="104" t="s">
        <v>467</v>
      </c>
      <c r="I6" s="572">
        <v>1</v>
      </c>
      <c r="J6" s="687">
        <v>0</v>
      </c>
      <c r="L6" s="341" t="s">
        <v>80</v>
      </c>
      <c r="N6" s="308" t="s">
        <v>45</v>
      </c>
      <c r="O6" s="360">
        <v>5</v>
      </c>
      <c r="P6" s="616">
        <v>2022</v>
      </c>
      <c r="Q6" s="347">
        <v>7</v>
      </c>
    </row>
    <row r="7" spans="1:17" x14ac:dyDescent="0.25">
      <c r="A7" s="346" t="s">
        <v>608</v>
      </c>
      <c r="B7" s="344" t="s">
        <v>442</v>
      </c>
      <c r="C7" s="104">
        <v>0</v>
      </c>
      <c r="D7" s="158" t="str">
        <f>IFERROR(VLOOKUP(H7,Pauschale_Jahr,VLOOKUP(Monatsverwendungsnachweis!$E$9,Jahr_Spalte_Matrix,2,FALSE),FALSE),"")</f>
        <v/>
      </c>
      <c r="E7" s="203" t="s">
        <v>333</v>
      </c>
      <c r="F7" s="203" t="s">
        <v>333</v>
      </c>
      <c r="G7" s="174">
        <v>22</v>
      </c>
      <c r="H7" s="104" t="s">
        <v>467</v>
      </c>
      <c r="I7" s="572">
        <v>1</v>
      </c>
      <c r="J7" s="687">
        <v>0</v>
      </c>
      <c r="L7" s="678" t="s">
        <v>671</v>
      </c>
      <c r="N7" s="308" t="s">
        <v>46</v>
      </c>
      <c r="O7" s="360">
        <v>6</v>
      </c>
      <c r="P7" s="657"/>
      <c r="Q7" s="658"/>
    </row>
    <row r="8" spans="1:17" ht="13.8" thickBot="1" x14ac:dyDescent="0.3">
      <c r="A8" s="346" t="s">
        <v>355</v>
      </c>
      <c r="B8" s="344" t="s">
        <v>442</v>
      </c>
      <c r="C8" s="104">
        <v>0</v>
      </c>
      <c r="D8" s="158" t="str">
        <f>IFERROR(VLOOKUP(H8,Pauschale_Jahr,VLOOKUP(Monatsverwendungsnachweis!$E$9,Jahr_Spalte_Matrix,2,FALSE),FALSE),"")</f>
        <v/>
      </c>
      <c r="E8" s="203" t="s">
        <v>333</v>
      </c>
      <c r="F8" s="203" t="s">
        <v>333</v>
      </c>
      <c r="G8" s="174">
        <v>22</v>
      </c>
      <c r="H8" s="104" t="s">
        <v>467</v>
      </c>
      <c r="I8" s="572">
        <v>1</v>
      </c>
      <c r="J8" s="687">
        <v>0</v>
      </c>
      <c r="L8" s="342" t="s">
        <v>676</v>
      </c>
      <c r="N8" s="308" t="s">
        <v>47</v>
      </c>
      <c r="O8" s="360">
        <v>7</v>
      </c>
      <c r="P8" s="657"/>
      <c r="Q8" s="658"/>
    </row>
    <row r="9" spans="1:17" x14ac:dyDescent="0.25">
      <c r="A9" s="346" t="s">
        <v>358</v>
      </c>
      <c r="B9" s="344" t="s">
        <v>445</v>
      </c>
      <c r="C9" s="104">
        <v>0</v>
      </c>
      <c r="D9" s="158" t="str">
        <f>IFERROR(VLOOKUP(H9,Pauschale_Jahr,VLOOKUP(Monatsverwendungsnachweis!$E$9,Jahr_Spalte_Matrix,2,FALSE),FALSE),"")</f>
        <v/>
      </c>
      <c r="E9" s="174" t="s">
        <v>333</v>
      </c>
      <c r="F9" s="174" t="s">
        <v>333</v>
      </c>
      <c r="G9" s="174">
        <v>22</v>
      </c>
      <c r="H9" s="104" t="s">
        <v>467</v>
      </c>
      <c r="I9" s="572">
        <v>1</v>
      </c>
      <c r="J9" s="687">
        <v>0</v>
      </c>
      <c r="N9" s="308" t="s">
        <v>48</v>
      </c>
      <c r="O9" s="360">
        <v>8</v>
      </c>
    </row>
    <row r="10" spans="1:17" x14ac:dyDescent="0.25">
      <c r="A10" s="662"/>
      <c r="B10" s="663"/>
      <c r="C10" s="552"/>
      <c r="D10" s="581"/>
      <c r="E10" s="664"/>
      <c r="F10" s="664"/>
      <c r="G10" s="664"/>
      <c r="H10" s="552"/>
      <c r="I10" s="665"/>
      <c r="J10" s="687"/>
      <c r="N10" s="308" t="s">
        <v>49</v>
      </c>
      <c r="O10" s="360">
        <v>9</v>
      </c>
    </row>
    <row r="11" spans="1:17" ht="13.8" thickBot="1" x14ac:dyDescent="0.3">
      <c r="A11" s="666"/>
      <c r="B11" s="667"/>
      <c r="C11" s="668"/>
      <c r="D11" s="604"/>
      <c r="E11" s="669"/>
      <c r="F11" s="669"/>
      <c r="G11" s="669"/>
      <c r="H11" s="668"/>
      <c r="I11" s="670"/>
      <c r="J11" s="688"/>
      <c r="N11" s="308" t="s">
        <v>50</v>
      </c>
      <c r="O11" s="360">
        <v>10</v>
      </c>
    </row>
    <row r="12" spans="1:17" x14ac:dyDescent="0.25">
      <c r="N12" s="308" t="s">
        <v>51</v>
      </c>
      <c r="O12" s="360">
        <v>11</v>
      </c>
    </row>
    <row r="13" spans="1:17" ht="13.8" thickBot="1" x14ac:dyDescent="0.3">
      <c r="N13" s="309" t="s">
        <v>430</v>
      </c>
      <c r="O13" s="361">
        <v>12</v>
      </c>
    </row>
    <row r="14" spans="1:17" ht="13.8" thickBot="1" x14ac:dyDescent="0.3">
      <c r="C14" s="106" t="s">
        <v>437</v>
      </c>
      <c r="D14" s="314" t="s">
        <v>442</v>
      </c>
      <c r="E14" s="314" t="s">
        <v>444</v>
      </c>
      <c r="F14" s="386" t="s">
        <v>443</v>
      </c>
      <c r="G14" s="387" t="s">
        <v>445</v>
      </c>
    </row>
    <row r="15" spans="1:17" s="156" customFormat="1" ht="26.25" customHeight="1" x14ac:dyDescent="0.25">
      <c r="A15" s="302" t="s">
        <v>409</v>
      </c>
      <c r="B15" s="362"/>
      <c r="C15" s="410" t="s">
        <v>470</v>
      </c>
      <c r="D15" s="675">
        <v>1</v>
      </c>
      <c r="E15" s="388">
        <v>1</v>
      </c>
      <c r="F15" s="388">
        <v>1</v>
      </c>
      <c r="G15" s="389">
        <v>1</v>
      </c>
      <c r="K15" s="671"/>
      <c r="L15" s="671"/>
    </row>
    <row r="16" spans="1:17" s="156" customFormat="1" ht="26.25" customHeight="1" x14ac:dyDescent="0.25">
      <c r="A16" s="415" t="s">
        <v>674</v>
      </c>
      <c r="B16" s="362"/>
      <c r="C16" s="674" t="s">
        <v>667</v>
      </c>
      <c r="D16" s="676">
        <v>1</v>
      </c>
      <c r="E16" s="154">
        <v>1</v>
      </c>
      <c r="F16" s="155">
        <v>1</v>
      </c>
      <c r="G16" s="390">
        <v>1</v>
      </c>
      <c r="K16" s="671"/>
      <c r="L16" s="671"/>
    </row>
    <row r="17" spans="1:18" s="156" customFormat="1" ht="26.25" customHeight="1" x14ac:dyDescent="0.25">
      <c r="A17" s="302" t="s">
        <v>471</v>
      </c>
      <c r="B17" s="362"/>
      <c r="C17" s="411" t="s">
        <v>18</v>
      </c>
      <c r="D17" s="676">
        <v>1</v>
      </c>
      <c r="E17" s="154">
        <v>1</v>
      </c>
      <c r="F17" s="155">
        <v>1</v>
      </c>
      <c r="G17" s="390">
        <v>1</v>
      </c>
      <c r="K17" s="671"/>
      <c r="L17" s="671"/>
    </row>
    <row r="18" spans="1:18" s="156" customFormat="1" x14ac:dyDescent="0.25">
      <c r="A18" s="302" t="s">
        <v>19</v>
      </c>
      <c r="B18" s="362"/>
      <c r="C18" s="365" t="s">
        <v>5</v>
      </c>
      <c r="D18" s="676">
        <v>1</v>
      </c>
      <c r="E18" s="154">
        <v>1</v>
      </c>
      <c r="F18" s="154">
        <v>1</v>
      </c>
      <c r="G18" s="391">
        <v>0</v>
      </c>
      <c r="K18" s="672"/>
      <c r="L18" s="672"/>
    </row>
    <row r="19" spans="1:18" s="156" customFormat="1" ht="25.5" customHeight="1" x14ac:dyDescent="0.25">
      <c r="A19" s="302" t="s">
        <v>15</v>
      </c>
      <c r="B19" s="362"/>
      <c r="C19" s="365" t="s">
        <v>4</v>
      </c>
      <c r="D19" s="676">
        <v>1</v>
      </c>
      <c r="E19" s="154">
        <v>1</v>
      </c>
      <c r="F19" s="154">
        <v>1</v>
      </c>
      <c r="G19" s="391">
        <v>0</v>
      </c>
      <c r="K19" s="671"/>
      <c r="L19" s="671"/>
      <c r="O19" s="157"/>
      <c r="P19" s="157"/>
    </row>
    <row r="20" spans="1:18" s="156" customFormat="1" ht="12.75" customHeight="1" x14ac:dyDescent="0.25">
      <c r="A20" s="302" t="s">
        <v>257</v>
      </c>
      <c r="B20" s="362"/>
      <c r="C20" s="365" t="s">
        <v>6</v>
      </c>
      <c r="D20" s="676">
        <v>1</v>
      </c>
      <c r="E20" s="154">
        <v>1</v>
      </c>
      <c r="F20" s="154">
        <v>1</v>
      </c>
      <c r="G20" s="391">
        <v>0</v>
      </c>
      <c r="K20" s="671"/>
      <c r="L20" s="671"/>
      <c r="O20" s="259"/>
      <c r="P20" s="259"/>
    </row>
    <row r="21" spans="1:18" s="156" customFormat="1" ht="12.75" customHeight="1" thickBot="1" x14ac:dyDescent="0.3">
      <c r="A21" s="301" t="s">
        <v>14</v>
      </c>
      <c r="B21" s="363"/>
      <c r="C21" s="366" t="s">
        <v>13</v>
      </c>
      <c r="D21" s="677">
        <v>1</v>
      </c>
      <c r="E21" s="393">
        <v>1</v>
      </c>
      <c r="F21" s="393">
        <v>1</v>
      </c>
      <c r="G21" s="394">
        <v>0</v>
      </c>
      <c r="K21" s="673"/>
      <c r="L21" s="673"/>
      <c r="O21" s="259"/>
      <c r="P21" s="259"/>
    </row>
    <row r="22" spans="1:18" x14ac:dyDescent="0.25">
      <c r="O22" s="73"/>
      <c r="P22" s="73"/>
    </row>
    <row r="23" spans="1:18" x14ac:dyDescent="0.25">
      <c r="A23" s="329">
        <v>1</v>
      </c>
      <c r="B23" s="373">
        <v>2</v>
      </c>
      <c r="C23" s="329">
        <v>3</v>
      </c>
      <c r="D23" s="329">
        <v>4</v>
      </c>
      <c r="E23" s="329">
        <v>5</v>
      </c>
      <c r="F23" s="373">
        <v>6</v>
      </c>
      <c r="G23" s="373">
        <v>7</v>
      </c>
      <c r="H23"/>
      <c r="I23" s="329">
        <v>1</v>
      </c>
      <c r="J23" s="373">
        <v>2</v>
      </c>
      <c r="K23" s="329">
        <v>3</v>
      </c>
      <c r="L23" s="329">
        <v>4</v>
      </c>
      <c r="M23" s="329">
        <v>5</v>
      </c>
      <c r="N23" s="373">
        <v>6</v>
      </c>
      <c r="O23" s="373">
        <v>7</v>
      </c>
      <c r="Q23" s="73"/>
      <c r="R23" s="73"/>
    </row>
    <row r="24" spans="1:18" ht="13.8" thickBot="1" x14ac:dyDescent="0.3">
      <c r="A24" s="326" t="s">
        <v>672</v>
      </c>
      <c r="B24" s="351" t="s">
        <v>100</v>
      </c>
      <c r="C24" s="327">
        <v>2018</v>
      </c>
      <c r="D24" s="351">
        <v>2019</v>
      </c>
      <c r="E24" s="327">
        <v>2020</v>
      </c>
      <c r="F24" s="351">
        <v>2021</v>
      </c>
      <c r="G24" s="351">
        <v>2022</v>
      </c>
      <c r="H24"/>
      <c r="I24" s="326" t="s">
        <v>673</v>
      </c>
      <c r="J24" s="351" t="s">
        <v>100</v>
      </c>
      <c r="K24" s="327">
        <v>2018</v>
      </c>
      <c r="L24" s="351">
        <v>2019</v>
      </c>
      <c r="M24" s="327">
        <v>2020</v>
      </c>
      <c r="N24" s="351">
        <v>2021</v>
      </c>
      <c r="O24" s="351">
        <v>2022</v>
      </c>
    </row>
    <row r="25" spans="1:18" x14ac:dyDescent="0.25">
      <c r="A25" s="316" t="s">
        <v>442</v>
      </c>
      <c r="B25" s="374">
        <v>2</v>
      </c>
      <c r="C25" s="583">
        <v>0</v>
      </c>
      <c r="D25" s="583">
        <v>0</v>
      </c>
      <c r="E25" s="583">
        <v>12.26</v>
      </c>
      <c r="F25" s="659">
        <v>0</v>
      </c>
      <c r="G25" s="659">
        <v>0</v>
      </c>
      <c r="H25"/>
      <c r="I25" s="316" t="s">
        <v>442</v>
      </c>
      <c r="J25" s="374">
        <v>2</v>
      </c>
      <c r="K25" s="583">
        <v>0</v>
      </c>
      <c r="L25" s="583">
        <v>0</v>
      </c>
      <c r="M25" s="583">
        <v>368</v>
      </c>
      <c r="N25" s="659">
        <v>0</v>
      </c>
      <c r="O25" s="659">
        <v>0</v>
      </c>
    </row>
    <row r="26" spans="1:18" x14ac:dyDescent="0.25">
      <c r="A26" s="328" t="s">
        <v>443</v>
      </c>
      <c r="B26" s="104">
        <v>4</v>
      </c>
      <c r="C26" s="584">
        <v>0</v>
      </c>
      <c r="D26" s="584">
        <v>0</v>
      </c>
      <c r="E26" s="584">
        <v>51.74</v>
      </c>
      <c r="F26" s="660">
        <v>0</v>
      </c>
      <c r="G26" s="660">
        <v>0</v>
      </c>
      <c r="H26"/>
      <c r="I26" s="328" t="s">
        <v>443</v>
      </c>
      <c r="J26" s="104">
        <v>4</v>
      </c>
      <c r="K26" s="584">
        <v>0</v>
      </c>
      <c r="L26" s="584">
        <v>0</v>
      </c>
      <c r="M26" s="584">
        <v>1552.2</v>
      </c>
      <c r="N26" s="660">
        <v>0</v>
      </c>
      <c r="O26" s="660">
        <v>0</v>
      </c>
    </row>
    <row r="27" spans="1:18" x14ac:dyDescent="0.25">
      <c r="A27" s="328" t="s">
        <v>445</v>
      </c>
      <c r="B27" s="104">
        <v>5</v>
      </c>
      <c r="C27" s="584">
        <v>0</v>
      </c>
      <c r="D27" s="584">
        <v>0</v>
      </c>
      <c r="E27" s="815">
        <v>26.66</v>
      </c>
      <c r="F27" s="660">
        <v>0</v>
      </c>
      <c r="G27" s="660">
        <v>0</v>
      </c>
      <c r="H27"/>
      <c r="I27" s="328" t="s">
        <v>445</v>
      </c>
      <c r="J27" s="104">
        <v>5</v>
      </c>
      <c r="K27" s="584">
        <v>0</v>
      </c>
      <c r="L27" s="584">
        <v>0</v>
      </c>
      <c r="M27" s="815">
        <v>800</v>
      </c>
      <c r="N27" s="660">
        <v>0</v>
      </c>
      <c r="O27" s="660">
        <v>0</v>
      </c>
    </row>
    <row r="28" spans="1:18" ht="13.8" thickBot="1" x14ac:dyDescent="0.3">
      <c r="A28" s="322" t="s">
        <v>444</v>
      </c>
      <c r="B28" s="375">
        <v>3</v>
      </c>
      <c r="C28" s="585">
        <v>0</v>
      </c>
      <c r="D28" s="585">
        <v>0</v>
      </c>
      <c r="E28" s="585">
        <v>10.36</v>
      </c>
      <c r="F28" s="661">
        <v>0</v>
      </c>
      <c r="G28" s="661">
        <v>0</v>
      </c>
      <c r="H28"/>
      <c r="I28" s="322" t="s">
        <v>444</v>
      </c>
      <c r="J28" s="375">
        <v>3</v>
      </c>
      <c r="K28" s="585">
        <v>0</v>
      </c>
      <c r="L28" s="585">
        <v>0</v>
      </c>
      <c r="M28" s="585">
        <v>311</v>
      </c>
      <c r="N28" s="661">
        <v>0</v>
      </c>
      <c r="O28" s="661">
        <v>0</v>
      </c>
    </row>
    <row r="29" spans="1:18" ht="13.8" thickBot="1" x14ac:dyDescent="0.3">
      <c r="A29" s="690" t="s">
        <v>705</v>
      </c>
      <c r="B29" s="375"/>
      <c r="C29" s="585"/>
      <c r="D29" s="585"/>
      <c r="E29" s="585"/>
      <c r="F29" s="661"/>
      <c r="G29" s="661"/>
      <c r="H29"/>
      <c r="I29" s="690" t="s">
        <v>705</v>
      </c>
      <c r="J29" s="375"/>
      <c r="K29" s="585"/>
      <c r="L29" s="585"/>
      <c r="M29" s="585"/>
      <c r="N29" s="661"/>
      <c r="O29" s="661"/>
    </row>
    <row r="30" spans="1:18" x14ac:dyDescent="0.25">
      <c r="A30" s="304"/>
      <c r="B30" s="175"/>
      <c r="C30" s="305"/>
      <c r="D30" s="305"/>
      <c r="E30" s="306"/>
      <c r="F30" s="306"/>
      <c r="H30"/>
      <c r="I30"/>
      <c r="J30"/>
    </row>
    <row r="31" spans="1:18" x14ac:dyDescent="0.25">
      <c r="B31" s="310">
        <v>1</v>
      </c>
      <c r="C31" s="311">
        <v>2</v>
      </c>
      <c r="D31" s="310">
        <v>3</v>
      </c>
      <c r="E31" s="311">
        <v>4</v>
      </c>
      <c r="F31" s="310">
        <v>5</v>
      </c>
      <c r="G31" s="311">
        <v>6</v>
      </c>
      <c r="H31" s="310">
        <v>7</v>
      </c>
      <c r="I31" s="310">
        <v>8</v>
      </c>
      <c r="J31" s="311">
        <v>9</v>
      </c>
      <c r="K31" s="310">
        <v>10</v>
      </c>
      <c r="L31" s="311">
        <v>11</v>
      </c>
    </row>
    <row r="32" spans="1:18" ht="13.8" thickBot="1" x14ac:dyDescent="0.3">
      <c r="A32" s="261" t="s">
        <v>381</v>
      </c>
      <c r="B32" s="314" t="s">
        <v>383</v>
      </c>
      <c r="C32" s="314" t="s">
        <v>427</v>
      </c>
      <c r="D32" s="314" t="s">
        <v>428</v>
      </c>
      <c r="E32" s="314" t="s">
        <v>431</v>
      </c>
      <c r="F32" s="315" t="s">
        <v>432</v>
      </c>
      <c r="G32" s="315" t="s">
        <v>423</v>
      </c>
      <c r="H32" s="315" t="s">
        <v>424</v>
      </c>
      <c r="I32" s="315" t="s">
        <v>435</v>
      </c>
      <c r="J32" s="315" t="s">
        <v>425</v>
      </c>
      <c r="K32" s="315" t="s">
        <v>426</v>
      </c>
      <c r="L32" s="315" t="s">
        <v>436</v>
      </c>
      <c r="M32" s="156"/>
    </row>
    <row r="33" spans="1:13" x14ac:dyDescent="0.25">
      <c r="A33" s="312">
        <v>1</v>
      </c>
      <c r="B33" s="316" t="s">
        <v>439</v>
      </c>
      <c r="C33" s="317" t="s">
        <v>454</v>
      </c>
      <c r="D33" s="317">
        <f>Traeger</f>
        <v>0</v>
      </c>
      <c r="E33" s="317" t="s">
        <v>455</v>
      </c>
      <c r="F33" s="318" t="s">
        <v>433</v>
      </c>
      <c r="G33" s="317" t="s">
        <v>459</v>
      </c>
      <c r="H33" s="318" t="s">
        <v>420</v>
      </c>
      <c r="I33" s="318">
        <v>1</v>
      </c>
      <c r="J33" s="318"/>
      <c r="K33" s="318"/>
      <c r="L33" s="319">
        <v>0</v>
      </c>
      <c r="M33" s="156"/>
    </row>
    <row r="34" spans="1:13" x14ac:dyDescent="0.25">
      <c r="A34" s="313">
        <v>2</v>
      </c>
      <c r="B34" s="320" t="s">
        <v>440</v>
      </c>
      <c r="C34" s="260" t="s">
        <v>454</v>
      </c>
      <c r="D34" s="260">
        <f>Traeger</f>
        <v>0</v>
      </c>
      <c r="E34" s="260" t="s">
        <v>456</v>
      </c>
      <c r="F34" s="263" t="s">
        <v>433</v>
      </c>
      <c r="G34" s="260" t="s">
        <v>460</v>
      </c>
      <c r="H34" s="263" t="s">
        <v>421</v>
      </c>
      <c r="I34" s="263">
        <v>1</v>
      </c>
      <c r="J34" s="263"/>
      <c r="K34" s="263"/>
      <c r="L34" s="321">
        <v>0</v>
      </c>
      <c r="M34" s="156"/>
    </row>
    <row r="35" spans="1:13" x14ac:dyDescent="0.25">
      <c r="A35" s="312">
        <v>3</v>
      </c>
      <c r="B35" s="320" t="str">
        <f>String_o_Kofi</f>
        <v>o_Kofi</v>
      </c>
      <c r="C35" s="260" t="s">
        <v>454</v>
      </c>
      <c r="D35" s="260">
        <f>Traeger</f>
        <v>0</v>
      </c>
      <c r="E35" s="260"/>
      <c r="F35" s="263"/>
      <c r="G35" s="260"/>
      <c r="H35" s="263"/>
      <c r="I35" s="263"/>
      <c r="J35" s="263"/>
      <c r="K35" s="263"/>
      <c r="L35" s="321"/>
      <c r="M35" s="156"/>
    </row>
    <row r="36" spans="1:13" x14ac:dyDescent="0.25">
      <c r="A36" s="313">
        <v>4</v>
      </c>
      <c r="B36" s="320" t="s">
        <v>447</v>
      </c>
      <c r="C36" s="260" t="s">
        <v>454</v>
      </c>
      <c r="D36" s="260">
        <f>Traeger</f>
        <v>0</v>
      </c>
      <c r="E36" s="260" t="s">
        <v>457</v>
      </c>
      <c r="F36" s="263" t="s">
        <v>433</v>
      </c>
      <c r="G36" s="260" t="s">
        <v>459</v>
      </c>
      <c r="H36" s="263" t="s">
        <v>420</v>
      </c>
      <c r="I36" s="263">
        <v>0.7</v>
      </c>
      <c r="J36" s="260" t="s">
        <v>462</v>
      </c>
      <c r="K36" s="263">
        <f>Monatsverwendungsnachweis!E3</f>
        <v>0</v>
      </c>
      <c r="L36" s="321">
        <v>0.3</v>
      </c>
      <c r="M36" s="156"/>
    </row>
    <row r="37" spans="1:13" ht="13.8" thickBot="1" x14ac:dyDescent="0.3">
      <c r="A37" s="312">
        <v>5</v>
      </c>
      <c r="B37" s="322" t="s">
        <v>441</v>
      </c>
      <c r="C37" s="323" t="s">
        <v>454</v>
      </c>
      <c r="D37" s="323">
        <f>Traeger</f>
        <v>0</v>
      </c>
      <c r="E37" s="323" t="s">
        <v>458</v>
      </c>
      <c r="F37" s="324" t="s">
        <v>433</v>
      </c>
      <c r="G37" s="323" t="s">
        <v>461</v>
      </c>
      <c r="H37" s="623" t="s">
        <v>636</v>
      </c>
      <c r="I37" s="324">
        <v>1</v>
      </c>
      <c r="J37" s="324"/>
      <c r="K37" s="324"/>
      <c r="L37" s="325">
        <v>0</v>
      </c>
      <c r="M37" s="156"/>
    </row>
    <row r="39" spans="1:13" ht="13.8" thickBot="1" x14ac:dyDescent="0.3"/>
    <row r="40" spans="1:13" ht="13.8" thickBot="1" x14ac:dyDescent="0.3">
      <c r="A40" s="348" t="s">
        <v>442</v>
      </c>
      <c r="B40" s="349" t="s">
        <v>443</v>
      </c>
      <c r="C40" s="349" t="s">
        <v>445</v>
      </c>
      <c r="D40" s="350" t="s">
        <v>444</v>
      </c>
    </row>
    <row r="41" spans="1:13" x14ac:dyDescent="0.25">
      <c r="A41" s="434" t="s">
        <v>517</v>
      </c>
      <c r="B41" s="339" t="s">
        <v>517</v>
      </c>
      <c r="C41" s="339" t="s">
        <v>517</v>
      </c>
      <c r="D41" s="336" t="s">
        <v>517</v>
      </c>
    </row>
    <row r="42" spans="1:13" x14ac:dyDescent="0.25">
      <c r="A42" s="433" t="s">
        <v>439</v>
      </c>
      <c r="B42" s="433" t="s">
        <v>447</v>
      </c>
      <c r="C42" s="433" t="s">
        <v>441</v>
      </c>
      <c r="D42" s="433" t="s">
        <v>439</v>
      </c>
    </row>
    <row r="43" spans="1:13" x14ac:dyDescent="0.25">
      <c r="A43" s="337" t="s">
        <v>440</v>
      </c>
      <c r="B43" s="337"/>
      <c r="C43" s="337"/>
      <c r="D43" s="337"/>
    </row>
    <row r="46" spans="1:13" x14ac:dyDescent="0.25">
      <c r="B46" s="579">
        <v>2</v>
      </c>
      <c r="C46" s="579">
        <v>3</v>
      </c>
      <c r="D46" s="579">
        <v>4</v>
      </c>
      <c r="E46" s="579">
        <v>5</v>
      </c>
      <c r="F46" s="579">
        <v>6</v>
      </c>
      <c r="G46" s="579">
        <v>7</v>
      </c>
    </row>
    <row r="47" spans="1:13" ht="13.8" thickBot="1" x14ac:dyDescent="0.3">
      <c r="A47" s="590"/>
      <c r="B47" s="591" t="s">
        <v>80</v>
      </c>
      <c r="C47" s="591">
        <v>2018</v>
      </c>
      <c r="D47" s="591">
        <v>2019</v>
      </c>
      <c r="E47" s="592">
        <v>2020</v>
      </c>
      <c r="F47" s="591">
        <v>2021</v>
      </c>
      <c r="G47" s="592">
        <v>2022</v>
      </c>
    </row>
    <row r="48" spans="1:13" x14ac:dyDescent="0.25">
      <c r="A48" s="593" t="s">
        <v>565</v>
      </c>
      <c r="B48" s="594" t="s">
        <v>80</v>
      </c>
      <c r="C48" s="594">
        <v>300</v>
      </c>
      <c r="D48" s="594">
        <v>300</v>
      </c>
      <c r="E48" s="595">
        <v>0</v>
      </c>
      <c r="F48" s="595">
        <v>0</v>
      </c>
      <c r="G48" s="596">
        <v>0</v>
      </c>
    </row>
    <row r="49" spans="1:10" x14ac:dyDescent="0.25">
      <c r="A49" s="597" t="s">
        <v>466</v>
      </c>
      <c r="B49" s="581" t="s">
        <v>80</v>
      </c>
      <c r="C49" s="577">
        <v>180</v>
      </c>
      <c r="D49" s="577">
        <v>185</v>
      </c>
      <c r="E49" s="611">
        <v>191</v>
      </c>
      <c r="F49" s="589">
        <v>0</v>
      </c>
      <c r="G49" s="598">
        <v>0</v>
      </c>
    </row>
    <row r="50" spans="1:10" x14ac:dyDescent="0.25">
      <c r="A50" s="597" t="s">
        <v>467</v>
      </c>
      <c r="B50" s="581" t="s">
        <v>80</v>
      </c>
      <c r="C50" s="577">
        <v>320</v>
      </c>
      <c r="D50" s="577">
        <v>330</v>
      </c>
      <c r="E50" s="611">
        <v>342</v>
      </c>
      <c r="F50" s="589">
        <v>0</v>
      </c>
      <c r="G50" s="598">
        <v>0</v>
      </c>
    </row>
    <row r="51" spans="1:10" x14ac:dyDescent="0.25">
      <c r="A51" s="599"/>
      <c r="B51" s="581"/>
      <c r="C51" s="580"/>
      <c r="D51" s="580"/>
      <c r="E51" s="582"/>
      <c r="F51" s="582"/>
      <c r="G51" s="600"/>
    </row>
    <row r="52" spans="1:10" x14ac:dyDescent="0.25">
      <c r="A52" s="599"/>
      <c r="B52" s="581"/>
      <c r="C52" s="580"/>
      <c r="D52" s="580"/>
      <c r="E52" s="582"/>
      <c r="F52" s="582"/>
      <c r="G52" s="600"/>
      <c r="H52"/>
      <c r="I52"/>
      <c r="J52"/>
    </row>
    <row r="53" spans="1:10" x14ac:dyDescent="0.25">
      <c r="A53" s="601"/>
      <c r="B53" s="581"/>
      <c r="C53" s="580"/>
      <c r="D53" s="588"/>
      <c r="E53" s="587"/>
      <c r="F53" s="587"/>
      <c r="G53" s="602"/>
    </row>
    <row r="54" spans="1:10" ht="13.8" thickBot="1" x14ac:dyDescent="0.3">
      <c r="A54" s="603"/>
      <c r="B54" s="604"/>
      <c r="C54" s="605"/>
      <c r="D54" s="605"/>
      <c r="E54" s="606"/>
      <c r="F54" s="606"/>
      <c r="G54" s="607"/>
    </row>
  </sheetData>
  <pageMargins left="0.25" right="0.25" top="0.75" bottom="0.75" header="0.3" footer="0.3"/>
  <pageSetup paperSize="9" scale="57" orientation="landscape" r:id="rId1"/>
  <headerFooter alignWithMargins="0">
    <oddHeader>&amp;L&amp;G&amp;R&amp;G</oddHeader>
    <oddFooter>&amp;L&amp;8Dateiname:
&amp;F
&amp;A&amp;C&amp;8ESF_Monats_VN_SEK_V12_4_210610&amp;R
        Seite &amp;P von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pageSetUpPr fitToPage="1"/>
  </sheetPr>
  <dimension ref="A1:L81"/>
  <sheetViews>
    <sheetView showGridLines="0" topLeftCell="A43" zoomScaleNormal="100" zoomScalePageLayoutView="90" workbookViewId="0">
      <selection activeCell="P6" sqref="P6:Q6"/>
    </sheetView>
  </sheetViews>
  <sheetFormatPr baseColWidth="10" defaultColWidth="11.44140625" defaultRowHeight="13.2" x14ac:dyDescent="0.25"/>
  <cols>
    <col min="1" max="1" width="11.44140625" style="40"/>
    <col min="2" max="2" width="34.5546875" style="7" customWidth="1"/>
    <col min="3" max="3" width="18.88671875" style="7" customWidth="1"/>
    <col min="4" max="4" width="15.5546875" style="7" customWidth="1"/>
    <col min="5" max="5" width="24.88671875" style="7" customWidth="1"/>
    <col min="6" max="6" width="18.33203125" style="7" bestFit="1" customWidth="1"/>
    <col min="7" max="16384" width="11.44140625" style="7"/>
  </cols>
  <sheetData>
    <row r="1" spans="1:12" ht="15.6" x14ac:dyDescent="0.3">
      <c r="A1" s="186" t="s">
        <v>277</v>
      </c>
    </row>
    <row r="2" spans="1:12" x14ac:dyDescent="0.25">
      <c r="A2" s="177" t="s">
        <v>288</v>
      </c>
    </row>
    <row r="3" spans="1:12" ht="6.75" customHeight="1" x14ac:dyDescent="0.25">
      <c r="A3" s="187"/>
    </row>
    <row r="4" spans="1:12" ht="12.75" customHeight="1" x14ac:dyDescent="0.25">
      <c r="A4" s="204" t="str">
        <f>Monatsverwendungsnachweis!$A$4</f>
        <v>Projektbezeichnung laut Bescheid</v>
      </c>
      <c r="B4" s="159"/>
      <c r="C4" s="856">
        <f>Monatsverwendungsnachweis!$E$4</f>
        <v>0</v>
      </c>
      <c r="D4" s="856"/>
      <c r="E4" s="856"/>
    </row>
    <row r="5" spans="1:12" x14ac:dyDescent="0.25">
      <c r="A5" s="204" t="str">
        <f>Monatsverwendungsnachweis!$A$5:$E$5</f>
        <v>Aktenzeichen</v>
      </c>
      <c r="B5" s="159"/>
      <c r="C5" s="624">
        <f>Monatsverwendungsnachweis!$E$5</f>
        <v>0</v>
      </c>
      <c r="D5" s="647"/>
      <c r="E5" s="647"/>
      <c r="F5" s="233"/>
    </row>
    <row r="6" spans="1:12" x14ac:dyDescent="0.25">
      <c r="A6" s="206" t="str">
        <f>Monatsverwendungsnachweis!$A$7</f>
        <v>Nachweis für Monat/Jahr</v>
      </c>
      <c r="B6" s="160"/>
      <c r="C6" s="242" t="str">
        <f>CONCATENATE(Monatsverwendungsnachweis!$E$7, " / ",Monatsverwendungsnachweis!F7)</f>
        <v>Januar / 2021</v>
      </c>
      <c r="D6" s="647"/>
      <c r="E6" s="647"/>
      <c r="F6" s="232"/>
    </row>
    <row r="7" spans="1:12" x14ac:dyDescent="0.25">
      <c r="A7" s="187" t="s">
        <v>292</v>
      </c>
      <c r="C7" s="229">
        <f>Monatsverwendungsnachweis!E6</f>
        <v>0</v>
      </c>
      <c r="D7" s="209"/>
      <c r="E7" s="209"/>
    </row>
    <row r="8" spans="1:12" x14ac:dyDescent="0.25">
      <c r="A8" s="187" t="s">
        <v>280</v>
      </c>
      <c r="C8" s="243">
        <f>IFERROR('Pauschale Summen'!G13,0)</f>
        <v>0</v>
      </c>
      <c r="D8" s="209"/>
      <c r="E8" s="209"/>
    </row>
    <row r="9" spans="1:12" ht="5.25" customHeight="1" x14ac:dyDescent="0.25">
      <c r="A9" s="200"/>
      <c r="B9" s="200"/>
      <c r="C9" s="200"/>
      <c r="D9" s="200"/>
      <c r="E9" s="200"/>
      <c r="F9" s="200"/>
    </row>
    <row r="10" spans="1:12" ht="13.5" customHeight="1" x14ac:dyDescent="0.25">
      <c r="A10" s="7"/>
      <c r="E10" s="211" t="s">
        <v>305</v>
      </c>
      <c r="F10" s="211" t="s">
        <v>337</v>
      </c>
    </row>
    <row r="11" spans="1:12" x14ac:dyDescent="0.25">
      <c r="A11" s="187" t="s">
        <v>290</v>
      </c>
      <c r="E11" s="248" t="str">
        <f>Monatsverwendungsnachweis!T4</f>
        <v>kV</v>
      </c>
      <c r="F11" s="248" t="str">
        <f>Monatsverwendungsnachweis!U4</f>
        <v>kV</v>
      </c>
    </row>
    <row r="12" spans="1:12" x14ac:dyDescent="0.25">
      <c r="A12" s="33" t="s">
        <v>658</v>
      </c>
    </row>
    <row r="13" spans="1:12" x14ac:dyDescent="0.25">
      <c r="A13" s="168" t="s">
        <v>262</v>
      </c>
      <c r="B13" s="188" t="s">
        <v>2</v>
      </c>
      <c r="C13" s="188" t="s">
        <v>656</v>
      </c>
      <c r="D13" s="188" t="s">
        <v>340</v>
      </c>
      <c r="E13" s="188" t="s">
        <v>263</v>
      </c>
      <c r="F13" s="188" t="s">
        <v>339</v>
      </c>
      <c r="L13" s="230"/>
    </row>
    <row r="14" spans="1:12" x14ac:dyDescent="0.25">
      <c r="A14" s="169">
        <v>1</v>
      </c>
      <c r="B14" s="280"/>
      <c r="C14" s="281"/>
      <c r="D14" s="281"/>
      <c r="E14" s="282"/>
      <c r="F14" s="244">
        <f>IFERROR(D14/C14,0)</f>
        <v>0</v>
      </c>
    </row>
    <row r="15" spans="1:12" x14ac:dyDescent="0.25">
      <c r="A15" s="169">
        <v>2</v>
      </c>
      <c r="B15" s="280"/>
      <c r="C15" s="281"/>
      <c r="D15" s="281"/>
      <c r="E15" s="282"/>
      <c r="F15" s="244">
        <f>IFERROR(D15/C15,0)</f>
        <v>0</v>
      </c>
    </row>
    <row r="16" spans="1:12" x14ac:dyDescent="0.25">
      <c r="A16" s="169">
        <v>3</v>
      </c>
      <c r="B16" s="280"/>
      <c r="C16" s="281"/>
      <c r="D16" s="281"/>
      <c r="E16" s="282"/>
      <c r="F16" s="244">
        <f>IFERROR(D16/C16,0)</f>
        <v>0</v>
      </c>
    </row>
    <row r="17" spans="1:12" x14ac:dyDescent="0.25">
      <c r="A17" s="169">
        <v>4</v>
      </c>
      <c r="B17" s="280"/>
      <c r="C17" s="281"/>
      <c r="D17" s="281"/>
      <c r="E17" s="282"/>
      <c r="F17" s="244">
        <f>IFERROR(D17/C17,0)</f>
        <v>0</v>
      </c>
    </row>
    <row r="18" spans="1:12" x14ac:dyDescent="0.25">
      <c r="A18" s="170">
        <v>5</v>
      </c>
      <c r="B18" s="280"/>
      <c r="C18" s="281"/>
      <c r="D18" s="281"/>
      <c r="E18" s="282"/>
      <c r="F18" s="244">
        <f t="shared" ref="F18:F23" si="0">IFERROR(D18/C18,0)</f>
        <v>0</v>
      </c>
    </row>
    <row r="19" spans="1:12" x14ac:dyDescent="0.25">
      <c r="A19" s="170">
        <v>6</v>
      </c>
      <c r="B19" s="280"/>
      <c r="C19" s="281"/>
      <c r="D19" s="281"/>
      <c r="E19" s="283"/>
      <c r="F19" s="244">
        <f t="shared" si="0"/>
        <v>0</v>
      </c>
    </row>
    <row r="20" spans="1:12" x14ac:dyDescent="0.25">
      <c r="A20" s="170">
        <v>7</v>
      </c>
      <c r="B20" s="280"/>
      <c r="C20" s="281"/>
      <c r="D20" s="281"/>
      <c r="E20" s="282"/>
      <c r="F20" s="244">
        <f t="shared" si="0"/>
        <v>0</v>
      </c>
    </row>
    <row r="21" spans="1:12" x14ac:dyDescent="0.25">
      <c r="A21" s="170">
        <v>8</v>
      </c>
      <c r="B21" s="280"/>
      <c r="C21" s="281"/>
      <c r="D21" s="281"/>
      <c r="E21" s="282"/>
      <c r="F21" s="244">
        <f t="shared" si="0"/>
        <v>0</v>
      </c>
    </row>
    <row r="22" spans="1:12" x14ac:dyDescent="0.25">
      <c r="A22" s="170">
        <v>9</v>
      </c>
      <c r="B22" s="280"/>
      <c r="C22" s="281"/>
      <c r="D22" s="281"/>
      <c r="E22" s="282"/>
      <c r="F22" s="244">
        <f t="shared" si="0"/>
        <v>0</v>
      </c>
    </row>
    <row r="23" spans="1:12" x14ac:dyDescent="0.25">
      <c r="A23" s="631">
        <v>10</v>
      </c>
      <c r="B23" s="632"/>
      <c r="C23" s="633"/>
      <c r="D23" s="633"/>
      <c r="E23" s="634"/>
      <c r="F23" s="635">
        <f t="shared" si="0"/>
        <v>0</v>
      </c>
    </row>
    <row r="24" spans="1:12" ht="19.5" customHeight="1" x14ac:dyDescent="0.25">
      <c r="A24" s="646" t="s">
        <v>657</v>
      </c>
      <c r="B24" s="636"/>
      <c r="C24" s="637"/>
      <c r="D24" s="637"/>
      <c r="E24" s="638"/>
      <c r="F24" s="639"/>
    </row>
    <row r="25" spans="1:12" x14ac:dyDescent="0.25">
      <c r="A25" s="168" t="s">
        <v>262</v>
      </c>
      <c r="B25" s="188" t="s">
        <v>2</v>
      </c>
      <c r="C25" s="188"/>
      <c r="D25" s="188" t="s">
        <v>754</v>
      </c>
      <c r="E25" s="188" t="s">
        <v>263</v>
      </c>
      <c r="F25" s="188" t="s">
        <v>339</v>
      </c>
      <c r="L25" s="230"/>
    </row>
    <row r="26" spans="1:12" x14ac:dyDescent="0.25">
      <c r="A26" s="631">
        <v>1</v>
      </c>
      <c r="B26" s="649"/>
      <c r="C26" s="640"/>
      <c r="D26" s="643"/>
      <c r="E26" s="650"/>
      <c r="F26" s="643"/>
    </row>
    <row r="27" spans="1:12" x14ac:dyDescent="0.25">
      <c r="A27" s="170">
        <v>2</v>
      </c>
      <c r="B27" s="280"/>
      <c r="C27" s="641"/>
      <c r="D27" s="644"/>
      <c r="E27" s="282"/>
      <c r="F27" s="644"/>
    </row>
    <row r="28" spans="1:12" x14ac:dyDescent="0.25">
      <c r="A28" s="170">
        <v>3</v>
      </c>
      <c r="B28" s="280"/>
      <c r="C28" s="641"/>
      <c r="D28" s="644"/>
      <c r="E28" s="282"/>
      <c r="F28" s="644"/>
    </row>
    <row r="29" spans="1:12" x14ac:dyDescent="0.25">
      <c r="A29" s="170">
        <v>4</v>
      </c>
      <c r="B29" s="280"/>
      <c r="C29" s="641"/>
      <c r="D29" s="644"/>
      <c r="E29" s="282"/>
      <c r="F29" s="644"/>
    </row>
    <row r="30" spans="1:12" x14ac:dyDescent="0.25">
      <c r="A30" s="170">
        <v>5</v>
      </c>
      <c r="B30" s="280"/>
      <c r="C30" s="641"/>
      <c r="D30" s="644"/>
      <c r="E30" s="282"/>
      <c r="F30" s="644"/>
    </row>
    <row r="31" spans="1:12" x14ac:dyDescent="0.25">
      <c r="A31" s="170">
        <v>6</v>
      </c>
      <c r="B31" s="280"/>
      <c r="C31" s="641"/>
      <c r="D31" s="644"/>
      <c r="E31" s="282"/>
      <c r="F31" s="644"/>
    </row>
    <row r="32" spans="1:12" x14ac:dyDescent="0.25">
      <c r="A32" s="170">
        <v>7</v>
      </c>
      <c r="B32" s="280"/>
      <c r="C32" s="641"/>
      <c r="D32" s="644"/>
      <c r="E32" s="282"/>
      <c r="F32" s="644"/>
    </row>
    <row r="33" spans="1:12" x14ac:dyDescent="0.25">
      <c r="A33" s="170">
        <v>8</v>
      </c>
      <c r="B33" s="280"/>
      <c r="C33" s="641"/>
      <c r="D33" s="644"/>
      <c r="E33" s="282"/>
      <c r="F33" s="644"/>
    </row>
    <row r="34" spans="1:12" x14ac:dyDescent="0.25">
      <c r="A34" s="170">
        <v>9</v>
      </c>
      <c r="B34" s="280"/>
      <c r="C34" s="641"/>
      <c r="D34" s="644"/>
      <c r="E34" s="282"/>
      <c r="F34" s="644"/>
    </row>
    <row r="35" spans="1:12" ht="13.8" thickBot="1" x14ac:dyDescent="0.3">
      <c r="A35" s="246">
        <v>10</v>
      </c>
      <c r="B35" s="284"/>
      <c r="C35" s="642"/>
      <c r="D35" s="645"/>
      <c r="E35" s="285"/>
      <c r="F35" s="645"/>
    </row>
    <row r="36" spans="1:12" x14ac:dyDescent="0.25">
      <c r="A36" s="7"/>
      <c r="E36" s="195" t="s">
        <v>281</v>
      </c>
      <c r="F36" s="245">
        <f>SUM(F14:F35)</f>
        <v>0</v>
      </c>
    </row>
    <row r="37" spans="1:12" x14ac:dyDescent="0.25">
      <c r="A37" s="194"/>
      <c r="B37" s="190"/>
      <c r="C37" s="190"/>
      <c r="D37" s="190"/>
      <c r="E37" s="178" t="s">
        <v>289</v>
      </c>
      <c r="F37" s="189" t="str">
        <f>IFERROR($C$8/F$39,"kV")</f>
        <v>kV</v>
      </c>
    </row>
    <row r="38" spans="1:12" x14ac:dyDescent="0.25">
      <c r="E38" s="178" t="s">
        <v>286</v>
      </c>
      <c r="F38" s="197" t="str">
        <f>IFERROR(F37/F36*F39,"-")</f>
        <v>-</v>
      </c>
    </row>
    <row r="39" spans="1:12" x14ac:dyDescent="0.25">
      <c r="E39" s="178" t="s">
        <v>285</v>
      </c>
      <c r="F39" s="196" t="str">
        <f>F11</f>
        <v>kV</v>
      </c>
    </row>
    <row r="40" spans="1:12" x14ac:dyDescent="0.25">
      <c r="A40" s="7"/>
      <c r="E40" s="178" t="s">
        <v>293</v>
      </c>
      <c r="F40" s="176" t="str">
        <f>IF(F37="k.V.","-",IF(F38&gt;F39,"Achtung","OK"))</f>
        <v>OK</v>
      </c>
    </row>
    <row r="41" spans="1:12" ht="9" customHeight="1" x14ac:dyDescent="0.25">
      <c r="A41" s="200"/>
      <c r="B41" s="200"/>
      <c r="C41" s="200"/>
      <c r="D41" s="200"/>
      <c r="E41" s="201"/>
      <c r="F41" s="202"/>
    </row>
    <row r="42" spans="1:12" x14ac:dyDescent="0.25">
      <c r="A42" s="7"/>
      <c r="E42" s="211" t="s">
        <v>305</v>
      </c>
      <c r="F42" s="211" t="s">
        <v>337</v>
      </c>
    </row>
    <row r="43" spans="1:12" x14ac:dyDescent="0.25">
      <c r="A43" s="187" t="s">
        <v>291</v>
      </c>
      <c r="E43" s="248" t="str">
        <f>Monatsverwendungsnachweis!T5</f>
        <v>kV</v>
      </c>
      <c r="F43" s="248" t="str">
        <f>Monatsverwendungsnachweis!U5</f>
        <v>kV</v>
      </c>
    </row>
    <row r="44" spans="1:12" x14ac:dyDescent="0.25">
      <c r="A44" s="33" t="s">
        <v>658</v>
      </c>
    </row>
    <row r="45" spans="1:12" x14ac:dyDescent="0.25">
      <c r="A45" s="168" t="s">
        <v>262</v>
      </c>
      <c r="B45" s="188" t="s">
        <v>2</v>
      </c>
      <c r="C45" s="188" t="s">
        <v>656</v>
      </c>
      <c r="D45" s="188" t="s">
        <v>340</v>
      </c>
      <c r="E45" s="188" t="s">
        <v>263</v>
      </c>
      <c r="F45" s="188" t="s">
        <v>339</v>
      </c>
      <c r="L45" s="230"/>
    </row>
    <row r="46" spans="1:12" x14ac:dyDescent="0.25">
      <c r="A46" s="169">
        <v>1</v>
      </c>
      <c r="B46" s="651"/>
      <c r="C46" s="281"/>
      <c r="D46" s="281"/>
      <c r="E46" s="283"/>
      <c r="F46" s="244">
        <f>IFERROR(D46/C46,0)</f>
        <v>0</v>
      </c>
    </row>
    <row r="47" spans="1:12" x14ac:dyDescent="0.25">
      <c r="A47" s="169">
        <v>2</v>
      </c>
      <c r="B47" s="280"/>
      <c r="C47" s="281"/>
      <c r="D47" s="281"/>
      <c r="E47" s="282"/>
      <c r="F47" s="244">
        <f t="shared" ref="F47:F55" si="1">IFERROR(D47/C47,0)</f>
        <v>0</v>
      </c>
    </row>
    <row r="48" spans="1:12" x14ac:dyDescent="0.25">
      <c r="A48" s="169">
        <v>3</v>
      </c>
      <c r="B48" s="280"/>
      <c r="C48" s="281"/>
      <c r="D48" s="281"/>
      <c r="E48" s="282"/>
      <c r="F48" s="244">
        <f t="shared" si="1"/>
        <v>0</v>
      </c>
    </row>
    <row r="49" spans="1:12" x14ac:dyDescent="0.25">
      <c r="A49" s="169">
        <v>4</v>
      </c>
      <c r="B49" s="280"/>
      <c r="C49" s="281"/>
      <c r="D49" s="281"/>
      <c r="E49" s="282"/>
      <c r="F49" s="244">
        <f t="shared" si="1"/>
        <v>0</v>
      </c>
    </row>
    <row r="50" spans="1:12" x14ac:dyDescent="0.25">
      <c r="A50" s="170">
        <v>5</v>
      </c>
      <c r="B50" s="280"/>
      <c r="C50" s="281"/>
      <c r="D50" s="281"/>
      <c r="E50" s="282"/>
      <c r="F50" s="244">
        <f t="shared" si="1"/>
        <v>0</v>
      </c>
    </row>
    <row r="51" spans="1:12" x14ac:dyDescent="0.25">
      <c r="A51" s="170">
        <v>6</v>
      </c>
      <c r="B51" s="280"/>
      <c r="C51" s="281"/>
      <c r="D51" s="281"/>
      <c r="E51" s="282"/>
      <c r="F51" s="244">
        <f t="shared" si="1"/>
        <v>0</v>
      </c>
    </row>
    <row r="52" spans="1:12" x14ac:dyDescent="0.25">
      <c r="A52" s="170">
        <v>7</v>
      </c>
      <c r="B52" s="280"/>
      <c r="C52" s="281"/>
      <c r="D52" s="281"/>
      <c r="E52" s="282"/>
      <c r="F52" s="244">
        <f t="shared" si="1"/>
        <v>0</v>
      </c>
    </row>
    <row r="53" spans="1:12" x14ac:dyDescent="0.25">
      <c r="A53" s="170">
        <v>8</v>
      </c>
      <c r="B53" s="280"/>
      <c r="C53" s="281"/>
      <c r="D53" s="281"/>
      <c r="E53" s="282"/>
      <c r="F53" s="244">
        <f t="shared" si="1"/>
        <v>0</v>
      </c>
    </row>
    <row r="54" spans="1:12" x14ac:dyDescent="0.25">
      <c r="A54" s="170">
        <v>9</v>
      </c>
      <c r="B54" s="280"/>
      <c r="C54" s="281"/>
      <c r="D54" s="281"/>
      <c r="E54" s="282"/>
      <c r="F54" s="244">
        <f t="shared" si="1"/>
        <v>0</v>
      </c>
    </row>
    <row r="55" spans="1:12" x14ac:dyDescent="0.25">
      <c r="A55" s="631">
        <v>10</v>
      </c>
      <c r="B55" s="632"/>
      <c r="C55" s="633"/>
      <c r="D55" s="633"/>
      <c r="E55" s="634"/>
      <c r="F55" s="635">
        <f t="shared" si="1"/>
        <v>0</v>
      </c>
    </row>
    <row r="56" spans="1:12" ht="18" customHeight="1" x14ac:dyDescent="0.25">
      <c r="A56" s="646" t="s">
        <v>657</v>
      </c>
      <c r="B56" s="636"/>
      <c r="C56" s="637"/>
      <c r="D56" s="637"/>
      <c r="E56" s="638"/>
      <c r="F56" s="639"/>
    </row>
    <row r="57" spans="1:12" x14ac:dyDescent="0.25">
      <c r="A57" s="168" t="s">
        <v>262</v>
      </c>
      <c r="B57" s="188" t="s">
        <v>2</v>
      </c>
      <c r="C57" s="188"/>
      <c r="D57" s="188" t="s">
        <v>754</v>
      </c>
      <c r="E57" s="188" t="s">
        <v>263</v>
      </c>
      <c r="F57" s="188" t="s">
        <v>339</v>
      </c>
      <c r="L57" s="230"/>
    </row>
    <row r="58" spans="1:12" x14ac:dyDescent="0.25">
      <c r="A58" s="631">
        <v>1</v>
      </c>
      <c r="B58" s="649"/>
      <c r="C58" s="640"/>
      <c r="D58" s="643"/>
      <c r="E58" s="650"/>
      <c r="F58" s="643"/>
    </row>
    <row r="59" spans="1:12" x14ac:dyDescent="0.25">
      <c r="A59" s="170">
        <v>2</v>
      </c>
      <c r="B59" s="280"/>
      <c r="C59" s="641"/>
      <c r="D59" s="644"/>
      <c r="E59" s="282"/>
      <c r="F59" s="644"/>
    </row>
    <row r="60" spans="1:12" x14ac:dyDescent="0.25">
      <c r="A60" s="170">
        <v>3</v>
      </c>
      <c r="B60" s="280"/>
      <c r="C60" s="641"/>
      <c r="D60" s="644"/>
      <c r="E60" s="282"/>
      <c r="F60" s="644"/>
    </row>
    <row r="61" spans="1:12" x14ac:dyDescent="0.25">
      <c r="A61" s="170">
        <v>4</v>
      </c>
      <c r="B61" s="280"/>
      <c r="C61" s="641"/>
      <c r="D61" s="644"/>
      <c r="E61" s="282"/>
      <c r="F61" s="644"/>
    </row>
    <row r="62" spans="1:12" x14ac:dyDescent="0.25">
      <c r="A62" s="170">
        <v>5</v>
      </c>
      <c r="B62" s="280"/>
      <c r="C62" s="641"/>
      <c r="D62" s="644"/>
      <c r="E62" s="282"/>
      <c r="F62" s="644"/>
    </row>
    <row r="63" spans="1:12" x14ac:dyDescent="0.25">
      <c r="A63" s="170">
        <v>6</v>
      </c>
      <c r="B63" s="280"/>
      <c r="C63" s="641"/>
      <c r="D63" s="644"/>
      <c r="E63" s="282"/>
      <c r="F63" s="644"/>
    </row>
    <row r="64" spans="1:12" x14ac:dyDescent="0.25">
      <c r="A64" s="170">
        <v>7</v>
      </c>
      <c r="B64" s="280"/>
      <c r="C64" s="641"/>
      <c r="D64" s="644"/>
      <c r="E64" s="282"/>
      <c r="F64" s="644"/>
    </row>
    <row r="65" spans="1:6" x14ac:dyDescent="0.25">
      <c r="A65" s="170">
        <v>8</v>
      </c>
      <c r="B65" s="280"/>
      <c r="C65" s="641"/>
      <c r="D65" s="644"/>
      <c r="E65" s="282"/>
      <c r="F65" s="644"/>
    </row>
    <row r="66" spans="1:6" x14ac:dyDescent="0.25">
      <c r="A66" s="170">
        <v>9</v>
      </c>
      <c r="B66" s="280"/>
      <c r="C66" s="641"/>
      <c r="D66" s="644"/>
      <c r="E66" s="282"/>
      <c r="F66" s="644"/>
    </row>
    <row r="67" spans="1:6" ht="13.8" thickBot="1" x14ac:dyDescent="0.3">
      <c r="A67" s="246">
        <v>10</v>
      </c>
      <c r="B67" s="284"/>
      <c r="C67" s="642"/>
      <c r="D67" s="645"/>
      <c r="E67" s="285"/>
      <c r="F67" s="645"/>
    </row>
    <row r="68" spans="1:6" x14ac:dyDescent="0.25">
      <c r="A68" s="194"/>
      <c r="B68" s="190"/>
      <c r="C68" s="190"/>
      <c r="D68" s="190"/>
      <c r="E68" s="195" t="s">
        <v>281</v>
      </c>
      <c r="F68" s="245">
        <f>SUM(F46:F67)</f>
        <v>0</v>
      </c>
    </row>
    <row r="69" spans="1:6" x14ac:dyDescent="0.25">
      <c r="A69" s="194"/>
      <c r="B69" s="190"/>
      <c r="C69" s="190"/>
      <c r="D69" s="190"/>
      <c r="E69" s="178" t="s">
        <v>289</v>
      </c>
      <c r="F69" s="189" t="str">
        <f>IFERROR($C$8/F$71,"kV")</f>
        <v>kV</v>
      </c>
    </row>
    <row r="70" spans="1:6" x14ac:dyDescent="0.25">
      <c r="A70" s="7"/>
      <c r="E70" s="178" t="s">
        <v>286</v>
      </c>
      <c r="F70" s="197" t="str">
        <f>IFERROR(F69/F68*F71,"-")</f>
        <v>-</v>
      </c>
    </row>
    <row r="71" spans="1:6" x14ac:dyDescent="0.25">
      <c r="A71" s="7"/>
      <c r="E71" s="178" t="s">
        <v>285</v>
      </c>
      <c r="F71" s="196" t="str">
        <f>F43</f>
        <v>kV</v>
      </c>
    </row>
    <row r="72" spans="1:6" x14ac:dyDescent="0.25">
      <c r="E72" s="178" t="s">
        <v>293</v>
      </c>
      <c r="F72" s="176" t="str">
        <f>IF(F69="k.V.","-",IF(F70&gt;F71,"Achtung","OK"))</f>
        <v>OK</v>
      </c>
    </row>
    <row r="73" spans="1:6" x14ac:dyDescent="0.25">
      <c r="A73" s="247"/>
      <c r="B73" s="200"/>
      <c r="C73" s="200"/>
      <c r="D73" s="200"/>
      <c r="E73" s="200"/>
      <c r="F73" s="200"/>
    </row>
    <row r="74" spans="1:6" x14ac:dyDescent="0.25">
      <c r="A74" s="187" t="s">
        <v>304</v>
      </c>
      <c r="E74" s="211" t="s">
        <v>305</v>
      </c>
      <c r="F74" s="211" t="s">
        <v>337</v>
      </c>
    </row>
    <row r="75" spans="1:6" s="177" customFormat="1" x14ac:dyDescent="0.25">
      <c r="E75" s="248" t="str">
        <f>Monatsverwendungsnachweis!T6</f>
        <v>kV</v>
      </c>
      <c r="F75" s="248" t="str">
        <f>Monatsverwendungsnachweis!U6</f>
        <v>kV</v>
      </c>
    </row>
    <row r="77" spans="1:6" x14ac:dyDescent="0.25">
      <c r="E77" s="178" t="s">
        <v>281</v>
      </c>
      <c r="F77" s="189">
        <f>F36+F68</f>
        <v>0</v>
      </c>
    </row>
    <row r="78" spans="1:6" x14ac:dyDescent="0.25">
      <c r="E78" s="178" t="s">
        <v>289</v>
      </c>
      <c r="F78" s="189" t="str">
        <f>IFERROR($C$8/F$80,"kV")</f>
        <v>kV</v>
      </c>
    </row>
    <row r="79" spans="1:6" x14ac:dyDescent="0.25">
      <c r="E79" s="178" t="s">
        <v>286</v>
      </c>
      <c r="F79" s="197" t="str">
        <f>IFERROR(F78/F77*F80,"-")</f>
        <v>-</v>
      </c>
    </row>
    <row r="80" spans="1:6" x14ac:dyDescent="0.25">
      <c r="E80" s="178" t="s">
        <v>285</v>
      </c>
      <c r="F80" s="196" t="str">
        <f>F75</f>
        <v>kV</v>
      </c>
    </row>
    <row r="81" spans="5:6" x14ac:dyDescent="0.25">
      <c r="E81" s="178" t="s">
        <v>293</v>
      </c>
      <c r="F81" s="176" t="str">
        <f>IF(F78="k.V.","-",IF(F79&gt;F80,"Achtung","OK"))</f>
        <v>OK</v>
      </c>
    </row>
  </sheetData>
  <sheetProtection algorithmName="SHA-512" hashValue="hdXmLxkWhEehjW5aG0f5PgDWyzYdu6Xer40TihaO8an9rlf2u69zCP2W0kOpu86G9UQaJw7DoUO/vdaQkc5Ovw==" saltValue="u3ct/ykLYSj/HstNCMO3yw==" spinCount="100000" sheet="1" autoFilter="0"/>
  <mergeCells count="1">
    <mergeCell ref="C4:E4"/>
  </mergeCells>
  <conditionalFormatting sqref="F40:F41">
    <cfRule type="cellIs" dxfId="41" priority="5" operator="equal">
      <formula>"OK"</formula>
    </cfRule>
    <cfRule type="cellIs" dxfId="40" priority="8" operator="equal">
      <formula>"Achtung"</formula>
    </cfRule>
  </conditionalFormatting>
  <conditionalFormatting sqref="F72">
    <cfRule type="cellIs" dxfId="39" priority="3" operator="equal">
      <formula>"OK"</formula>
    </cfRule>
    <cfRule type="cellIs" dxfId="38" priority="4" operator="equal">
      <formula>"Achtung"</formula>
    </cfRule>
  </conditionalFormatting>
  <conditionalFormatting sqref="F81">
    <cfRule type="cellIs" dxfId="37" priority="1" operator="equal">
      <formula>"OK"</formula>
    </cfRule>
    <cfRule type="cellIs" dxfId="36" priority="2" operator="equal">
      <formula>"Achtung"</formula>
    </cfRule>
  </conditionalFormatting>
  <printOptions horizontalCentered="1"/>
  <pageMargins left="0.70866141732283472" right="0.70866141732283472" top="0.74803149606299213" bottom="0.74803149606299213" header="0.31496062992125984" footer="0.31496062992125984"/>
  <pageSetup paperSize="9" scale="72" fitToHeight="0" pageOrder="overThenDown" orientation="portrait" r:id="rId1"/>
  <headerFooter alignWithMargins="0">
    <oddHeader>&amp;L&amp;G&amp;R&amp;G</oddHeader>
    <oddFooter>&amp;L&amp;8Dateiname:
&amp;F
&amp;A&amp;CESF_Monats_VN_SEK_V12_4_210610&amp;RSeite &amp;P von &amp;N</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I77"/>
  <sheetViews>
    <sheetView showGridLines="0" topLeftCell="A37" zoomScaleNormal="100" zoomScalePageLayoutView="90" workbookViewId="0">
      <selection activeCell="P6" sqref="P6:Q6"/>
    </sheetView>
  </sheetViews>
  <sheetFormatPr baseColWidth="10" defaultColWidth="11.44140625" defaultRowHeight="13.2" x14ac:dyDescent="0.25"/>
  <cols>
    <col min="1" max="1" width="10.88671875" style="40" customWidth="1"/>
    <col min="2" max="3" width="5.33203125" style="7" customWidth="1"/>
    <col min="4" max="4" width="9.109375" style="7" customWidth="1"/>
    <col min="5" max="5" width="8.88671875" style="43" customWidth="1"/>
    <col min="6" max="6" width="5.33203125" style="43" customWidth="1"/>
    <col min="7" max="7" width="5.33203125" style="7" customWidth="1"/>
    <col min="8" max="9" width="5.33203125" style="18" customWidth="1"/>
    <col min="10" max="10" width="5.5546875" style="7" customWidth="1"/>
    <col min="11" max="11" width="6.109375" style="7" customWidth="1"/>
    <col min="12" max="12" width="5.33203125" style="7" customWidth="1"/>
    <col min="13" max="13" width="6.88671875" style="7" customWidth="1"/>
    <col min="14" max="14" width="10.5546875" style="7" customWidth="1"/>
    <col min="15" max="18" width="5.33203125" style="7" customWidth="1"/>
    <col min="19" max="19" width="10" style="7" bestFit="1" customWidth="1"/>
    <col min="20" max="20" width="6.109375" style="7" customWidth="1"/>
    <col min="21" max="21" width="5.33203125" style="7" customWidth="1"/>
    <col min="22" max="22" width="2" style="7" bestFit="1" customWidth="1"/>
    <col min="23" max="23" width="8.33203125" style="7" bestFit="1" customWidth="1"/>
    <col min="24" max="30" width="5.33203125" style="7" customWidth="1"/>
    <col min="31" max="31" width="12.33203125" style="7" bestFit="1" customWidth="1"/>
    <col min="32" max="35" width="11.44140625" style="2"/>
    <col min="36" max="16384" width="11.44140625" style="7"/>
  </cols>
  <sheetData>
    <row r="1" spans="1:31" s="88" customFormat="1" ht="15.6" x14ac:dyDescent="0.3">
      <c r="A1" s="120" t="s">
        <v>31</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row>
    <row r="2" spans="1:31" s="2" customFormat="1" ht="24" customHeight="1" x14ac:dyDescent="0.3">
      <c r="A2" s="98" t="s">
        <v>81</v>
      </c>
      <c r="B2" s="99"/>
      <c r="C2" s="99"/>
      <c r="D2" s="99"/>
      <c r="E2" s="99"/>
      <c r="F2" s="99"/>
      <c r="G2" s="99"/>
      <c r="H2" s="99"/>
      <c r="I2" s="99"/>
      <c r="J2" s="99"/>
      <c r="K2" s="99"/>
      <c r="L2" s="99"/>
      <c r="M2" s="99"/>
      <c r="N2" s="99"/>
      <c r="O2" s="99"/>
      <c r="P2" s="99"/>
      <c r="Q2" s="99"/>
      <c r="R2" s="96"/>
      <c r="S2" s="96"/>
      <c r="T2" s="96"/>
      <c r="U2" s="96"/>
      <c r="V2" s="96"/>
      <c r="W2" s="96"/>
      <c r="X2" s="96"/>
      <c r="Y2" s="96"/>
    </row>
    <row r="3" spans="1:31" s="2" customFormat="1" ht="13.5" customHeight="1" x14ac:dyDescent="0.3">
      <c r="A3" s="97"/>
      <c r="B3" s="96"/>
      <c r="C3" s="96"/>
      <c r="D3" s="96"/>
      <c r="E3" s="96"/>
      <c r="F3" s="96"/>
      <c r="G3" s="96"/>
      <c r="H3" s="96"/>
      <c r="I3" s="96"/>
      <c r="J3" s="96"/>
      <c r="K3" s="96"/>
      <c r="L3" s="96"/>
      <c r="M3" s="96"/>
      <c r="N3" s="96"/>
      <c r="O3" s="96"/>
      <c r="P3" s="96"/>
      <c r="Q3" s="96"/>
      <c r="R3" s="96"/>
      <c r="S3" s="96"/>
      <c r="T3" s="96"/>
      <c r="U3" s="96"/>
      <c r="V3" s="96"/>
      <c r="W3" s="96"/>
      <c r="X3" s="96"/>
      <c r="Y3" s="96"/>
    </row>
    <row r="4" spans="1:31" s="44" customFormat="1" ht="17.100000000000001" customHeight="1" x14ac:dyDescent="0.25">
      <c r="A4" s="884" t="str">
        <f>Monatsverwendungsnachweis!$A$4</f>
        <v>Projektbezeichnung laut Bescheid</v>
      </c>
      <c r="B4" s="884"/>
      <c r="C4" s="884"/>
      <c r="D4" s="884"/>
      <c r="E4" s="884"/>
      <c r="F4" s="884"/>
      <c r="G4" s="874">
        <f>Monatsverwendungsnachweis!$E$4</f>
        <v>0</v>
      </c>
      <c r="H4" s="874"/>
      <c r="I4" s="874"/>
      <c r="J4" s="874"/>
      <c r="K4" s="874"/>
      <c r="L4" s="874"/>
      <c r="M4" s="874"/>
      <c r="N4" s="85"/>
      <c r="O4" s="42"/>
      <c r="P4" s="42"/>
      <c r="Q4" s="42"/>
      <c r="R4" s="42"/>
      <c r="S4" s="42"/>
      <c r="T4" s="42"/>
      <c r="U4" s="41"/>
      <c r="V4" s="42"/>
      <c r="W4" s="42"/>
      <c r="X4" s="42"/>
      <c r="Y4" s="42"/>
    </row>
    <row r="5" spans="1:31" s="44" customFormat="1" ht="17.100000000000001" customHeight="1" x14ac:dyDescent="0.25">
      <c r="A5" s="884" t="str">
        <f>Monatsverwendungsnachweis!$A$5:$E$5</f>
        <v>Aktenzeichen</v>
      </c>
      <c r="B5" s="884"/>
      <c r="C5" s="884"/>
      <c r="D5" s="884"/>
      <c r="E5" s="884"/>
      <c r="F5" s="884"/>
      <c r="G5" s="875">
        <f>Monatsverwendungsnachweis!$E$5</f>
        <v>0</v>
      </c>
      <c r="H5" s="875"/>
      <c r="I5" s="875"/>
      <c r="J5" s="875"/>
      <c r="K5" s="875"/>
      <c r="L5" s="875"/>
      <c r="M5" s="875"/>
      <c r="N5" s="42"/>
      <c r="O5" s="42"/>
      <c r="P5" s="42"/>
      <c r="Q5" s="42"/>
      <c r="R5" s="42"/>
      <c r="S5" s="42"/>
      <c r="T5" s="42"/>
      <c r="U5" s="42"/>
      <c r="V5" s="42"/>
      <c r="W5" s="42"/>
      <c r="X5" s="42"/>
      <c r="Y5" s="42"/>
    </row>
    <row r="6" spans="1:31" s="44" customFormat="1" ht="17.100000000000001" customHeight="1" x14ac:dyDescent="0.25">
      <c r="A6" s="878" t="str">
        <f>Monatsverwendungsnachweis!$A$7</f>
        <v>Nachweis für Monat/Jahr</v>
      </c>
      <c r="B6" s="878"/>
      <c r="C6" s="878"/>
      <c r="D6" s="878"/>
      <c r="E6" s="878"/>
      <c r="F6" s="878"/>
      <c r="G6" s="86"/>
      <c r="I6" s="875" t="str">
        <f>Monatsverwendungsnachweis!$E$7</f>
        <v>Januar</v>
      </c>
      <c r="J6" s="875"/>
      <c r="K6" s="95">
        <f>Monatsverwendungsnachweis!F7</f>
        <v>2021</v>
      </c>
      <c r="L6" s="86"/>
      <c r="M6" s="42"/>
      <c r="N6" s="42"/>
      <c r="O6" s="42"/>
      <c r="P6" s="42"/>
      <c r="Q6" s="42"/>
      <c r="R6" s="42"/>
      <c r="S6" s="42"/>
      <c r="T6" s="42"/>
      <c r="U6" s="42"/>
      <c r="V6" s="42"/>
      <c r="W6" s="42"/>
      <c r="X6" s="42"/>
      <c r="Y6" s="42"/>
    </row>
    <row r="7" spans="1:31" s="44" customFormat="1" ht="17.100000000000001" customHeight="1" x14ac:dyDescent="0.25">
      <c r="A7" s="869" t="str">
        <f>Monatsverwendungsnachweis!$H$7</f>
        <v>Für den Zeitraum vom</v>
      </c>
      <c r="B7" s="869"/>
      <c r="C7" s="869"/>
      <c r="D7" s="869"/>
      <c r="E7" s="253"/>
      <c r="F7" s="254"/>
      <c r="G7" s="882">
        <f>Monatsverwendungsnachweis!$M$7</f>
        <v>44197</v>
      </c>
      <c r="H7" s="882"/>
      <c r="J7" s="75" t="str">
        <f>Monatsverwendungsnachweis!O7</f>
        <v>bis</v>
      </c>
      <c r="L7" s="882">
        <f>Monatsverwendungsnachweis!$P$7</f>
        <v>44227</v>
      </c>
      <c r="M7" s="882"/>
      <c r="N7" s="42"/>
      <c r="O7" s="42"/>
      <c r="P7" s="42"/>
      <c r="Q7" s="42"/>
      <c r="R7" s="42"/>
      <c r="S7" s="42"/>
      <c r="T7" s="42"/>
      <c r="U7" s="42"/>
      <c r="V7" s="42"/>
      <c r="W7" s="42"/>
      <c r="X7" s="42"/>
      <c r="Y7" s="42"/>
    </row>
    <row r="8" spans="1:31" s="87" customFormat="1" ht="31.5" customHeight="1" x14ac:dyDescent="0.25">
      <c r="A8" s="101" t="s">
        <v>82</v>
      </c>
      <c r="B8" s="101"/>
      <c r="C8" s="101"/>
      <c r="D8" s="101"/>
      <c r="E8" s="101"/>
      <c r="F8" s="101"/>
      <c r="G8" s="101"/>
      <c r="H8" s="101"/>
      <c r="I8" s="101"/>
      <c r="J8" s="101"/>
      <c r="K8" s="101"/>
      <c r="L8" s="101"/>
      <c r="M8" s="101"/>
      <c r="N8" s="101"/>
      <c r="O8" s="101"/>
      <c r="P8" s="101"/>
      <c r="Q8" s="41"/>
      <c r="R8" s="41"/>
      <c r="S8" s="41"/>
      <c r="T8" s="41"/>
      <c r="U8" s="41"/>
      <c r="V8" s="41"/>
      <c r="W8" s="41"/>
      <c r="X8" s="41"/>
      <c r="Y8" s="41"/>
    </row>
    <row r="9" spans="1:31" s="44" customFormat="1" ht="9" customHeight="1" x14ac:dyDescent="0.25">
      <c r="A9" s="93"/>
      <c r="B9" s="93"/>
      <c r="C9" s="93"/>
      <c r="D9" s="93"/>
      <c r="E9" s="93"/>
      <c r="F9" s="93"/>
      <c r="G9" s="93"/>
      <c r="H9" s="93"/>
      <c r="I9" s="93"/>
      <c r="J9" s="93"/>
      <c r="K9" s="93"/>
      <c r="L9" s="93"/>
      <c r="M9" s="93"/>
      <c r="N9" s="93"/>
      <c r="O9" s="93"/>
      <c r="P9" s="93"/>
      <c r="Q9" s="93"/>
      <c r="R9" s="42"/>
      <c r="S9" s="42"/>
      <c r="T9" s="42"/>
      <c r="U9" s="42"/>
      <c r="V9" s="42"/>
      <c r="W9" s="42"/>
      <c r="X9" s="42"/>
      <c r="Y9" s="42"/>
    </row>
    <row r="10" spans="1:31" s="2" customFormat="1" ht="18.75" customHeight="1" x14ac:dyDescent="0.25">
      <c r="A10" s="129" t="s">
        <v>78</v>
      </c>
      <c r="B10" s="129"/>
      <c r="C10" s="129"/>
      <c r="D10" s="129"/>
      <c r="E10" s="129"/>
      <c r="F10" s="129"/>
      <c r="G10" s="45"/>
      <c r="H10" s="45"/>
      <c r="I10" s="46"/>
      <c r="J10" s="46"/>
      <c r="K10" s="46"/>
      <c r="L10" s="46"/>
      <c r="M10" s="46"/>
      <c r="N10" s="46"/>
      <c r="O10" s="46"/>
      <c r="P10" s="46"/>
      <c r="Q10" s="46"/>
      <c r="R10" s="46"/>
      <c r="S10" s="46"/>
      <c r="T10" s="46"/>
      <c r="U10" s="46"/>
      <c r="V10" s="46"/>
      <c r="W10" s="46"/>
      <c r="X10" s="46"/>
      <c r="Y10" s="46"/>
      <c r="Z10" s="46"/>
      <c r="AA10" s="46"/>
      <c r="AB10" s="46"/>
      <c r="AC10" s="46"/>
      <c r="AD10" s="46"/>
      <c r="AE10" s="46"/>
    </row>
    <row r="11" spans="1:31" s="2" customFormat="1" ht="26.25" customHeight="1" x14ac:dyDescent="0.25">
      <c r="A11" s="861" t="s">
        <v>491</v>
      </c>
      <c r="B11" s="861"/>
      <c r="C11" s="861"/>
      <c r="D11" s="861"/>
      <c r="E11" s="861"/>
      <c r="F11" s="861"/>
      <c r="G11" s="861"/>
      <c r="H11" s="861"/>
      <c r="I11" s="861"/>
      <c r="J11" s="861"/>
      <c r="K11" s="861"/>
      <c r="L11" s="861"/>
      <c r="M11" s="861"/>
      <c r="N11" s="861"/>
      <c r="O11" s="861"/>
      <c r="P11" s="861"/>
      <c r="Q11" s="861"/>
      <c r="R11" s="46"/>
      <c r="S11" s="46"/>
      <c r="T11" s="46"/>
      <c r="U11" s="46"/>
      <c r="V11" s="46"/>
      <c r="W11" s="46"/>
      <c r="X11" s="46"/>
      <c r="Y11" s="46"/>
      <c r="Z11" s="46"/>
      <c r="AA11" s="46"/>
      <c r="AB11" s="46"/>
      <c r="AC11" s="46"/>
      <c r="AD11" s="46"/>
      <c r="AE11" s="46"/>
    </row>
    <row r="12" spans="1:31" s="2" customFormat="1" ht="17.100000000000001" customHeight="1" x14ac:dyDescent="0.25">
      <c r="A12" s="879" t="s">
        <v>77</v>
      </c>
      <c r="B12" s="879"/>
      <c r="C12" s="879"/>
      <c r="D12" s="879"/>
      <c r="E12" s="879"/>
      <c r="F12" s="89"/>
      <c r="G12" s="870">
        <f>Monatsverwendungsnachweis!E6</f>
        <v>0</v>
      </c>
      <c r="H12" s="870"/>
      <c r="I12" s="870"/>
      <c r="J12" s="46"/>
      <c r="K12" s="46"/>
      <c r="L12" s="46"/>
      <c r="M12" s="46"/>
      <c r="N12" s="46"/>
      <c r="O12" s="46"/>
      <c r="P12" s="46"/>
      <c r="Q12" s="46"/>
      <c r="R12" s="46"/>
      <c r="S12" s="46"/>
      <c r="T12" s="46"/>
      <c r="U12" s="46"/>
      <c r="V12" s="46"/>
      <c r="W12" s="46"/>
      <c r="X12" s="46"/>
      <c r="Y12" s="46"/>
      <c r="Z12" s="46"/>
      <c r="AA12" s="46"/>
      <c r="AB12" s="46"/>
      <c r="AC12" s="46"/>
      <c r="AD12" s="46"/>
      <c r="AE12" s="46"/>
    </row>
    <row r="13" spans="1:31" s="2" customFormat="1" ht="17.100000000000001" customHeight="1" x14ac:dyDescent="0.25">
      <c r="A13" s="868" t="s">
        <v>473</v>
      </c>
      <c r="B13" s="869"/>
      <c r="C13" s="869"/>
      <c r="D13" s="869"/>
      <c r="E13" s="869"/>
      <c r="F13" s="90"/>
      <c r="G13" s="871">
        <f>Ermittlung_Pauschale!N302</f>
        <v>0</v>
      </c>
      <c r="H13" s="871"/>
      <c r="I13" s="871"/>
    </row>
    <row r="14" spans="1:31" s="2" customFormat="1" ht="17.100000000000001" customHeight="1" x14ac:dyDescent="0.25">
      <c r="A14" s="868" t="s">
        <v>474</v>
      </c>
      <c r="B14" s="869"/>
      <c r="C14" s="869"/>
      <c r="D14" s="869"/>
      <c r="E14" s="869"/>
      <c r="F14" s="90"/>
      <c r="G14" s="871">
        <f>Ermittlung_Pauschale!N303</f>
        <v>1</v>
      </c>
      <c r="H14" s="871"/>
      <c r="I14" s="871"/>
    </row>
    <row r="15" spans="1:31" s="2" customFormat="1" ht="17.100000000000001" customHeight="1" x14ac:dyDescent="0.25">
      <c r="A15" s="251"/>
      <c r="B15" s="252"/>
      <c r="C15" s="252"/>
      <c r="D15" s="252"/>
      <c r="E15" s="252"/>
      <c r="F15" s="90"/>
      <c r="G15" s="883"/>
      <c r="H15" s="883"/>
      <c r="I15" s="883"/>
      <c r="R15" s="182"/>
      <c r="S15" s="182"/>
      <c r="T15" s="182"/>
    </row>
    <row r="16" spans="1:31" s="2" customFormat="1" ht="17.100000000000001" customHeight="1" x14ac:dyDescent="0.25">
      <c r="A16" s="251" t="s">
        <v>307</v>
      </c>
      <c r="B16" s="252"/>
      <c r="C16" s="252"/>
      <c r="D16" s="252"/>
      <c r="E16" s="252"/>
      <c r="F16" s="90"/>
      <c r="G16" s="870">
        <f>G13</f>
        <v>0</v>
      </c>
      <c r="H16" s="870"/>
      <c r="I16" s="870"/>
      <c r="K16" s="859" t="str">
        <f>IF(Q16&lt;=0,"Die max. Platzzahl wird eingehalten.","Die max. Platzzahl wird überschritten!")</f>
        <v>Die max. Platzzahl wird eingehalten.</v>
      </c>
      <c r="L16" s="859"/>
      <c r="M16" s="859"/>
      <c r="N16" s="859"/>
      <c r="O16" s="859"/>
      <c r="P16" s="859"/>
      <c r="Q16" s="561">
        <f>G13-G12</f>
        <v>0</v>
      </c>
    </row>
    <row r="17" spans="1:21" s="2" customFormat="1" ht="17.100000000000001" customHeight="1" x14ac:dyDescent="0.25">
      <c r="A17" s="880" t="s">
        <v>21</v>
      </c>
      <c r="B17" s="881"/>
      <c r="C17" s="881"/>
      <c r="D17" s="881"/>
      <c r="E17" s="881"/>
      <c r="F17" s="205"/>
      <c r="G17" s="862" t="str">
        <f>Monatsverwendungsnachweis!J9</f>
        <v>?</v>
      </c>
      <c r="H17" s="862"/>
      <c r="I17" s="862"/>
      <c r="J17" s="44"/>
    </row>
    <row r="18" spans="1:21" s="2" customFormat="1" ht="17.100000000000001" customHeight="1" x14ac:dyDescent="0.25">
      <c r="A18" s="876" t="s">
        <v>354</v>
      </c>
      <c r="B18" s="877"/>
      <c r="C18" s="877"/>
      <c r="D18" s="877"/>
      <c r="E18" s="877"/>
      <c r="F18" s="205"/>
      <c r="G18" s="860" t="e">
        <f>G17*G16</f>
        <v>#VALUE!</v>
      </c>
      <c r="H18" s="860"/>
      <c r="I18" s="860"/>
      <c r="K18" s="13"/>
      <c r="M18" s="13"/>
      <c r="O18" s="13"/>
    </row>
    <row r="19" spans="1:21" s="164" customFormat="1" ht="18" customHeight="1" x14ac:dyDescent="0.25">
      <c r="A19" s="685"/>
      <c r="B19" s="685"/>
      <c r="C19" s="685"/>
      <c r="D19" s="685"/>
      <c r="E19" s="685"/>
      <c r="F19" s="872" t="str">
        <f>IF(G13&gt;G12,"(die Angabe der Summe erfolgt auf Basis der im Bescheid genannten max Platzzahl)","")</f>
        <v/>
      </c>
      <c r="G19" s="872"/>
      <c r="H19" s="872"/>
      <c r="I19" s="872"/>
      <c r="J19" s="872"/>
      <c r="K19" s="872"/>
      <c r="L19" s="872"/>
      <c r="M19" s="872"/>
      <c r="N19" s="872"/>
      <c r="O19" s="872"/>
      <c r="P19" s="872"/>
      <c r="Q19" s="872"/>
      <c r="T19" s="167"/>
      <c r="U19" s="167"/>
    </row>
    <row r="20" spans="1:21" s="49" customFormat="1" ht="18.75" customHeight="1" x14ac:dyDescent="0.25">
      <c r="A20" s="91" t="s">
        <v>490</v>
      </c>
      <c r="B20" s="91"/>
      <c r="C20" s="91"/>
      <c r="D20" s="91"/>
      <c r="E20" s="91"/>
      <c r="F20" s="6"/>
      <c r="G20" s="6"/>
      <c r="H20" s="6"/>
    </row>
    <row r="21" spans="1:21" s="49" customFormat="1" ht="9.75" customHeight="1" x14ac:dyDescent="0.25">
      <c r="A21" s="91"/>
      <c r="B21" s="91"/>
      <c r="C21" s="91"/>
      <c r="D21" s="91"/>
      <c r="E21" s="91"/>
      <c r="F21" s="6"/>
      <c r="G21" s="6"/>
      <c r="H21" s="6"/>
    </row>
    <row r="22" spans="1:21" s="49" customFormat="1" ht="17.100000000000001" customHeight="1" x14ac:dyDescent="0.25">
      <c r="A22" s="250" t="s">
        <v>33</v>
      </c>
      <c r="B22" s="250"/>
      <c r="C22" s="250"/>
      <c r="D22" s="250"/>
      <c r="E22" s="250"/>
      <c r="F22" s="6"/>
      <c r="G22" s="866" t="str">
        <f>IF(Monatsverwendungsnachweis!P6&gt;0,Monatsverwendungsnachweis!P6,"")</f>
        <v>?</v>
      </c>
      <c r="H22" s="866"/>
      <c r="I22" s="866"/>
      <c r="O22" s="78"/>
      <c r="P22" s="78"/>
      <c r="Q22" s="78"/>
    </row>
    <row r="23" spans="1:21" s="49" customFormat="1" ht="18.75" customHeight="1" x14ac:dyDescent="0.25">
      <c r="A23" s="91"/>
      <c r="B23" s="91"/>
      <c r="C23" s="91"/>
      <c r="D23" s="91"/>
      <c r="E23" s="91"/>
      <c r="F23" s="6"/>
      <c r="G23" s="6"/>
      <c r="H23" s="6"/>
    </row>
    <row r="24" spans="1:21" s="49" customFormat="1" ht="17.100000000000001" customHeight="1" x14ac:dyDescent="0.25">
      <c r="A24" s="863" t="s">
        <v>682</v>
      </c>
      <c r="B24" s="863"/>
      <c r="C24" s="863"/>
      <c r="D24" s="863"/>
      <c r="E24" s="863"/>
      <c r="F24" s="94"/>
      <c r="G24" s="867">
        <f>Ermittlung_Kofi!Q303</f>
        <v>0</v>
      </c>
      <c r="H24" s="867"/>
      <c r="I24" s="867"/>
      <c r="K24" s="119" t="s">
        <v>686</v>
      </c>
      <c r="L24" s="118"/>
      <c r="O24" s="865">
        <f>Ermittlung_Kofi!R304</f>
        <v>0</v>
      </c>
      <c r="P24" s="865"/>
      <c r="Q24" s="865"/>
    </row>
    <row r="25" spans="1:21" s="49" customFormat="1" ht="17.100000000000001" customHeight="1" x14ac:dyDescent="0.25">
      <c r="A25" s="863" t="s">
        <v>683</v>
      </c>
      <c r="B25" s="864"/>
      <c r="C25" s="864"/>
      <c r="D25" s="864"/>
      <c r="E25" s="864"/>
      <c r="F25" s="94"/>
      <c r="G25" s="867">
        <f>Ermittlung_Kofi!T306</f>
        <v>0</v>
      </c>
      <c r="H25" s="867"/>
      <c r="I25" s="867"/>
      <c r="K25" s="119" t="s">
        <v>687</v>
      </c>
      <c r="L25" s="118"/>
      <c r="O25" s="865">
        <f>Ermittlung_Kofi!S305</f>
        <v>0</v>
      </c>
      <c r="P25" s="865"/>
      <c r="Q25" s="865"/>
    </row>
    <row r="26" spans="1:21" s="49" customFormat="1" ht="17.100000000000001" customHeight="1" x14ac:dyDescent="0.25">
      <c r="A26" s="653" t="s">
        <v>684</v>
      </c>
      <c r="B26" s="654"/>
      <c r="C26" s="654"/>
      <c r="D26" s="654"/>
      <c r="E26" s="654"/>
      <c r="F26" s="94"/>
      <c r="G26" s="865">
        <f>G24+O24+G25+O25</f>
        <v>0</v>
      </c>
      <c r="H26" s="865"/>
      <c r="I26" s="865"/>
      <c r="K26" s="119"/>
      <c r="L26" s="118"/>
    </row>
    <row r="27" spans="1:21" s="49" customFormat="1" ht="17.100000000000001" customHeight="1" x14ac:dyDescent="0.25">
      <c r="A27" s="863" t="s">
        <v>685</v>
      </c>
      <c r="B27" s="864"/>
      <c r="C27" s="864"/>
      <c r="D27" s="864"/>
      <c r="E27" s="864"/>
      <c r="F27" s="94"/>
      <c r="G27" s="873">
        <f>Monatsverwendungsnachweis!AB9</f>
        <v>0</v>
      </c>
      <c r="H27" s="873"/>
      <c r="I27" s="873"/>
      <c r="K27" s="119"/>
    </row>
    <row r="28" spans="1:21" s="49" customFormat="1" ht="17.100000000000001" customHeight="1" x14ac:dyDescent="0.25">
      <c r="A28" s="863" t="s">
        <v>748</v>
      </c>
      <c r="B28" s="864"/>
      <c r="C28" s="864"/>
      <c r="D28" s="864"/>
      <c r="E28" s="864"/>
      <c r="F28" s="94"/>
      <c r="G28" s="857">
        <f>G26*G27</f>
        <v>0</v>
      </c>
      <c r="H28" s="857"/>
      <c r="I28" s="857"/>
      <c r="K28" s="119"/>
    </row>
    <row r="29" spans="1:21" s="49" customFormat="1" ht="17.100000000000001" customHeight="1" x14ac:dyDescent="0.25">
      <c r="A29" s="652"/>
      <c r="B29" s="250"/>
      <c r="C29" s="250"/>
      <c r="D29" s="250"/>
      <c r="E29" s="250"/>
      <c r="F29" s="6"/>
      <c r="G29" s="78"/>
      <c r="H29" s="78"/>
      <c r="I29" s="78"/>
      <c r="O29" s="78"/>
      <c r="P29" s="78"/>
      <c r="Q29" s="78"/>
    </row>
    <row r="30" spans="1:21" s="49" customFormat="1" ht="17.100000000000001" customHeight="1" x14ac:dyDescent="0.25">
      <c r="A30" s="863" t="s">
        <v>475</v>
      </c>
      <c r="B30" s="864"/>
      <c r="C30" s="864"/>
      <c r="D30" s="864"/>
      <c r="E30" s="864"/>
      <c r="F30" s="94"/>
      <c r="G30" s="867">
        <f>Ermittlung_Kofi!X303</f>
        <v>0</v>
      </c>
      <c r="H30" s="867"/>
      <c r="I30" s="867"/>
      <c r="K30" s="119" t="s">
        <v>478</v>
      </c>
      <c r="L30" s="118"/>
      <c r="O30" s="865">
        <f>Ermittlung_Kofi!Y304</f>
        <v>0</v>
      </c>
      <c r="P30" s="865"/>
      <c r="Q30" s="865"/>
    </row>
    <row r="31" spans="1:21" s="49" customFormat="1" ht="17.100000000000001" customHeight="1" x14ac:dyDescent="0.25">
      <c r="A31" s="863" t="s">
        <v>768</v>
      </c>
      <c r="B31" s="863"/>
      <c r="C31" s="863"/>
      <c r="D31" s="863"/>
      <c r="E31" s="863"/>
      <c r="F31" s="94"/>
      <c r="G31" s="867">
        <f>Ermittlung_Kofi!Q308</f>
        <v>0</v>
      </c>
      <c r="H31" s="867"/>
      <c r="I31" s="867"/>
      <c r="K31" s="119" t="s">
        <v>769</v>
      </c>
      <c r="L31" s="118"/>
      <c r="O31" s="867">
        <f>Ermittlung_Kofi!R309</f>
        <v>0</v>
      </c>
      <c r="P31" s="867"/>
      <c r="Q31" s="867"/>
    </row>
    <row r="32" spans="1:21" s="49" customFormat="1" ht="17.100000000000001" customHeight="1" x14ac:dyDescent="0.25">
      <c r="A32" s="863" t="s">
        <v>476</v>
      </c>
      <c r="B32" s="864"/>
      <c r="C32" s="864"/>
      <c r="D32" s="864"/>
      <c r="E32" s="864"/>
      <c r="F32" s="94"/>
      <c r="G32" s="867">
        <f>Ermittlung_Kofi!AA306</f>
        <v>0</v>
      </c>
      <c r="H32" s="867"/>
      <c r="I32" s="867"/>
      <c r="K32" s="119" t="s">
        <v>479</v>
      </c>
      <c r="L32" s="118"/>
      <c r="O32" s="865">
        <f>Ermittlung_Kofi!Z305</f>
        <v>0</v>
      </c>
      <c r="P32" s="865"/>
      <c r="Q32" s="865"/>
    </row>
    <row r="33" spans="1:31" s="49" customFormat="1" ht="17.100000000000001" customHeight="1" x14ac:dyDescent="0.25">
      <c r="A33" s="625" t="s">
        <v>770</v>
      </c>
      <c r="B33" s="699"/>
      <c r="C33" s="699"/>
      <c r="D33" s="699"/>
      <c r="E33" s="699"/>
      <c r="F33" s="94"/>
      <c r="G33" s="867">
        <f>Ermittlung_Kofi!T311</f>
        <v>0</v>
      </c>
      <c r="H33" s="867"/>
      <c r="I33" s="867"/>
      <c r="K33" s="119" t="s">
        <v>771</v>
      </c>
      <c r="L33" s="118"/>
      <c r="O33" s="894">
        <f>Ermittlung_Kofi!S310</f>
        <v>0</v>
      </c>
      <c r="P33" s="894"/>
      <c r="Q33" s="894"/>
    </row>
    <row r="34" spans="1:31" s="49" customFormat="1" ht="17.100000000000001" customHeight="1" x14ac:dyDescent="0.25">
      <c r="A34" s="413" t="s">
        <v>477</v>
      </c>
      <c r="B34" s="258"/>
      <c r="C34" s="258"/>
      <c r="D34" s="258"/>
      <c r="E34" s="258"/>
      <c r="F34" s="94"/>
      <c r="G34" s="865">
        <f>G30+O30+G32+O32</f>
        <v>0</v>
      </c>
      <c r="H34" s="865"/>
      <c r="I34" s="865"/>
      <c r="K34" s="119"/>
      <c r="L34" s="118"/>
    </row>
    <row r="35" spans="1:31" s="49" customFormat="1" ht="17.100000000000001" customHeight="1" x14ac:dyDescent="0.25">
      <c r="A35" s="863" t="s">
        <v>388</v>
      </c>
      <c r="B35" s="864"/>
      <c r="C35" s="864"/>
      <c r="D35" s="864"/>
      <c r="E35" s="864"/>
      <c r="F35" s="94"/>
      <c r="G35" s="873">
        <f>Monatsverwendungsnachweis!X9</f>
        <v>0</v>
      </c>
      <c r="H35" s="873"/>
      <c r="I35" s="873"/>
      <c r="K35" s="119"/>
    </row>
    <row r="36" spans="1:31" s="49" customFormat="1" ht="17.100000000000001" customHeight="1" x14ac:dyDescent="0.25">
      <c r="A36" s="863" t="s">
        <v>701</v>
      </c>
      <c r="B36" s="864"/>
      <c r="C36" s="864"/>
      <c r="D36" s="864"/>
      <c r="E36" s="864"/>
      <c r="F36" s="94"/>
      <c r="G36" s="857">
        <f>G34*G35</f>
        <v>0</v>
      </c>
      <c r="H36" s="857"/>
      <c r="I36" s="857"/>
      <c r="K36" s="119"/>
    </row>
    <row r="37" spans="1:31" s="49" customFormat="1" ht="17.100000000000001" customHeight="1" x14ac:dyDescent="0.25">
      <c r="A37" s="697" t="s">
        <v>749</v>
      </c>
      <c r="B37" s="698"/>
      <c r="C37" s="698"/>
      <c r="D37" s="698"/>
      <c r="E37" s="698"/>
      <c r="F37" s="94"/>
      <c r="G37" s="857">
        <f>G28+G36</f>
        <v>0</v>
      </c>
      <c r="H37" s="857"/>
      <c r="I37" s="857"/>
      <c r="K37" s="119"/>
    </row>
    <row r="38" spans="1:31" s="49" customFormat="1" ht="17.100000000000001" customHeight="1" x14ac:dyDescent="0.25">
      <c r="A38" s="268"/>
      <c r="B38" s="269"/>
      <c r="C38" s="269"/>
      <c r="D38" s="269"/>
      <c r="E38" s="269"/>
      <c r="F38" s="270"/>
      <c r="G38" s="271"/>
      <c r="H38" s="271"/>
      <c r="I38" s="271"/>
      <c r="J38" s="92"/>
      <c r="K38" s="272"/>
      <c r="L38" s="92"/>
      <c r="M38" s="92"/>
      <c r="N38" s="92"/>
      <c r="O38" s="92"/>
      <c r="P38" s="92"/>
      <c r="Q38" s="92"/>
    </row>
    <row r="39" spans="1:31" s="49" customFormat="1" ht="17.100000000000001" customHeight="1" x14ac:dyDescent="0.25">
      <c r="A39" s="257"/>
      <c r="B39" s="258"/>
      <c r="C39" s="258"/>
      <c r="D39" s="258"/>
      <c r="E39" s="258"/>
      <c r="F39" s="94"/>
      <c r="G39" s="52"/>
      <c r="H39" s="52"/>
      <c r="I39" s="52"/>
      <c r="K39" s="119"/>
    </row>
    <row r="40" spans="1:31" s="49" customFormat="1" ht="17.100000000000001" customHeight="1" x14ac:dyDescent="0.25">
      <c r="A40" s="863" t="s">
        <v>451</v>
      </c>
      <c r="B40" s="864"/>
      <c r="C40" s="864"/>
      <c r="D40" s="864"/>
      <c r="E40" s="864"/>
      <c r="F40" s="94"/>
      <c r="G40" s="860">
        <f>G24*G27+G30*G35</f>
        <v>0</v>
      </c>
      <c r="H40" s="860"/>
      <c r="I40" s="860"/>
      <c r="K40" s="119" t="s">
        <v>449</v>
      </c>
      <c r="L40" s="118"/>
      <c r="O40" s="862">
        <f>O24*G27+O30*G35</f>
        <v>0</v>
      </c>
      <c r="P40" s="862"/>
      <c r="Q40" s="862"/>
    </row>
    <row r="41" spans="1:31" s="49" customFormat="1" ht="17.100000000000001" customHeight="1" x14ac:dyDescent="0.25">
      <c r="A41" s="863" t="s">
        <v>452</v>
      </c>
      <c r="B41" s="864"/>
      <c r="C41" s="864"/>
      <c r="D41" s="864"/>
      <c r="E41" s="864"/>
      <c r="F41" s="94"/>
      <c r="G41" s="860">
        <f>G25*G27+G32*G35</f>
        <v>0</v>
      </c>
      <c r="H41" s="860"/>
      <c r="I41" s="860"/>
      <c r="K41" s="119" t="s">
        <v>450</v>
      </c>
      <c r="L41" s="118"/>
      <c r="O41" s="862">
        <f>O25*G27+O32*G35</f>
        <v>0</v>
      </c>
      <c r="P41" s="862"/>
      <c r="Q41" s="862"/>
    </row>
    <row r="42" spans="1:31" s="49" customFormat="1" ht="17.100000000000001" customHeight="1" x14ac:dyDescent="0.25">
      <c r="A42" s="268"/>
      <c r="B42" s="269"/>
      <c r="C42" s="269"/>
      <c r="D42" s="269"/>
      <c r="E42" s="269"/>
      <c r="F42" s="270"/>
      <c r="G42" s="273"/>
      <c r="H42" s="273"/>
      <c r="I42" s="273"/>
      <c r="J42" s="92"/>
      <c r="K42" s="272"/>
      <c r="L42" s="274"/>
      <c r="M42" s="92"/>
      <c r="N42" s="92"/>
      <c r="O42" s="273"/>
      <c r="P42" s="273"/>
      <c r="Q42" s="273"/>
    </row>
    <row r="43" spans="1:31" s="49" customFormat="1" ht="13.8" x14ac:dyDescent="0.25">
      <c r="A43" s="267"/>
      <c r="B43" s="258"/>
      <c r="C43" s="258"/>
      <c r="D43" s="258"/>
      <c r="E43" s="258"/>
      <c r="F43" s="94"/>
      <c r="G43" s="52"/>
      <c r="H43" s="52"/>
      <c r="I43" s="52"/>
      <c r="K43" s="119"/>
    </row>
    <row r="44" spans="1:31" s="52" customFormat="1" ht="13.8" x14ac:dyDescent="0.25">
      <c r="A44" s="863" t="s">
        <v>402</v>
      </c>
      <c r="B44" s="864"/>
      <c r="C44" s="864"/>
      <c r="D44" s="864"/>
      <c r="E44" s="864"/>
      <c r="F44" s="94"/>
      <c r="G44" s="860">
        <f>UHG_Refi_1_csv!I302</f>
        <v>0</v>
      </c>
      <c r="H44" s="860"/>
      <c r="I44" s="860"/>
      <c r="J44" s="49"/>
      <c r="K44" s="119" t="s">
        <v>404</v>
      </c>
      <c r="L44" s="118"/>
      <c r="M44" s="49"/>
      <c r="N44" s="49"/>
      <c r="O44" s="862">
        <f>UHG_Refi_1_csv!I303</f>
        <v>0</v>
      </c>
      <c r="P44" s="862"/>
      <c r="Q44" s="862"/>
      <c r="R44" s="49"/>
      <c r="S44" s="49"/>
      <c r="T44" s="49"/>
      <c r="U44" s="53"/>
      <c r="V44" s="53"/>
      <c r="W44" s="53"/>
      <c r="X44" s="53"/>
      <c r="Y44" s="53"/>
      <c r="Z44" s="53"/>
      <c r="AA44" s="53"/>
      <c r="AB44" s="53"/>
      <c r="AC44" s="53"/>
      <c r="AD44" s="53"/>
      <c r="AE44" s="53"/>
    </row>
    <row r="45" spans="1:31" s="52" customFormat="1" ht="13.8" x14ac:dyDescent="0.25">
      <c r="A45" s="863" t="s">
        <v>403</v>
      </c>
      <c r="B45" s="864"/>
      <c r="C45" s="864"/>
      <c r="D45" s="864"/>
      <c r="E45" s="864"/>
      <c r="F45" s="94"/>
      <c r="G45" s="860">
        <f>UHG_Refi_1_csv!I305</f>
        <v>0</v>
      </c>
      <c r="H45" s="860"/>
      <c r="I45" s="860"/>
      <c r="J45" s="49"/>
      <c r="K45" s="119" t="s">
        <v>402</v>
      </c>
      <c r="L45" s="118"/>
      <c r="M45" s="49"/>
      <c r="N45" s="49"/>
      <c r="O45" s="862">
        <f>UHG_Refi_1_csv!I304</f>
        <v>0</v>
      </c>
      <c r="P45" s="862"/>
      <c r="Q45" s="862"/>
      <c r="R45" s="49"/>
      <c r="S45" s="49"/>
      <c r="T45" s="49"/>
      <c r="U45" s="53"/>
      <c r="V45" s="53"/>
      <c r="W45" s="53"/>
      <c r="X45" s="53"/>
      <c r="Y45" s="53"/>
      <c r="Z45" s="53"/>
      <c r="AA45" s="53"/>
      <c r="AB45" s="53"/>
      <c r="AC45" s="53"/>
      <c r="AD45" s="53"/>
      <c r="AE45" s="53"/>
    </row>
    <row r="46" spans="1:31" s="52" customFormat="1" ht="13.8" x14ac:dyDescent="0.25">
      <c r="A46" s="334"/>
      <c r="B46" s="335"/>
      <c r="C46" s="335"/>
      <c r="D46" s="335"/>
      <c r="E46" s="335"/>
      <c r="F46" s="94"/>
      <c r="G46" s="380"/>
      <c r="H46" s="380"/>
      <c r="I46" s="380"/>
      <c r="K46" s="381" t="s">
        <v>448</v>
      </c>
      <c r="L46" s="382"/>
      <c r="M46" s="382"/>
      <c r="N46" s="382"/>
      <c r="O46" s="860">
        <f>UHG_Refi_2_csv!I304</f>
        <v>0</v>
      </c>
      <c r="P46" s="860"/>
      <c r="Q46" s="860"/>
      <c r="R46" s="49"/>
      <c r="S46" s="49"/>
      <c r="T46" s="49"/>
      <c r="U46" s="53"/>
      <c r="V46" s="53"/>
      <c r="W46" s="53"/>
      <c r="X46" s="53"/>
      <c r="Y46" s="53"/>
      <c r="Z46" s="53"/>
      <c r="AA46" s="53"/>
      <c r="AB46" s="53"/>
      <c r="AC46" s="53"/>
      <c r="AD46" s="53"/>
      <c r="AE46" s="53"/>
    </row>
    <row r="47" spans="1:31" s="2" customFormat="1" ht="10.5" customHeight="1" x14ac:dyDescent="0.25">
      <c r="A47" s="376"/>
      <c r="B47" s="78"/>
      <c r="C47" s="78"/>
      <c r="D47" s="78"/>
      <c r="E47" s="78"/>
      <c r="F47" s="78"/>
      <c r="G47" s="78"/>
      <c r="H47" s="78"/>
      <c r="I47" s="78"/>
      <c r="J47" s="78"/>
      <c r="O47" s="377"/>
      <c r="P47" s="377"/>
      <c r="Q47" s="377"/>
      <c r="R47" s="50"/>
      <c r="S47" s="50"/>
      <c r="T47" s="50"/>
      <c r="U47" s="50"/>
      <c r="V47" s="50"/>
      <c r="W47" s="50"/>
      <c r="X47" s="51"/>
      <c r="Y47" s="50"/>
      <c r="Z47" s="50"/>
      <c r="AA47" s="50"/>
      <c r="AB47" s="50"/>
      <c r="AC47" s="50"/>
      <c r="AD47" s="50"/>
    </row>
    <row r="48" spans="1:31" s="2" customFormat="1" ht="20.25" customHeight="1" x14ac:dyDescent="0.25">
      <c r="A48" s="378"/>
      <c r="B48" s="379"/>
      <c r="C48" s="379"/>
      <c r="D48" s="379"/>
      <c r="E48" s="379"/>
      <c r="F48" s="379"/>
      <c r="G48" s="379"/>
      <c r="H48" s="379"/>
      <c r="I48" s="379"/>
      <c r="J48" s="379"/>
      <c r="K48" s="379"/>
      <c r="L48" s="379"/>
      <c r="M48" s="379"/>
      <c r="N48" s="379"/>
      <c r="O48" s="379"/>
      <c r="P48" s="379"/>
      <c r="Q48" s="379"/>
      <c r="R48" s="50"/>
      <c r="S48" s="50"/>
      <c r="T48" s="50"/>
      <c r="U48" s="50"/>
      <c r="V48" s="50"/>
      <c r="W48" s="50"/>
      <c r="X48" s="51"/>
      <c r="Y48" s="50"/>
      <c r="Z48" s="50"/>
      <c r="AA48" s="50"/>
      <c r="AB48" s="50"/>
      <c r="AC48" s="50"/>
      <c r="AD48" s="50"/>
    </row>
    <row r="49" spans="1:30" s="2" customFormat="1" ht="16.5" customHeight="1" x14ac:dyDescent="0.25">
      <c r="A49" s="255" t="s">
        <v>36</v>
      </c>
      <c r="B49" s="255"/>
      <c r="C49" s="255"/>
      <c r="D49" s="255"/>
      <c r="E49" s="255"/>
      <c r="F49" s="166"/>
      <c r="G49" s="858" t="s">
        <v>80</v>
      </c>
      <c r="H49" s="858"/>
      <c r="I49" s="858"/>
      <c r="J49" s="50"/>
      <c r="K49" s="50"/>
      <c r="L49" s="50"/>
      <c r="M49" s="50"/>
      <c r="N49" s="50"/>
      <c r="O49" s="50"/>
      <c r="P49" s="50"/>
      <c r="Q49" s="50"/>
      <c r="R49" s="50"/>
      <c r="S49" s="50"/>
      <c r="T49" s="50"/>
      <c r="U49" s="50"/>
      <c r="V49" s="50"/>
      <c r="W49" s="50"/>
      <c r="X49" s="51"/>
      <c r="Y49" s="50"/>
      <c r="Z49" s="50"/>
      <c r="AA49" s="50"/>
      <c r="AB49" s="50"/>
      <c r="AC49" s="50"/>
      <c r="AD49" s="50"/>
    </row>
    <row r="50" spans="1:30" s="2" customFormat="1" ht="17.25" customHeight="1" x14ac:dyDescent="0.25">
      <c r="A50" s="62" t="s">
        <v>23</v>
      </c>
      <c r="B50" s="50"/>
      <c r="C50" s="50"/>
      <c r="D50" s="50"/>
      <c r="E50" s="50"/>
      <c r="F50" s="50"/>
      <c r="G50" s="50"/>
      <c r="H50" s="50"/>
      <c r="I50" s="50"/>
      <c r="J50" s="50"/>
      <c r="K50" s="50"/>
      <c r="L50" s="50"/>
      <c r="M50" s="50"/>
      <c r="N50" s="50"/>
      <c r="O50" s="50"/>
      <c r="P50" s="50"/>
      <c r="Q50" s="50"/>
      <c r="R50" s="50"/>
      <c r="S50" s="50"/>
      <c r="T50" s="50"/>
      <c r="U50" s="50"/>
      <c r="V50" s="50"/>
      <c r="W50" s="50"/>
      <c r="X50" s="51"/>
      <c r="Y50" s="50"/>
      <c r="Z50" s="50"/>
      <c r="AA50" s="50"/>
      <c r="AB50" s="50"/>
      <c r="AC50" s="50"/>
      <c r="AD50" s="50"/>
    </row>
    <row r="51" spans="1:30" s="2" customFormat="1" ht="20.25" customHeight="1" x14ac:dyDescent="0.25">
      <c r="A51" s="171"/>
      <c r="B51" s="172"/>
      <c r="C51" s="172"/>
      <c r="D51" s="172"/>
      <c r="E51" s="172"/>
      <c r="F51" s="172"/>
      <c r="G51" s="172"/>
      <c r="H51" s="172"/>
      <c r="I51" s="172"/>
      <c r="J51" s="172"/>
      <c r="K51" s="172"/>
      <c r="L51" s="172"/>
      <c r="M51" s="172"/>
      <c r="N51" s="172"/>
      <c r="O51" s="172"/>
      <c r="P51" s="172"/>
      <c r="Q51" s="172"/>
      <c r="R51" s="50"/>
      <c r="S51" s="50"/>
      <c r="T51" s="50"/>
      <c r="U51" s="50"/>
      <c r="V51" s="50"/>
      <c r="W51" s="51"/>
      <c r="X51" s="50"/>
      <c r="Y51" s="50"/>
      <c r="Z51" s="50"/>
      <c r="AA51" s="50"/>
      <c r="AB51" s="50"/>
      <c r="AC51" s="50"/>
    </row>
    <row r="52" spans="1:30" s="2" customFormat="1" ht="8.25" customHeight="1" x14ac:dyDescent="0.25">
      <c r="A52" s="62"/>
      <c r="B52" s="165"/>
      <c r="C52" s="165"/>
      <c r="D52" s="165"/>
      <c r="E52" s="165"/>
      <c r="F52" s="165"/>
      <c r="G52" s="165"/>
      <c r="H52" s="165"/>
      <c r="I52" s="165"/>
      <c r="J52" s="165"/>
      <c r="K52" s="165"/>
      <c r="L52" s="165"/>
      <c r="M52" s="165"/>
      <c r="N52" s="165"/>
      <c r="O52" s="165"/>
      <c r="P52" s="165"/>
      <c r="Q52" s="165"/>
      <c r="R52" s="50"/>
      <c r="S52" s="50"/>
      <c r="T52" s="50"/>
      <c r="U52" s="50"/>
      <c r="V52" s="50"/>
      <c r="W52" s="50"/>
      <c r="X52" s="51"/>
      <c r="Y52" s="50"/>
      <c r="Z52" s="50"/>
      <c r="AA52" s="50"/>
      <c r="AB52" s="50"/>
      <c r="AC52" s="50"/>
      <c r="AD52" s="50"/>
    </row>
    <row r="53" spans="1:30" s="177" customFormat="1" x14ac:dyDescent="0.25">
      <c r="A53" s="163" t="s">
        <v>265</v>
      </c>
      <c r="B53" s="50"/>
      <c r="C53" s="50"/>
      <c r="D53" s="50"/>
      <c r="E53" s="50"/>
      <c r="F53" s="50"/>
      <c r="G53" s="162" t="s">
        <v>264</v>
      </c>
      <c r="H53" s="50"/>
      <c r="I53" s="50"/>
      <c r="J53" s="50"/>
      <c r="K53" s="90"/>
      <c r="L53" s="50"/>
      <c r="M53" s="50"/>
      <c r="N53" s="50"/>
      <c r="O53" s="50"/>
      <c r="P53" s="50"/>
      <c r="Q53" s="50"/>
    </row>
    <row r="54" spans="1:30" s="177" customFormat="1" ht="8.25" customHeight="1" x14ac:dyDescent="0.25">
      <c r="A54" s="162"/>
      <c r="B54" s="50"/>
      <c r="C54" s="50"/>
      <c r="D54" s="50"/>
      <c r="E54" s="50"/>
      <c r="F54" s="50"/>
      <c r="G54" s="50"/>
      <c r="H54" s="50"/>
      <c r="I54" s="50"/>
      <c r="J54" s="50"/>
      <c r="K54" s="50"/>
      <c r="L54" s="50"/>
      <c r="M54" s="50"/>
      <c r="N54" s="50"/>
      <c r="O54" s="50"/>
      <c r="P54" s="50"/>
      <c r="Q54" s="50"/>
    </row>
    <row r="55" spans="1:30" s="182" customFormat="1" ht="17.100000000000001" customHeight="1" x14ac:dyDescent="0.25">
      <c r="A55" s="231" t="s">
        <v>279</v>
      </c>
      <c r="B55" s="177"/>
      <c r="C55" s="177"/>
      <c r="D55" s="181"/>
      <c r="E55" s="177"/>
      <c r="F55" s="177"/>
      <c r="G55" s="890" t="str">
        <f>IF(Monatsverwendungsnachweis!U4="kV","keine Vorgabe","Vorgabe")</f>
        <v>keine Vorgabe</v>
      </c>
      <c r="H55" s="890"/>
      <c r="I55" s="890"/>
      <c r="J55" s="193"/>
      <c r="K55" s="193"/>
      <c r="L55" s="193"/>
      <c r="M55" s="193"/>
      <c r="N55" s="193"/>
      <c r="O55" s="193"/>
      <c r="P55" s="177"/>
      <c r="Q55" s="177"/>
      <c r="R55" s="181"/>
      <c r="S55" s="181"/>
      <c r="T55" s="181"/>
      <c r="U55" s="181"/>
      <c r="V55" s="181"/>
      <c r="W55" s="181"/>
      <c r="X55" s="183"/>
      <c r="Y55" s="181"/>
      <c r="Z55" s="181"/>
      <c r="AA55" s="181"/>
      <c r="AB55" s="181"/>
      <c r="AC55" s="181"/>
      <c r="AD55" s="181"/>
    </row>
    <row r="56" spans="1:30" s="182" customFormat="1" ht="7.5" customHeight="1" x14ac:dyDescent="0.25">
      <c r="A56" s="76"/>
      <c r="B56" s="177"/>
      <c r="C56" s="177"/>
      <c r="D56" s="181"/>
      <c r="E56" s="177"/>
      <c r="F56" s="177"/>
      <c r="G56" s="192"/>
      <c r="H56" s="192"/>
      <c r="I56" s="192"/>
      <c r="J56" s="192"/>
      <c r="K56" s="192"/>
      <c r="L56" s="192"/>
      <c r="M56" s="192"/>
      <c r="N56" s="192"/>
      <c r="O56" s="192"/>
      <c r="P56" s="177"/>
      <c r="Q56" s="177"/>
      <c r="R56" s="181"/>
      <c r="S56" s="181"/>
      <c r="T56" s="181"/>
      <c r="U56" s="181"/>
      <c r="V56" s="181"/>
      <c r="W56" s="181"/>
      <c r="X56" s="183"/>
      <c r="Y56" s="181"/>
      <c r="Z56" s="181"/>
      <c r="AA56" s="181"/>
      <c r="AB56" s="181"/>
      <c r="AC56" s="181"/>
      <c r="AD56" s="181"/>
    </row>
    <row r="57" spans="1:30" s="182" customFormat="1" ht="11.25" customHeight="1" x14ac:dyDescent="0.25">
      <c r="A57" s="885" t="s">
        <v>285</v>
      </c>
      <c r="B57" s="885"/>
      <c r="C57" s="885"/>
      <c r="D57" s="885"/>
      <c r="E57" s="198"/>
      <c r="F57" s="199"/>
      <c r="G57" s="892" t="str">
        <f>Personaleinsatz!F39</f>
        <v>kV</v>
      </c>
      <c r="H57" s="892"/>
      <c r="I57" s="892"/>
      <c r="J57" s="181"/>
      <c r="K57" s="181"/>
      <c r="L57" s="181"/>
      <c r="M57" s="181"/>
      <c r="N57" s="181"/>
      <c r="O57" s="181"/>
      <c r="P57" s="181"/>
      <c r="Q57" s="181"/>
      <c r="R57" s="181"/>
      <c r="S57" s="181"/>
      <c r="T57" s="181"/>
      <c r="U57" s="181"/>
      <c r="V57" s="181"/>
      <c r="W57" s="181"/>
      <c r="X57" s="183"/>
      <c r="Y57" s="181"/>
      <c r="Z57" s="181"/>
      <c r="AA57" s="181"/>
      <c r="AB57" s="181"/>
      <c r="AC57" s="181"/>
      <c r="AD57" s="181"/>
    </row>
    <row r="58" spans="1:30" s="182" customFormat="1" x14ac:dyDescent="0.25">
      <c r="A58" s="885" t="s">
        <v>286</v>
      </c>
      <c r="B58" s="885"/>
      <c r="C58" s="885"/>
      <c r="D58" s="885"/>
      <c r="E58" s="198"/>
      <c r="F58" s="199"/>
      <c r="G58" s="892" t="str">
        <f>Personaleinsatz!F38</f>
        <v>-</v>
      </c>
      <c r="H58" s="892"/>
      <c r="I58" s="892"/>
      <c r="J58" s="181"/>
      <c r="K58" s="181"/>
      <c r="L58" s="181"/>
      <c r="M58" s="181"/>
      <c r="N58" s="181"/>
      <c r="O58" s="181"/>
      <c r="P58" s="181"/>
      <c r="Q58" s="181"/>
      <c r="R58" s="181"/>
      <c r="S58" s="181"/>
      <c r="T58" s="181"/>
      <c r="U58" s="181"/>
      <c r="V58" s="181"/>
      <c r="W58" s="181"/>
      <c r="X58" s="183"/>
      <c r="Y58" s="181"/>
      <c r="Z58" s="181"/>
      <c r="AA58" s="181"/>
      <c r="AB58" s="181"/>
      <c r="AC58" s="181"/>
      <c r="AD58" s="181"/>
    </row>
    <row r="59" spans="1:30" s="177" customFormat="1" x14ac:dyDescent="0.25">
      <c r="A59" s="885" t="s">
        <v>287</v>
      </c>
      <c r="B59" s="885"/>
      <c r="C59" s="885"/>
      <c r="D59" s="885"/>
      <c r="E59" s="198"/>
      <c r="F59" s="199"/>
      <c r="G59" s="891" t="str">
        <f>Personaleinsatz!F40</f>
        <v>OK</v>
      </c>
      <c r="H59" s="891"/>
      <c r="I59" s="891"/>
      <c r="J59" s="181"/>
      <c r="K59" s="181"/>
      <c r="L59" s="181"/>
      <c r="M59" s="181"/>
      <c r="N59" s="181"/>
      <c r="O59" s="181"/>
      <c r="P59" s="181"/>
      <c r="Q59" s="181"/>
    </row>
    <row r="60" spans="1:30" s="177" customFormat="1" x14ac:dyDescent="0.25">
      <c r="A60" s="162"/>
      <c r="B60" s="191"/>
      <c r="C60" s="184"/>
      <c r="D60" s="181"/>
      <c r="E60" s="181"/>
      <c r="F60" s="181"/>
      <c r="G60" s="181"/>
      <c r="H60" s="181"/>
      <c r="I60" s="181"/>
      <c r="J60" s="227"/>
      <c r="K60" s="227"/>
      <c r="L60" s="227"/>
      <c r="M60" s="227"/>
      <c r="N60" s="227"/>
      <c r="O60" s="181"/>
      <c r="P60" s="181"/>
      <c r="Q60" s="181"/>
    </row>
    <row r="61" spans="1:30" s="182" customFormat="1" ht="17.100000000000001" customHeight="1" x14ac:dyDescent="0.25">
      <c r="A61" s="249" t="s">
        <v>278</v>
      </c>
      <c r="B61" s="177"/>
      <c r="C61" s="177"/>
      <c r="D61" s="181"/>
      <c r="E61" s="177"/>
      <c r="F61" s="177"/>
      <c r="G61" s="890" t="str">
        <f>IF(Monatsverwendungsnachweis!U5="kV","keine Vorgabe","Vorgabe")</f>
        <v>keine Vorgabe</v>
      </c>
      <c r="H61" s="890"/>
      <c r="I61" s="890"/>
      <c r="J61" s="228"/>
      <c r="K61" s="228"/>
      <c r="L61" s="228"/>
      <c r="M61" s="228"/>
      <c r="N61" s="228"/>
      <c r="O61" s="177"/>
      <c r="P61" s="177"/>
      <c r="Q61" s="177"/>
      <c r="R61" s="181"/>
      <c r="S61" s="181"/>
      <c r="T61" s="181"/>
      <c r="U61" s="181"/>
      <c r="V61" s="181"/>
      <c r="W61" s="181"/>
      <c r="X61" s="183"/>
      <c r="Y61" s="181"/>
      <c r="Z61" s="181"/>
      <c r="AA61" s="181"/>
      <c r="AB61" s="181"/>
      <c r="AC61" s="181"/>
      <c r="AD61" s="181"/>
    </row>
    <row r="62" spans="1:30" s="182" customFormat="1" ht="9" customHeight="1" x14ac:dyDescent="0.25">
      <c r="A62" s="187"/>
      <c r="B62" s="177"/>
      <c r="C62" s="177"/>
      <c r="D62" s="181"/>
      <c r="E62" s="177"/>
      <c r="F62" s="177"/>
      <c r="G62" s="185"/>
      <c r="H62" s="185"/>
      <c r="I62" s="185"/>
      <c r="J62" s="185"/>
      <c r="K62" s="185"/>
      <c r="L62" s="185"/>
      <c r="M62" s="185"/>
      <c r="N62" s="185"/>
      <c r="O62" s="177"/>
      <c r="P62" s="177"/>
      <c r="Q62" s="177"/>
      <c r="R62" s="181"/>
      <c r="S62" s="181"/>
      <c r="T62" s="181"/>
      <c r="U62" s="181"/>
      <c r="V62" s="181"/>
      <c r="W62" s="181"/>
      <c r="X62" s="183"/>
      <c r="Y62" s="181"/>
      <c r="Z62" s="181"/>
      <c r="AA62" s="181"/>
      <c r="AB62" s="181"/>
      <c r="AC62" s="181"/>
      <c r="AD62" s="181"/>
    </row>
    <row r="63" spans="1:30" s="182" customFormat="1" ht="17.100000000000001" customHeight="1" x14ac:dyDescent="0.25">
      <c r="A63" s="885" t="s">
        <v>285</v>
      </c>
      <c r="B63" s="885"/>
      <c r="C63" s="885"/>
      <c r="D63" s="885"/>
      <c r="E63" s="198"/>
      <c r="F63" s="199"/>
      <c r="G63" s="892" t="str">
        <f>Personaleinsatz!F71</f>
        <v>kV</v>
      </c>
      <c r="H63" s="892"/>
      <c r="I63" s="892"/>
      <c r="J63" s="181"/>
      <c r="K63" s="181"/>
      <c r="L63" s="181"/>
      <c r="M63" s="181"/>
      <c r="N63" s="181"/>
      <c r="O63" s="181"/>
      <c r="P63" s="181"/>
      <c r="Q63" s="181"/>
      <c r="R63" s="181"/>
      <c r="S63" s="181"/>
      <c r="T63" s="181"/>
      <c r="U63" s="181"/>
      <c r="V63" s="181"/>
      <c r="W63" s="181"/>
      <c r="X63" s="183"/>
      <c r="Y63" s="181"/>
      <c r="Z63" s="181"/>
      <c r="AA63" s="181"/>
      <c r="AB63" s="181"/>
      <c r="AC63" s="181"/>
      <c r="AD63" s="181"/>
    </row>
    <row r="64" spans="1:30" s="164" customFormat="1" ht="16.5" customHeight="1" x14ac:dyDescent="0.25">
      <c r="A64" s="885" t="s">
        <v>286</v>
      </c>
      <c r="B64" s="885"/>
      <c r="C64" s="885"/>
      <c r="D64" s="885"/>
      <c r="E64" s="198"/>
      <c r="F64" s="199"/>
      <c r="G64" s="892" t="str">
        <f>Personaleinsatz!F70</f>
        <v>-</v>
      </c>
      <c r="H64" s="892"/>
      <c r="I64" s="892"/>
      <c r="J64" s="181"/>
      <c r="K64" s="181"/>
      <c r="L64" s="181"/>
      <c r="M64" s="181"/>
      <c r="N64" s="181"/>
      <c r="O64" s="181"/>
      <c r="P64" s="181"/>
      <c r="Q64" s="181"/>
      <c r="R64" s="166"/>
      <c r="S64" s="166"/>
      <c r="T64" s="166"/>
      <c r="U64" s="166"/>
      <c r="V64" s="166"/>
      <c r="W64" s="166"/>
      <c r="X64" s="167"/>
      <c r="Y64" s="166"/>
      <c r="Z64" s="166"/>
      <c r="AA64" s="166"/>
      <c r="AB64" s="166"/>
      <c r="AC64" s="166"/>
      <c r="AD64" s="166"/>
    </row>
    <row r="65" spans="1:31" s="177" customFormat="1" x14ac:dyDescent="0.25">
      <c r="A65" s="885" t="s">
        <v>287</v>
      </c>
      <c r="B65" s="885"/>
      <c r="C65" s="885"/>
      <c r="D65" s="885"/>
      <c r="E65" s="198"/>
      <c r="F65" s="199"/>
      <c r="G65" s="891" t="str">
        <f>Personaleinsatz!F72</f>
        <v>OK</v>
      </c>
      <c r="H65" s="891"/>
      <c r="I65" s="891"/>
      <c r="J65" s="181"/>
      <c r="K65" s="181"/>
      <c r="L65" s="181"/>
      <c r="M65" s="181"/>
      <c r="N65" s="181"/>
      <c r="O65" s="181"/>
      <c r="P65" s="181"/>
      <c r="Q65" s="181"/>
    </row>
    <row r="66" spans="1:31" s="177" customFormat="1" x14ac:dyDescent="0.25">
      <c r="A66" s="888"/>
      <c r="B66" s="888"/>
      <c r="C66" s="888"/>
      <c r="D66" s="888"/>
      <c r="E66" s="888"/>
      <c r="F66" s="888"/>
      <c r="G66" s="888"/>
      <c r="H66" s="888"/>
      <c r="I66" s="888"/>
      <c r="J66" s="888"/>
      <c r="K66" s="887"/>
      <c r="L66" s="887"/>
      <c r="M66" s="887"/>
      <c r="N66" s="180"/>
      <c r="O66" s="887"/>
      <c r="P66" s="887"/>
      <c r="Q66" s="887"/>
    </row>
    <row r="67" spans="1:31" s="182" customFormat="1" ht="17.100000000000001" customHeight="1" x14ac:dyDescent="0.25">
      <c r="A67" s="249" t="s">
        <v>306</v>
      </c>
      <c r="B67" s="177"/>
      <c r="C67" s="177"/>
      <c r="D67" s="181"/>
      <c r="E67" s="177"/>
      <c r="F67" s="177"/>
      <c r="G67" s="889" t="str">
        <f>IF(Monatsverwendungsnachweis!U6="kV","keine Vorgabe","Vorgabe")</f>
        <v>keine Vorgabe</v>
      </c>
      <c r="H67" s="889"/>
      <c r="I67" s="889"/>
      <c r="J67" s="193"/>
      <c r="K67" s="193"/>
      <c r="L67" s="193"/>
      <c r="M67" s="193"/>
      <c r="N67" s="193"/>
      <c r="O67" s="193"/>
      <c r="P67" s="177"/>
      <c r="Q67" s="177"/>
      <c r="R67" s="181"/>
      <c r="S67" s="181"/>
      <c r="T67" s="181"/>
      <c r="U67" s="181"/>
      <c r="V67" s="181"/>
      <c r="W67" s="181"/>
      <c r="X67" s="183"/>
      <c r="Y67" s="181"/>
      <c r="Z67" s="181"/>
      <c r="AA67" s="181"/>
      <c r="AB67" s="181"/>
      <c r="AC67" s="181"/>
      <c r="AD67" s="181"/>
    </row>
    <row r="68" spans="1:31" s="182" customFormat="1" ht="9" customHeight="1" x14ac:dyDescent="0.25">
      <c r="A68" s="187"/>
      <c r="B68" s="177"/>
      <c r="C68" s="177"/>
      <c r="D68" s="181"/>
      <c r="E68" s="177"/>
      <c r="F68" s="177"/>
      <c r="G68" s="192"/>
      <c r="H68" s="192"/>
      <c r="I68" s="192"/>
      <c r="J68" s="192"/>
      <c r="K68" s="192"/>
      <c r="L68" s="192"/>
      <c r="M68" s="192"/>
      <c r="N68" s="192"/>
      <c r="O68" s="192"/>
      <c r="P68" s="177"/>
      <c r="Q68" s="177"/>
      <c r="R68" s="181"/>
      <c r="S68" s="181"/>
      <c r="T68" s="181"/>
      <c r="U68" s="181"/>
      <c r="V68" s="181"/>
      <c r="W68" s="181"/>
      <c r="X68" s="183"/>
      <c r="Y68" s="181"/>
      <c r="Z68" s="181"/>
      <c r="AA68" s="181"/>
      <c r="AB68" s="181"/>
      <c r="AC68" s="181"/>
      <c r="AD68" s="181"/>
    </row>
    <row r="69" spans="1:31" s="182" customFormat="1" ht="17.100000000000001" customHeight="1" x14ac:dyDescent="0.25">
      <c r="A69" s="885" t="s">
        <v>285</v>
      </c>
      <c r="B69" s="885"/>
      <c r="C69" s="885"/>
      <c r="D69" s="885"/>
      <c r="E69" s="198"/>
      <c r="F69" s="199"/>
      <c r="G69" s="886" t="str">
        <f>Personaleinsatz!F80</f>
        <v>kV</v>
      </c>
      <c r="H69" s="886"/>
      <c r="I69" s="886"/>
      <c r="J69" s="181"/>
      <c r="K69" s="181"/>
      <c r="L69" s="181"/>
      <c r="M69" s="181"/>
      <c r="N69" s="181"/>
      <c r="O69" s="181"/>
      <c r="P69" s="181"/>
      <c r="Q69" s="181"/>
      <c r="R69" s="181"/>
      <c r="S69" s="181"/>
      <c r="T69" s="181"/>
      <c r="U69" s="181"/>
      <c r="V69" s="181"/>
      <c r="W69" s="181"/>
      <c r="X69" s="183"/>
      <c r="Y69" s="181"/>
      <c r="Z69" s="181"/>
      <c r="AA69" s="181"/>
      <c r="AB69" s="181"/>
      <c r="AC69" s="181"/>
      <c r="AD69" s="181"/>
    </row>
    <row r="70" spans="1:31" s="2" customFormat="1" ht="16.5" customHeight="1" x14ac:dyDescent="0.25">
      <c r="A70" s="885" t="s">
        <v>286</v>
      </c>
      <c r="B70" s="885"/>
      <c r="C70" s="885"/>
      <c r="D70" s="885"/>
      <c r="E70" s="198"/>
      <c r="F70" s="199"/>
      <c r="G70" s="886" t="str">
        <f>Personaleinsatz!F79</f>
        <v>-</v>
      </c>
      <c r="H70" s="886"/>
      <c r="I70" s="886"/>
      <c r="J70" s="181"/>
      <c r="K70" s="181"/>
      <c r="L70" s="181"/>
      <c r="M70" s="181"/>
      <c r="N70" s="181"/>
      <c r="O70" s="181"/>
      <c r="P70" s="181"/>
      <c r="Q70" s="181"/>
      <c r="R70" s="50"/>
      <c r="S70" s="50"/>
      <c r="T70" s="50"/>
      <c r="U70" s="50"/>
      <c r="V70" s="50"/>
      <c r="W70" s="50"/>
      <c r="X70" s="51"/>
      <c r="Y70" s="50"/>
      <c r="Z70" s="50"/>
      <c r="AA70" s="50"/>
      <c r="AB70" s="50"/>
      <c r="AC70" s="50"/>
      <c r="AD70" s="50"/>
    </row>
    <row r="71" spans="1:31" s="2" customFormat="1" x14ac:dyDescent="0.25">
      <c r="A71" s="885" t="s">
        <v>294</v>
      </c>
      <c r="B71" s="885"/>
      <c r="C71" s="885"/>
      <c r="D71" s="885"/>
      <c r="E71" s="198"/>
      <c r="F71" s="199"/>
      <c r="G71" s="891" t="str">
        <f>Personaleinsatz!F81</f>
        <v>OK</v>
      </c>
      <c r="H71" s="891"/>
      <c r="I71" s="891"/>
      <c r="J71" s="181"/>
      <c r="K71" s="181"/>
      <c r="L71" s="181"/>
      <c r="M71" s="181"/>
      <c r="N71" s="181"/>
      <c r="O71" s="181"/>
      <c r="P71" s="181"/>
      <c r="Q71" s="181"/>
      <c r="R71" s="50"/>
      <c r="S71" s="50"/>
      <c r="T71" s="50"/>
      <c r="U71" s="50"/>
      <c r="V71" s="50"/>
      <c r="W71" s="50"/>
      <c r="X71" s="51"/>
      <c r="Y71" s="50"/>
      <c r="Z71" s="50"/>
      <c r="AA71" s="50"/>
      <c r="AB71" s="50"/>
      <c r="AC71" s="50"/>
      <c r="AD71" s="50"/>
    </row>
    <row r="72" spans="1:31" s="2" customFormat="1" ht="8.25" customHeight="1" x14ac:dyDescent="0.25">
      <c r="A72" s="179"/>
      <c r="B72" s="172"/>
      <c r="C72" s="172"/>
      <c r="D72" s="172"/>
      <c r="E72" s="172"/>
      <c r="F72" s="172"/>
      <c r="G72" s="172"/>
      <c r="H72" s="172"/>
      <c r="I72" s="172"/>
      <c r="J72" s="172"/>
      <c r="K72" s="172"/>
      <c r="L72" s="172"/>
      <c r="M72" s="172"/>
      <c r="N72" s="172"/>
      <c r="O72" s="172"/>
      <c r="P72" s="172"/>
      <c r="Q72" s="172"/>
      <c r="R72" s="51"/>
      <c r="S72" s="51"/>
      <c r="T72" s="51"/>
      <c r="U72" s="51"/>
      <c r="V72" s="51"/>
      <c r="W72" s="51"/>
      <c r="X72" s="51"/>
      <c r="Y72" s="51"/>
      <c r="Z72" s="51"/>
      <c r="AA72" s="51"/>
      <c r="AB72" s="51"/>
      <c r="AC72" s="51"/>
      <c r="AD72" s="51"/>
    </row>
    <row r="73" spans="1:31" s="44" customFormat="1" ht="21" customHeight="1" x14ac:dyDescent="0.25">
      <c r="A73" s="62" t="s">
        <v>35</v>
      </c>
      <c r="B73" s="165"/>
      <c r="C73" s="165"/>
      <c r="D73" s="165"/>
      <c r="E73" s="165"/>
      <c r="F73" s="165"/>
      <c r="G73" s="165"/>
      <c r="H73" s="165"/>
      <c r="I73" s="165"/>
      <c r="J73" s="165"/>
      <c r="K73" s="165"/>
      <c r="L73" s="165"/>
      <c r="M73" s="165"/>
      <c r="N73" s="165"/>
      <c r="O73" s="165"/>
      <c r="P73" s="165"/>
      <c r="Q73" s="165"/>
      <c r="R73" s="55"/>
      <c r="S73" s="55"/>
      <c r="T73" s="55"/>
      <c r="U73" s="55"/>
      <c r="V73" s="55"/>
      <c r="W73" s="55"/>
      <c r="X73" s="55"/>
      <c r="Y73" s="55"/>
      <c r="Z73" s="55"/>
      <c r="AA73" s="55"/>
      <c r="AB73" s="55"/>
      <c r="AC73" s="55"/>
      <c r="AD73" s="55"/>
      <c r="AE73" s="55"/>
    </row>
    <row r="74" spans="1:31" x14ac:dyDescent="0.25">
      <c r="A74" s="2"/>
      <c r="B74" s="51"/>
      <c r="C74" s="51"/>
      <c r="D74" s="51"/>
      <c r="E74" s="54"/>
      <c r="F74" s="54"/>
      <c r="G74" s="51"/>
      <c r="H74" s="57"/>
      <c r="I74" s="57"/>
      <c r="J74" s="50"/>
      <c r="K74" s="50"/>
      <c r="L74" s="50"/>
      <c r="M74" s="50"/>
      <c r="N74" s="51"/>
      <c r="O74" s="51"/>
      <c r="P74" s="51"/>
      <c r="Q74" s="51"/>
      <c r="R74" s="51"/>
      <c r="S74" s="51"/>
      <c r="T74" s="51"/>
      <c r="U74" s="51"/>
      <c r="V74" s="51"/>
      <c r="W74" s="51"/>
      <c r="X74" s="51"/>
      <c r="Y74" s="51"/>
      <c r="Z74" s="51"/>
      <c r="AA74" s="51"/>
      <c r="AB74" s="51"/>
      <c r="AC74" s="51"/>
      <c r="AD74" s="51"/>
      <c r="AE74" s="51"/>
    </row>
    <row r="75" spans="1:31" ht="21" customHeight="1" x14ac:dyDescent="0.25">
      <c r="A75" s="55" t="s">
        <v>22</v>
      </c>
      <c r="B75" s="44"/>
      <c r="C75" s="44"/>
      <c r="D75" s="44"/>
      <c r="E75" s="44"/>
      <c r="F75" s="44"/>
      <c r="G75" s="893"/>
      <c r="H75" s="893"/>
      <c r="I75" s="893"/>
      <c r="J75" s="893"/>
      <c r="K75" s="893"/>
      <c r="L75" s="51"/>
      <c r="M75" s="51"/>
      <c r="N75" s="51"/>
      <c r="O75" s="55"/>
      <c r="P75" s="55"/>
      <c r="Q75" s="55"/>
      <c r="R75" s="51"/>
      <c r="S75" s="51"/>
      <c r="T75" s="51"/>
      <c r="U75" s="51"/>
      <c r="V75" s="51"/>
      <c r="W75" s="51"/>
      <c r="X75" s="51"/>
      <c r="Y75" s="51"/>
      <c r="Z75" s="51"/>
      <c r="AA75" s="51"/>
      <c r="AB75" s="51"/>
      <c r="AC75" s="51"/>
      <c r="AD75" s="51"/>
      <c r="AE75" s="51"/>
    </row>
    <row r="76" spans="1:31" x14ac:dyDescent="0.25">
      <c r="A76" s="56"/>
      <c r="B76" s="51"/>
      <c r="C76" s="51"/>
      <c r="D76" s="51"/>
      <c r="E76" s="54"/>
      <c r="F76" s="54"/>
      <c r="G76" s="51"/>
      <c r="H76" s="57"/>
      <c r="I76" s="57"/>
      <c r="J76" s="51"/>
      <c r="K76" s="51"/>
      <c r="L76" s="51"/>
      <c r="M76" s="51"/>
      <c r="N76" s="51"/>
      <c r="O76" s="51"/>
      <c r="P76" s="51"/>
      <c r="Q76" s="51"/>
    </row>
    <row r="77" spans="1:31" x14ac:dyDescent="0.25">
      <c r="A77" s="55" t="s">
        <v>30</v>
      </c>
      <c r="B77" s="51"/>
      <c r="C77" s="51"/>
      <c r="D77" s="51"/>
      <c r="E77" s="54"/>
      <c r="F77" s="54"/>
      <c r="G77" s="893"/>
      <c r="H77" s="893"/>
      <c r="I77" s="893"/>
      <c r="J77" s="893"/>
      <c r="K77" s="893"/>
      <c r="L77" s="893"/>
      <c r="M77" s="893"/>
      <c r="N77" s="893"/>
      <c r="O77" s="893"/>
      <c r="P77" s="893"/>
      <c r="Q77" s="893"/>
    </row>
  </sheetData>
  <sheetProtection algorithmName="SHA-512" hashValue="4zBg5xGHRUiUNWvptawlkVV8jXmzJ8boJTHNOmLsYU7gFpq2K366w6g1I1PM6k6e2byzrBpnb3s1R8qLIxwpdQ==" saltValue="LxnD5hx9CupOhmKr/i4iQg==" spinCount="100000" sheet="1" autoFilter="0"/>
  <mergeCells count="93">
    <mergeCell ref="O33:Q33"/>
    <mergeCell ref="A31:E31"/>
    <mergeCell ref="O31:Q31"/>
    <mergeCell ref="G31:I31"/>
    <mergeCell ref="G36:I36"/>
    <mergeCell ref="A36:E36"/>
    <mergeCell ref="G33:I33"/>
    <mergeCell ref="G26:I26"/>
    <mergeCell ref="A27:E27"/>
    <mergeCell ref="G27:I27"/>
    <mergeCell ref="G28:I28"/>
    <mergeCell ref="A28:E28"/>
    <mergeCell ref="A24:E24"/>
    <mergeCell ref="G24:I24"/>
    <mergeCell ref="O24:Q24"/>
    <mergeCell ref="A25:E25"/>
    <mergeCell ref="G25:I25"/>
    <mergeCell ref="O25:Q25"/>
    <mergeCell ref="G64:I64"/>
    <mergeCell ref="A58:D58"/>
    <mergeCell ref="G58:I58"/>
    <mergeCell ref="A63:D63"/>
    <mergeCell ref="G63:I63"/>
    <mergeCell ref="G77:Q77"/>
    <mergeCell ref="A70:D70"/>
    <mergeCell ref="G70:I70"/>
    <mergeCell ref="A71:D71"/>
    <mergeCell ref="G71:I71"/>
    <mergeCell ref="G75:K75"/>
    <mergeCell ref="G16:I16"/>
    <mergeCell ref="A69:D69"/>
    <mergeCell ref="G69:I69"/>
    <mergeCell ref="K66:M66"/>
    <mergeCell ref="O66:Q66"/>
    <mergeCell ref="A66:J66"/>
    <mergeCell ref="G67:I67"/>
    <mergeCell ref="A59:D59"/>
    <mergeCell ref="A64:D64"/>
    <mergeCell ref="A65:D65"/>
    <mergeCell ref="G55:I55"/>
    <mergeCell ref="G61:I61"/>
    <mergeCell ref="G65:I65"/>
    <mergeCell ref="G57:I57"/>
    <mergeCell ref="A57:D57"/>
    <mergeCell ref="G59:I59"/>
    <mergeCell ref="O44:Q44"/>
    <mergeCell ref="G4:M4"/>
    <mergeCell ref="G5:M5"/>
    <mergeCell ref="A18:E18"/>
    <mergeCell ref="A6:F6"/>
    <mergeCell ref="A7:D7"/>
    <mergeCell ref="A12:E12"/>
    <mergeCell ref="A13:E13"/>
    <mergeCell ref="A17:E17"/>
    <mergeCell ref="L7:M7"/>
    <mergeCell ref="G7:H7"/>
    <mergeCell ref="I6:J6"/>
    <mergeCell ref="G14:I14"/>
    <mergeCell ref="G15:I15"/>
    <mergeCell ref="A5:F5"/>
    <mergeCell ref="A4:F4"/>
    <mergeCell ref="G13:I13"/>
    <mergeCell ref="G17:I17"/>
    <mergeCell ref="G18:I18"/>
    <mergeCell ref="F19:Q19"/>
    <mergeCell ref="A45:E45"/>
    <mergeCell ref="G45:I45"/>
    <mergeCell ref="O45:Q45"/>
    <mergeCell ref="O32:Q32"/>
    <mergeCell ref="A35:E35"/>
    <mergeCell ref="G40:I40"/>
    <mergeCell ref="G35:I35"/>
    <mergeCell ref="G44:I44"/>
    <mergeCell ref="A32:E32"/>
    <mergeCell ref="G34:I34"/>
    <mergeCell ref="G32:I32"/>
    <mergeCell ref="A44:E44"/>
    <mergeCell ref="G37:I37"/>
    <mergeCell ref="G49:I49"/>
    <mergeCell ref="K16:P16"/>
    <mergeCell ref="O46:Q46"/>
    <mergeCell ref="A11:Q11"/>
    <mergeCell ref="O40:Q40"/>
    <mergeCell ref="A41:E41"/>
    <mergeCell ref="G41:I41"/>
    <mergeCell ref="O41:Q41"/>
    <mergeCell ref="A40:E40"/>
    <mergeCell ref="O30:Q30"/>
    <mergeCell ref="A30:E30"/>
    <mergeCell ref="G22:I22"/>
    <mergeCell ref="G30:I30"/>
    <mergeCell ref="A14:E14"/>
    <mergeCell ref="G12:I12"/>
  </mergeCells>
  <phoneticPr fontId="0" type="noConversion"/>
  <conditionalFormatting sqref="G59">
    <cfRule type="cellIs" dxfId="35" priority="5" operator="equal">
      <formula>"OK"</formula>
    </cfRule>
    <cfRule type="cellIs" dxfId="34" priority="6" operator="equal">
      <formula>"Achtung"</formula>
    </cfRule>
  </conditionalFormatting>
  <conditionalFormatting sqref="G65">
    <cfRule type="cellIs" dxfId="33" priority="3" operator="equal">
      <formula>"OK"</formula>
    </cfRule>
    <cfRule type="cellIs" dxfId="32" priority="4" operator="equal">
      <formula>"Achtung"</formula>
    </cfRule>
  </conditionalFormatting>
  <conditionalFormatting sqref="G71">
    <cfRule type="cellIs" dxfId="31" priority="1" operator="equal">
      <formula>"OK"</formula>
    </cfRule>
    <cfRule type="cellIs" dxfId="30" priority="2" operator="equal">
      <formula>"Achtung"</formula>
    </cfRule>
  </conditionalFormatting>
  <dataValidations disablePrompts="1" xWindow="426" yWindow="231" count="1">
    <dataValidation type="list" allowBlank="1" showInputMessage="1" showErrorMessage="1" sqref="G49:I49">
      <formula1>"?,nein, ja"</formula1>
    </dataValidation>
  </dataValidations>
  <printOptions horizontalCentered="1"/>
  <pageMargins left="0.70866141732283472" right="0.70866141732283472" top="0.74803149606299213" bottom="0.74803149606299213" header="0.31496062992125984" footer="0.31496062992125984"/>
  <pageSetup paperSize="9" scale="72" fitToHeight="0" pageOrder="overThenDown" orientation="portrait" r:id="rId1"/>
  <headerFooter alignWithMargins="0">
    <oddHeader>&amp;L&amp;G&amp;R&amp;G</oddHeader>
    <oddFooter>&amp;L&amp;8Dateiname:
&amp;F
&amp;A&amp;C&amp;8ESF_Monats_VN_SEK_V12_4_210610&amp;R
Seite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Q29"/>
  <sheetViews>
    <sheetView showGridLines="0" topLeftCell="A6" zoomScaleNormal="100" workbookViewId="0">
      <selection activeCell="P6" sqref="P6:Q6"/>
    </sheetView>
  </sheetViews>
  <sheetFormatPr baseColWidth="10" defaultRowHeight="13.2" x14ac:dyDescent="0.25"/>
  <cols>
    <col min="5" max="5" width="5.109375" customWidth="1"/>
  </cols>
  <sheetData>
    <row r="2" spans="1:17" ht="62.25" customHeight="1" x14ac:dyDescent="0.3">
      <c r="A2" s="97" t="s">
        <v>254</v>
      </c>
      <c r="B2" s="96"/>
      <c r="C2" s="96"/>
      <c r="D2" s="96"/>
      <c r="E2" s="96"/>
      <c r="F2" s="96"/>
      <c r="G2" s="96"/>
      <c r="H2" s="96"/>
      <c r="I2" s="96"/>
      <c r="J2" s="96"/>
      <c r="K2" s="96"/>
      <c r="L2" s="96"/>
      <c r="M2" s="96"/>
      <c r="N2" s="96"/>
      <c r="O2" s="96"/>
      <c r="P2" s="96"/>
      <c r="Q2" s="96"/>
    </row>
    <row r="3" spans="1:17" ht="15.6" x14ac:dyDescent="0.3">
      <c r="A3" s="97"/>
      <c r="B3" s="96"/>
      <c r="C3" s="96"/>
      <c r="D3" s="96"/>
      <c r="E3" s="96"/>
      <c r="F3" s="96"/>
      <c r="G3" s="96"/>
      <c r="H3" s="96"/>
      <c r="I3" s="96"/>
      <c r="J3" s="96"/>
      <c r="K3" s="96"/>
      <c r="L3" s="96"/>
      <c r="M3" s="96"/>
      <c r="N3" s="96"/>
      <c r="O3" s="96"/>
      <c r="P3" s="96"/>
      <c r="Q3" s="96"/>
    </row>
    <row r="4" spans="1:17" x14ac:dyDescent="0.25">
      <c r="A4" s="159" t="str">
        <f>Monatsverwendungsnachweis!$A$4</f>
        <v>Projektbezeichnung laut Bescheid</v>
      </c>
      <c r="B4" s="159"/>
      <c r="C4" s="159"/>
      <c r="E4" s="85"/>
      <c r="F4" s="895">
        <f>Monatsverwendungsnachweis!$E$4</f>
        <v>0</v>
      </c>
      <c r="G4" s="895"/>
      <c r="H4" s="895"/>
      <c r="I4" s="895"/>
    </row>
    <row r="5" spans="1:17" x14ac:dyDescent="0.25">
      <c r="A5" s="159" t="str">
        <f>Monatsverwendungsnachweis!$A$5:$E$5</f>
        <v>Aktenzeichen</v>
      </c>
      <c r="B5" s="159"/>
      <c r="C5" s="159"/>
      <c r="E5" s="152"/>
      <c r="F5" s="896">
        <f>Monatsverwendungsnachweis!$E$5</f>
        <v>0</v>
      </c>
      <c r="G5" s="896"/>
      <c r="H5" s="896"/>
      <c r="I5" s="896"/>
    </row>
    <row r="6" spans="1:17" x14ac:dyDescent="0.25">
      <c r="A6" s="224" t="s">
        <v>323</v>
      </c>
      <c r="B6" s="160"/>
      <c r="C6" s="160"/>
      <c r="D6" s="86"/>
      <c r="E6" s="44"/>
      <c r="F6" s="241" t="str">
        <f>Monatsverwendungsnachweis!$E$7</f>
        <v>Januar</v>
      </c>
      <c r="G6" s="106" t="s">
        <v>324</v>
      </c>
      <c r="H6" s="229">
        <f>Monatsverwendungsnachweis!F7</f>
        <v>2021</v>
      </c>
      <c r="I6" s="152"/>
      <c r="J6" s="152"/>
      <c r="K6" s="152"/>
      <c r="L6" s="152"/>
      <c r="M6" s="152"/>
    </row>
    <row r="7" spans="1:17" x14ac:dyDescent="0.25">
      <c r="A7" s="161" t="str">
        <f>Monatsverwendungsnachweis!$H$7</f>
        <v>Für den Zeitraum vom</v>
      </c>
      <c r="B7" s="161"/>
      <c r="C7" s="161"/>
      <c r="F7" s="225">
        <f>Monatsverwendungsnachweis!$M$7</f>
        <v>44197</v>
      </c>
      <c r="G7" s="223" t="s">
        <v>0</v>
      </c>
      <c r="H7" s="225">
        <f>Monatsverwendungsnachweis!$P$7</f>
        <v>44227</v>
      </c>
      <c r="J7" s="152"/>
      <c r="K7" s="152"/>
      <c r="L7" s="152"/>
      <c r="M7" s="152"/>
    </row>
    <row r="8" spans="1:17" x14ac:dyDescent="0.25">
      <c r="A8" s="63"/>
      <c r="B8" s="63"/>
      <c r="C8" s="63"/>
      <c r="D8" s="63"/>
      <c r="E8" s="69"/>
      <c r="F8" s="69"/>
      <c r="G8" s="69"/>
      <c r="H8" s="69"/>
      <c r="I8" s="69"/>
      <c r="J8" s="69"/>
      <c r="K8" s="69"/>
      <c r="L8" s="73"/>
      <c r="M8" s="73"/>
      <c r="N8" s="73"/>
      <c r="O8" s="73"/>
    </row>
    <row r="9" spans="1:17" hidden="1" x14ac:dyDescent="0.25">
      <c r="A9" s="64" t="s">
        <v>24</v>
      </c>
      <c r="B9" s="63"/>
      <c r="C9" s="63"/>
      <c r="D9" s="63"/>
      <c r="E9" s="63"/>
      <c r="F9" s="216" t="s">
        <v>321</v>
      </c>
      <c r="G9" s="217" t="s">
        <v>322</v>
      </c>
      <c r="H9" s="63"/>
      <c r="I9" s="63"/>
      <c r="J9" s="63"/>
      <c r="K9" s="63"/>
    </row>
    <row r="10" spans="1:17" hidden="1" x14ac:dyDescent="0.25">
      <c r="A10" s="214" t="s">
        <v>334</v>
      </c>
      <c r="B10" s="63"/>
      <c r="C10" s="63"/>
      <c r="D10" s="63"/>
      <c r="E10" s="63"/>
      <c r="F10" s="221">
        <f>IFERROR(Ermittlung_Pauschale!N302,0)</f>
        <v>0</v>
      </c>
      <c r="G10" s="215"/>
      <c r="H10" s="63"/>
      <c r="I10" s="63"/>
      <c r="J10" s="63"/>
      <c r="K10" s="63"/>
    </row>
    <row r="11" spans="1:17" hidden="1" x14ac:dyDescent="0.25">
      <c r="A11" s="214" t="s">
        <v>325</v>
      </c>
      <c r="B11" s="63"/>
      <c r="C11" s="63"/>
      <c r="D11" s="73"/>
      <c r="E11" s="66"/>
      <c r="F11" s="219">
        <f>IFERROR(Ermittlung_Pauschale!#REF!,0)</f>
        <v>0</v>
      </c>
      <c r="G11" s="222">
        <f>IFERROR(F11/F10,0)</f>
        <v>0</v>
      </c>
      <c r="H11" s="100"/>
      <c r="I11" s="63"/>
      <c r="J11" s="63"/>
      <c r="K11" s="63"/>
    </row>
    <row r="12" spans="1:17" hidden="1" x14ac:dyDescent="0.25">
      <c r="A12" s="214" t="s">
        <v>326</v>
      </c>
      <c r="B12" s="63"/>
      <c r="C12" s="63"/>
      <c r="E12" s="66"/>
      <c r="F12" s="220">
        <f>IFERROR(Ermittlung_Pauschale!#REF!,0)</f>
        <v>0</v>
      </c>
      <c r="G12" s="218">
        <f>IFERROR(F12/F10,0)</f>
        <v>0</v>
      </c>
      <c r="H12" s="63"/>
      <c r="I12" s="63"/>
      <c r="J12" s="63"/>
      <c r="K12" s="63"/>
    </row>
    <row r="13" spans="1:17" x14ac:dyDescent="0.25">
      <c r="A13" s="63"/>
      <c r="B13" s="63"/>
      <c r="C13" s="63"/>
      <c r="D13" s="63"/>
      <c r="E13" s="63"/>
      <c r="F13" s="63"/>
      <c r="G13" s="63"/>
      <c r="H13" s="63"/>
      <c r="I13" s="63"/>
      <c r="J13" s="63"/>
      <c r="K13" s="63"/>
    </row>
    <row r="14" spans="1:17" x14ac:dyDescent="0.25">
      <c r="A14" s="214" t="s">
        <v>327</v>
      </c>
      <c r="B14" s="63"/>
      <c r="C14" s="63"/>
      <c r="D14" s="63"/>
      <c r="E14" s="63"/>
      <c r="F14" s="899"/>
      <c r="G14" s="900"/>
      <c r="H14" s="63"/>
      <c r="I14" s="63"/>
      <c r="J14" s="63"/>
      <c r="K14" s="63"/>
    </row>
    <row r="15" spans="1:17" x14ac:dyDescent="0.25">
      <c r="A15" s="226" t="s">
        <v>328</v>
      </c>
      <c r="B15" s="67"/>
      <c r="C15" s="67"/>
      <c r="D15" s="67"/>
      <c r="E15" s="67"/>
      <c r="F15" s="901" t="e">
        <f>IF('Pauschale Summen'!G18="",0,'Pauschale Summen'!G18)</f>
        <v>#VALUE!</v>
      </c>
      <c r="G15" s="902"/>
      <c r="H15" s="63"/>
      <c r="I15" s="63"/>
      <c r="J15" s="63"/>
      <c r="K15" s="63"/>
    </row>
    <row r="16" spans="1:17" x14ac:dyDescent="0.25">
      <c r="A16" s="68" t="s">
        <v>25</v>
      </c>
      <c r="B16" s="63"/>
      <c r="C16" s="63"/>
      <c r="D16" s="63"/>
      <c r="E16" s="63"/>
      <c r="F16" s="903" t="e">
        <f>SUM(F14:G15)</f>
        <v>#VALUE!</v>
      </c>
      <c r="G16" s="904"/>
      <c r="H16" s="65" t="s">
        <v>26</v>
      </c>
      <c r="I16" s="63"/>
      <c r="J16" s="63"/>
      <c r="K16" s="63"/>
    </row>
    <row r="17" spans="1:11" x14ac:dyDescent="0.25">
      <c r="A17" s="63"/>
      <c r="B17" s="63"/>
      <c r="C17" s="63"/>
      <c r="D17" s="63"/>
      <c r="E17" s="63"/>
      <c r="F17" s="905"/>
      <c r="G17" s="905"/>
      <c r="H17" s="63"/>
      <c r="I17" s="63"/>
      <c r="J17" s="63"/>
      <c r="K17" s="63"/>
    </row>
    <row r="18" spans="1:11" x14ac:dyDescent="0.25">
      <c r="A18" s="214" t="s">
        <v>329</v>
      </c>
      <c r="B18" s="63"/>
      <c r="C18" s="63"/>
      <c r="D18" s="63"/>
      <c r="E18" s="63"/>
      <c r="F18" s="906"/>
      <c r="G18" s="907"/>
      <c r="H18" s="65" t="str">
        <f>IF('Pauschale Summen'!G22="nein","im blauen Feld bitte keinen Eintrag, da im","")</f>
        <v/>
      </c>
      <c r="I18" s="63"/>
      <c r="J18" s="63"/>
      <c r="K18" s="63"/>
    </row>
    <row r="19" spans="1:11" x14ac:dyDescent="0.25">
      <c r="A19" s="226" t="s">
        <v>330</v>
      </c>
      <c r="B19" s="67"/>
      <c r="C19" s="67"/>
      <c r="D19" s="67"/>
      <c r="E19" s="67"/>
      <c r="F19" s="908">
        <f>'Pauschale Summen'!G40+'Pauschale Summen'!G41+'Pauschale Summen'!O40+'Pauschale Summen'!O41</f>
        <v>0</v>
      </c>
      <c r="G19" s="909"/>
      <c r="H19" s="65" t="str">
        <f>IF('Pauschale Summen'!G22="nein","Bescheid keine Kofinanzierung ausgewiesen ist","")</f>
        <v/>
      </c>
      <c r="I19" s="63"/>
      <c r="J19" s="63"/>
      <c r="K19" s="63"/>
    </row>
    <row r="20" spans="1:11" x14ac:dyDescent="0.25">
      <c r="A20" s="68" t="s">
        <v>27</v>
      </c>
      <c r="B20" s="63"/>
      <c r="C20" s="63"/>
      <c r="D20" s="63"/>
      <c r="E20" s="63"/>
      <c r="F20" s="897">
        <f>F18+F19</f>
        <v>0</v>
      </c>
      <c r="G20" s="898"/>
      <c r="H20" s="65" t="str">
        <f>IF('Pauschale Summen'!G22="ja","(bitte in den nächsten Abrechnungsmonat übertragen)","")</f>
        <v/>
      </c>
      <c r="I20" s="63"/>
      <c r="J20" s="63"/>
      <c r="K20" s="63"/>
    </row>
    <row r="21" spans="1:11" x14ac:dyDescent="0.25">
      <c r="A21" s="68"/>
      <c r="B21" s="63"/>
      <c r="C21" s="63"/>
      <c r="D21" s="63"/>
      <c r="E21" s="63"/>
      <c r="F21" s="70"/>
      <c r="G21" s="71"/>
      <c r="H21" s="63"/>
      <c r="I21" s="63"/>
      <c r="J21" s="63"/>
      <c r="K21" s="63"/>
    </row>
    <row r="22" spans="1:11" x14ac:dyDescent="0.25">
      <c r="A22" s="214" t="s">
        <v>331</v>
      </c>
      <c r="B22" s="63"/>
      <c r="C22" s="63"/>
      <c r="D22" s="63"/>
      <c r="E22" s="63"/>
      <c r="F22" s="897" t="e">
        <f>F15+F19</f>
        <v>#VALUE!</v>
      </c>
      <c r="G22" s="898"/>
      <c r="H22" s="63" t="str">
        <f>IF('Pauschale Summen'!G22="nein","(nur Pauschale ohne Kofi)","")</f>
        <v/>
      </c>
      <c r="I22" s="63"/>
      <c r="J22" s="63"/>
      <c r="K22" s="63"/>
    </row>
    <row r="23" spans="1:11" x14ac:dyDescent="0.25">
      <c r="A23" s="214" t="s">
        <v>332</v>
      </c>
      <c r="B23" s="63"/>
      <c r="C23" s="63"/>
      <c r="D23" s="63"/>
      <c r="E23" s="63"/>
      <c r="F23" s="897" t="e">
        <f>F16+F20</f>
        <v>#VALUE!</v>
      </c>
      <c r="G23" s="898"/>
      <c r="H23" s="63"/>
      <c r="I23" s="63"/>
      <c r="J23" s="63"/>
      <c r="K23" s="63"/>
    </row>
    <row r="24" spans="1:11" x14ac:dyDescent="0.25">
      <c r="A24" s="63"/>
      <c r="B24" s="63"/>
      <c r="C24" s="63"/>
      <c r="D24" s="63"/>
      <c r="E24" s="63"/>
      <c r="F24" s="63"/>
      <c r="G24" s="63"/>
      <c r="H24" s="63"/>
      <c r="I24" s="63"/>
      <c r="J24" s="63"/>
      <c r="K24" s="63"/>
    </row>
    <row r="25" spans="1:11" x14ac:dyDescent="0.25">
      <c r="A25" s="63"/>
      <c r="B25" s="63"/>
      <c r="C25" s="63"/>
      <c r="D25" s="63"/>
      <c r="E25" s="63"/>
      <c r="F25" s="63"/>
      <c r="G25" s="63"/>
      <c r="H25" s="63"/>
      <c r="I25" s="63"/>
      <c r="J25" s="63"/>
      <c r="K25" s="63"/>
    </row>
    <row r="26" spans="1:11" x14ac:dyDescent="0.25">
      <c r="A26" s="63"/>
      <c r="B26" s="63"/>
      <c r="C26" s="63"/>
      <c r="D26" s="63"/>
      <c r="E26" s="63"/>
      <c r="F26" s="63"/>
      <c r="G26" s="63"/>
      <c r="H26" s="63"/>
      <c r="I26" s="63"/>
      <c r="J26" s="63"/>
      <c r="K26" s="63"/>
    </row>
    <row r="27" spans="1:11" x14ac:dyDescent="0.25">
      <c r="A27" s="63"/>
      <c r="B27" s="63"/>
      <c r="C27" s="63"/>
      <c r="D27" s="63"/>
      <c r="E27" s="63"/>
      <c r="F27" s="63"/>
      <c r="G27" s="63"/>
      <c r="H27" s="63"/>
      <c r="I27" s="63"/>
      <c r="J27" s="63"/>
      <c r="K27" s="63"/>
    </row>
    <row r="28" spans="1:11" x14ac:dyDescent="0.25">
      <c r="A28" s="63"/>
      <c r="B28" s="63"/>
      <c r="C28" s="63"/>
      <c r="D28" s="63"/>
      <c r="E28" s="63"/>
      <c r="F28" s="63"/>
      <c r="G28" s="63"/>
      <c r="H28" s="63"/>
      <c r="I28" s="63"/>
      <c r="J28" s="63"/>
      <c r="K28" s="63"/>
    </row>
    <row r="29" spans="1:11" x14ac:dyDescent="0.25">
      <c r="A29" s="63"/>
      <c r="B29" s="63"/>
      <c r="C29" s="63"/>
      <c r="D29" s="63"/>
      <c r="E29" s="63"/>
      <c r="F29" s="63"/>
      <c r="G29" s="63"/>
      <c r="H29" s="63"/>
      <c r="I29" s="63"/>
      <c r="J29" s="63"/>
      <c r="K29" s="63"/>
    </row>
  </sheetData>
  <sheetProtection algorithmName="SHA-512" hashValue="/D6E2SSzgiF+VmmB50bq2/ErkfQo5CiC25A2UQ1Or4Jqo36XcNkz14LtaunUM1TP8Dsa9v5e3ue3pzBsTCAIVA==" saltValue="aeHBs/8xqgYc5NgFpGnIYg==" spinCount="100000" sheet="1" objects="1" scenarios="1"/>
  <mergeCells count="11">
    <mergeCell ref="F4:I4"/>
    <mergeCell ref="F5:I5"/>
    <mergeCell ref="F20:G20"/>
    <mergeCell ref="F22:G22"/>
    <mergeCell ref="F23:G23"/>
    <mergeCell ref="F14:G14"/>
    <mergeCell ref="F15:G15"/>
    <mergeCell ref="F16:G16"/>
    <mergeCell ref="F17:G17"/>
    <mergeCell ref="F18:G18"/>
    <mergeCell ref="F19:G19"/>
  </mergeCells>
  <printOptions horizontalCentered="1"/>
  <pageMargins left="0.70866141732283472" right="0.70866141732283472" top="0.74803149606299213" bottom="0.74803149606299213" header="0.31496062992125984" footer="0.31496062992125984"/>
  <pageSetup paperSize="9" scale="68" fitToHeight="0" pageOrder="overThenDown" orientation="portrait" r:id="rId1"/>
  <headerFooter alignWithMargins="0">
    <oddHeader>&amp;L&amp;G&amp;R&amp;G</oddHeader>
    <oddFooter>&amp;L&amp;8Dateiname:
&amp;F
&amp;A&amp;C&amp;8ESF_Monats_VN_SEK_V12_4_210610&amp;R Seite &amp;P von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M749"/>
  <sheetViews>
    <sheetView topLeftCell="A22" zoomScale="80" zoomScaleNormal="80" zoomScalePageLayoutView="60" workbookViewId="0">
      <selection activeCell="P6" sqref="P6:Q6"/>
    </sheetView>
  </sheetViews>
  <sheetFormatPr baseColWidth="10" defaultColWidth="11.44140625" defaultRowHeight="13.8" x14ac:dyDescent="0.25"/>
  <cols>
    <col min="1" max="1" width="12.44140625" style="299" bestFit="1" customWidth="1"/>
    <col min="2" max="2" width="10.88671875" style="295" bestFit="1" customWidth="1"/>
    <col min="3" max="3" width="31.6640625" style="296" customWidth="1"/>
    <col min="4" max="4" width="21.44140625" style="297" bestFit="1" customWidth="1"/>
    <col min="5" max="5" width="22.33203125" style="297" customWidth="1"/>
    <col min="6" max="6" width="18.5546875" style="297" customWidth="1"/>
    <col min="7" max="7" width="84.6640625" style="333" customWidth="1"/>
    <col min="8" max="8" width="24.88671875" style="331" bestFit="1" customWidth="1"/>
    <col min="9" max="9" width="23.5546875" style="332" bestFit="1" customWidth="1"/>
    <col min="10" max="10" width="14.44140625" style="300" bestFit="1" customWidth="1"/>
    <col min="11" max="12" width="22.88671875" style="291" bestFit="1" customWidth="1"/>
    <col min="13" max="13" width="18.44140625" style="291" bestFit="1" customWidth="1"/>
    <col min="14" max="16384" width="11.44140625" style="291"/>
  </cols>
  <sheetData>
    <row r="1" spans="1:13" s="400" customFormat="1" ht="42" thickBot="1" x14ac:dyDescent="0.3">
      <c r="A1" s="395" t="s">
        <v>382</v>
      </c>
      <c r="B1" s="558" t="s">
        <v>410</v>
      </c>
      <c r="C1" s="396" t="s">
        <v>411</v>
      </c>
      <c r="D1" s="397" t="s">
        <v>412</v>
      </c>
      <c r="E1" s="397" t="s">
        <v>413</v>
      </c>
      <c r="F1" s="396" t="s">
        <v>414</v>
      </c>
      <c r="G1" s="396" t="s">
        <v>415</v>
      </c>
      <c r="H1" s="398" t="s">
        <v>416</v>
      </c>
      <c r="I1" s="398" t="s">
        <v>417</v>
      </c>
      <c r="J1" s="396" t="s">
        <v>418</v>
      </c>
      <c r="K1" s="412" t="s">
        <v>419</v>
      </c>
      <c r="L1" s="399" t="s">
        <v>465</v>
      </c>
    </row>
    <row r="2" spans="1:13" s="295" customFormat="1" ht="19.5" customHeight="1" x14ac:dyDescent="0.25">
      <c r="A2" s="494" t="str">
        <f>MKP_csv!A2</f>
        <v/>
      </c>
      <c r="B2" s="495" t="str">
        <f>MKP_csv!B2</f>
        <v/>
      </c>
      <c r="C2" s="495" t="str">
        <f>MKP_csv!C2</f>
        <v/>
      </c>
      <c r="D2" s="496" t="str">
        <f>MKP_csv!D2</f>
        <v/>
      </c>
      <c r="E2" s="496" t="str">
        <f>MKP_csv!E2</f>
        <v/>
      </c>
      <c r="F2" s="495" t="str">
        <f>MKP_csv!F2</f>
        <v/>
      </c>
      <c r="G2" s="495" t="str">
        <f>MKP_csv!G2</f>
        <v/>
      </c>
      <c r="H2" s="797" t="str">
        <f>MKP_csv!H2</f>
        <v/>
      </c>
      <c r="I2" s="797" t="str">
        <f>MKP_csv!I2</f>
        <v/>
      </c>
      <c r="J2" s="495" t="str">
        <f>MKP_csv!J2</f>
        <v/>
      </c>
      <c r="K2" s="495" t="str">
        <f>MKP_csv!K2</f>
        <v/>
      </c>
      <c r="L2" s="497"/>
      <c r="M2" s="493"/>
    </row>
    <row r="3" spans="1:13" x14ac:dyDescent="0.25">
      <c r="A3" s="498" t="str">
        <f>MKP_csv!A3</f>
        <v/>
      </c>
      <c r="B3" s="499" t="str">
        <f>MKP_csv!B3</f>
        <v/>
      </c>
      <c r="C3" s="499" t="str">
        <f>MKP_csv!C3</f>
        <v/>
      </c>
      <c r="D3" s="500" t="str">
        <f>MKP_csv!D3</f>
        <v/>
      </c>
      <c r="E3" s="500" t="str">
        <f>MKP_csv!E3</f>
        <v/>
      </c>
      <c r="F3" s="499" t="str">
        <f>MKP_csv!F3</f>
        <v/>
      </c>
      <c r="G3" s="499" t="str">
        <f>MKP_csv!G3</f>
        <v/>
      </c>
      <c r="H3" s="798" t="str">
        <f>MKP_csv!H3</f>
        <v/>
      </c>
      <c r="I3" s="798" t="str">
        <f>MKP_csv!I3</f>
        <v/>
      </c>
      <c r="J3" s="499" t="str">
        <f>MKP_csv!J3</f>
        <v/>
      </c>
      <c r="K3" s="499" t="str">
        <f>MKP_csv!K3</f>
        <v/>
      </c>
      <c r="L3" s="501"/>
      <c r="M3" s="493"/>
    </row>
    <row r="4" spans="1:13" x14ac:dyDescent="0.25">
      <c r="A4" s="498" t="str">
        <f>MKP_csv!A4</f>
        <v/>
      </c>
      <c r="B4" s="499" t="str">
        <f>MKP_csv!B4</f>
        <v/>
      </c>
      <c r="C4" s="499" t="str">
        <f>MKP_csv!C4</f>
        <v/>
      </c>
      <c r="D4" s="500" t="str">
        <f>MKP_csv!D4</f>
        <v/>
      </c>
      <c r="E4" s="500" t="str">
        <f>MKP_csv!E4</f>
        <v/>
      </c>
      <c r="F4" s="499" t="str">
        <f>MKP_csv!F4</f>
        <v/>
      </c>
      <c r="G4" s="499" t="str">
        <f>MKP_csv!G4</f>
        <v/>
      </c>
      <c r="H4" s="798" t="str">
        <f>MKP_csv!H4</f>
        <v/>
      </c>
      <c r="I4" s="798" t="str">
        <f>MKP_csv!I4</f>
        <v/>
      </c>
      <c r="J4" s="499" t="str">
        <f>MKP_csv!J4</f>
        <v/>
      </c>
      <c r="K4" s="499" t="str">
        <f>MKP_csv!K4</f>
        <v/>
      </c>
      <c r="L4" s="501"/>
      <c r="M4" s="493"/>
    </row>
    <row r="5" spans="1:13" x14ac:dyDescent="0.25">
      <c r="A5" s="498" t="str">
        <f>MKP_csv!A5</f>
        <v/>
      </c>
      <c r="B5" s="499" t="str">
        <f>MKP_csv!B5</f>
        <v/>
      </c>
      <c r="C5" s="499" t="str">
        <f>MKP_csv!C5</f>
        <v/>
      </c>
      <c r="D5" s="500" t="str">
        <f>MKP_csv!D5</f>
        <v/>
      </c>
      <c r="E5" s="500" t="str">
        <f>MKP_csv!E5</f>
        <v/>
      </c>
      <c r="F5" s="499" t="str">
        <f>MKP_csv!F5</f>
        <v/>
      </c>
      <c r="G5" s="499" t="str">
        <f>MKP_csv!G5</f>
        <v/>
      </c>
      <c r="H5" s="798" t="str">
        <f>MKP_csv!H5</f>
        <v/>
      </c>
      <c r="I5" s="798" t="str">
        <f>MKP_csv!I5</f>
        <v/>
      </c>
      <c r="J5" s="499" t="str">
        <f>MKP_csv!J5</f>
        <v/>
      </c>
      <c r="K5" s="499" t="str">
        <f>MKP_csv!K5</f>
        <v/>
      </c>
      <c r="L5" s="501"/>
      <c r="M5" s="493"/>
    </row>
    <row r="6" spans="1:13" x14ac:dyDescent="0.25">
      <c r="A6" s="498" t="str">
        <f>MKP_csv!A6</f>
        <v/>
      </c>
      <c r="B6" s="499" t="str">
        <f>MKP_csv!B6</f>
        <v/>
      </c>
      <c r="C6" s="499" t="str">
        <f>MKP_csv!C6</f>
        <v/>
      </c>
      <c r="D6" s="500" t="str">
        <f>MKP_csv!D6</f>
        <v/>
      </c>
      <c r="E6" s="500" t="str">
        <f>MKP_csv!E6</f>
        <v/>
      </c>
      <c r="F6" s="499" t="str">
        <f>MKP_csv!F6</f>
        <v/>
      </c>
      <c r="G6" s="499" t="str">
        <f>MKP_csv!G6</f>
        <v/>
      </c>
      <c r="H6" s="798" t="str">
        <f>MKP_csv!H6</f>
        <v/>
      </c>
      <c r="I6" s="798" t="str">
        <f>MKP_csv!I6</f>
        <v/>
      </c>
      <c r="J6" s="499" t="str">
        <f>MKP_csv!J6</f>
        <v/>
      </c>
      <c r="K6" s="499" t="str">
        <f>MKP_csv!K6</f>
        <v/>
      </c>
      <c r="L6" s="501"/>
      <c r="M6" s="493"/>
    </row>
    <row r="7" spans="1:13" x14ac:dyDescent="0.25">
      <c r="A7" s="498" t="str">
        <f>MKP_csv!A7</f>
        <v/>
      </c>
      <c r="B7" s="499" t="str">
        <f>MKP_csv!B7</f>
        <v/>
      </c>
      <c r="C7" s="499" t="str">
        <f>MKP_csv!C7</f>
        <v/>
      </c>
      <c r="D7" s="500" t="str">
        <f>MKP_csv!D7</f>
        <v/>
      </c>
      <c r="E7" s="500" t="str">
        <f>MKP_csv!E7</f>
        <v/>
      </c>
      <c r="F7" s="499" t="str">
        <f>MKP_csv!F7</f>
        <v/>
      </c>
      <c r="G7" s="499" t="str">
        <f>MKP_csv!G7</f>
        <v/>
      </c>
      <c r="H7" s="798" t="str">
        <f>MKP_csv!H7</f>
        <v/>
      </c>
      <c r="I7" s="798" t="str">
        <f>MKP_csv!I7</f>
        <v/>
      </c>
      <c r="J7" s="499" t="str">
        <f>MKP_csv!J7</f>
        <v/>
      </c>
      <c r="K7" s="499" t="str">
        <f>MKP_csv!K7</f>
        <v/>
      </c>
      <c r="L7" s="501"/>
      <c r="M7" s="493"/>
    </row>
    <row r="8" spans="1:13" x14ac:dyDescent="0.25">
      <c r="A8" s="498" t="str">
        <f>MKP_csv!A8</f>
        <v/>
      </c>
      <c r="B8" s="499" t="str">
        <f>MKP_csv!B8</f>
        <v/>
      </c>
      <c r="C8" s="499" t="str">
        <f>MKP_csv!C8</f>
        <v/>
      </c>
      <c r="D8" s="500" t="str">
        <f>MKP_csv!D8</f>
        <v/>
      </c>
      <c r="E8" s="500" t="str">
        <f>MKP_csv!E8</f>
        <v/>
      </c>
      <c r="F8" s="499" t="str">
        <f>MKP_csv!F8</f>
        <v/>
      </c>
      <c r="G8" s="499" t="str">
        <f>MKP_csv!G8</f>
        <v/>
      </c>
      <c r="H8" s="798" t="str">
        <f>MKP_csv!H8</f>
        <v/>
      </c>
      <c r="I8" s="798" t="str">
        <f>MKP_csv!I8</f>
        <v/>
      </c>
      <c r="J8" s="499" t="str">
        <f>MKP_csv!J8</f>
        <v/>
      </c>
      <c r="K8" s="499" t="str">
        <f>MKP_csv!K8</f>
        <v/>
      </c>
      <c r="L8" s="501"/>
      <c r="M8" s="493"/>
    </row>
    <row r="9" spans="1:13" x14ac:dyDescent="0.25">
      <c r="A9" s="498" t="str">
        <f>MKP_csv!A9</f>
        <v/>
      </c>
      <c r="B9" s="499" t="str">
        <f>MKP_csv!B9</f>
        <v/>
      </c>
      <c r="C9" s="499" t="str">
        <f>MKP_csv!C9</f>
        <v/>
      </c>
      <c r="D9" s="500" t="str">
        <f>MKP_csv!D9</f>
        <v/>
      </c>
      <c r="E9" s="500" t="str">
        <f>MKP_csv!E9</f>
        <v/>
      </c>
      <c r="F9" s="499" t="str">
        <f>MKP_csv!F9</f>
        <v/>
      </c>
      <c r="G9" s="499" t="str">
        <f>MKP_csv!G9</f>
        <v/>
      </c>
      <c r="H9" s="798" t="str">
        <f>MKP_csv!H9</f>
        <v/>
      </c>
      <c r="I9" s="798" t="str">
        <f>MKP_csv!I9</f>
        <v/>
      </c>
      <c r="J9" s="499" t="str">
        <f>MKP_csv!J9</f>
        <v/>
      </c>
      <c r="K9" s="499" t="str">
        <f>MKP_csv!K9</f>
        <v/>
      </c>
      <c r="L9" s="501"/>
      <c r="M9" s="493"/>
    </row>
    <row r="10" spans="1:13" x14ac:dyDescent="0.25">
      <c r="A10" s="498" t="str">
        <f>MKP_csv!A10</f>
        <v/>
      </c>
      <c r="B10" s="499" t="str">
        <f>MKP_csv!B10</f>
        <v/>
      </c>
      <c r="C10" s="499" t="str">
        <f>MKP_csv!C10</f>
        <v/>
      </c>
      <c r="D10" s="500" t="str">
        <f>MKP_csv!D10</f>
        <v/>
      </c>
      <c r="E10" s="500" t="str">
        <f>MKP_csv!E10</f>
        <v/>
      </c>
      <c r="F10" s="499" t="str">
        <f>MKP_csv!F10</f>
        <v/>
      </c>
      <c r="G10" s="499" t="str">
        <f>MKP_csv!G10</f>
        <v/>
      </c>
      <c r="H10" s="798" t="str">
        <f>MKP_csv!H10</f>
        <v/>
      </c>
      <c r="I10" s="798" t="str">
        <f>MKP_csv!I10</f>
        <v/>
      </c>
      <c r="J10" s="499" t="str">
        <f>MKP_csv!J10</f>
        <v/>
      </c>
      <c r="K10" s="499" t="str">
        <f>MKP_csv!K10</f>
        <v/>
      </c>
      <c r="L10" s="501"/>
      <c r="M10" s="493"/>
    </row>
    <row r="11" spans="1:13" x14ac:dyDescent="0.25">
      <c r="A11" s="498" t="str">
        <f>MKP_csv!A11</f>
        <v/>
      </c>
      <c r="B11" s="499" t="str">
        <f>MKP_csv!B11</f>
        <v/>
      </c>
      <c r="C11" s="499" t="str">
        <f>MKP_csv!C11</f>
        <v/>
      </c>
      <c r="D11" s="500" t="str">
        <f>MKP_csv!D11</f>
        <v/>
      </c>
      <c r="E11" s="500" t="str">
        <f>MKP_csv!E11</f>
        <v/>
      </c>
      <c r="F11" s="499" t="str">
        <f>MKP_csv!F11</f>
        <v/>
      </c>
      <c r="G11" s="499" t="str">
        <f>MKP_csv!G11</f>
        <v/>
      </c>
      <c r="H11" s="798" t="str">
        <f>MKP_csv!H11</f>
        <v/>
      </c>
      <c r="I11" s="798" t="str">
        <f>MKP_csv!I11</f>
        <v/>
      </c>
      <c r="J11" s="499" t="str">
        <f>MKP_csv!J11</f>
        <v/>
      </c>
      <c r="K11" s="499" t="str">
        <f>MKP_csv!K11</f>
        <v/>
      </c>
      <c r="L11" s="501"/>
      <c r="M11" s="493"/>
    </row>
    <row r="12" spans="1:13" x14ac:dyDescent="0.25">
      <c r="A12" s="498" t="str">
        <f>MKP_csv!A12</f>
        <v/>
      </c>
      <c r="B12" s="499" t="str">
        <f>MKP_csv!B12</f>
        <v/>
      </c>
      <c r="C12" s="499" t="str">
        <f>MKP_csv!C12</f>
        <v/>
      </c>
      <c r="D12" s="500" t="str">
        <f>MKP_csv!D12</f>
        <v/>
      </c>
      <c r="E12" s="500" t="str">
        <f>MKP_csv!E12</f>
        <v/>
      </c>
      <c r="F12" s="499" t="str">
        <f>MKP_csv!F12</f>
        <v/>
      </c>
      <c r="G12" s="499" t="str">
        <f>MKP_csv!G12</f>
        <v/>
      </c>
      <c r="H12" s="798" t="str">
        <f>MKP_csv!H12</f>
        <v/>
      </c>
      <c r="I12" s="798" t="str">
        <f>MKP_csv!I12</f>
        <v/>
      </c>
      <c r="J12" s="499" t="str">
        <f>MKP_csv!J12</f>
        <v/>
      </c>
      <c r="K12" s="499" t="str">
        <f>MKP_csv!K12</f>
        <v/>
      </c>
      <c r="L12" s="501"/>
      <c r="M12" s="493"/>
    </row>
    <row r="13" spans="1:13" x14ac:dyDescent="0.25">
      <c r="A13" s="498" t="str">
        <f>MKP_csv!A13</f>
        <v/>
      </c>
      <c r="B13" s="499" t="str">
        <f>MKP_csv!B13</f>
        <v/>
      </c>
      <c r="C13" s="499" t="str">
        <f>MKP_csv!C13</f>
        <v/>
      </c>
      <c r="D13" s="500" t="str">
        <f>MKP_csv!D13</f>
        <v/>
      </c>
      <c r="E13" s="500" t="str">
        <f>MKP_csv!E13</f>
        <v/>
      </c>
      <c r="F13" s="499" t="str">
        <f>MKP_csv!F13</f>
        <v/>
      </c>
      <c r="G13" s="499" t="str">
        <f>MKP_csv!G13</f>
        <v/>
      </c>
      <c r="H13" s="798" t="str">
        <f>MKP_csv!H13</f>
        <v/>
      </c>
      <c r="I13" s="798" t="str">
        <f>MKP_csv!I13</f>
        <v/>
      </c>
      <c r="J13" s="499" t="str">
        <f>MKP_csv!J13</f>
        <v/>
      </c>
      <c r="K13" s="499" t="str">
        <f>MKP_csv!K13</f>
        <v/>
      </c>
      <c r="L13" s="501"/>
      <c r="M13" s="493"/>
    </row>
    <row r="14" spans="1:13" x14ac:dyDescent="0.25">
      <c r="A14" s="498" t="str">
        <f>MKP_csv!A14</f>
        <v/>
      </c>
      <c r="B14" s="499" t="str">
        <f>MKP_csv!B14</f>
        <v/>
      </c>
      <c r="C14" s="499" t="str">
        <f>MKP_csv!C14</f>
        <v/>
      </c>
      <c r="D14" s="500" t="str">
        <f>MKP_csv!D14</f>
        <v/>
      </c>
      <c r="E14" s="500" t="str">
        <f>MKP_csv!E14</f>
        <v/>
      </c>
      <c r="F14" s="499" t="str">
        <f>MKP_csv!F14</f>
        <v/>
      </c>
      <c r="G14" s="499" t="str">
        <f>MKP_csv!G14</f>
        <v/>
      </c>
      <c r="H14" s="798" t="str">
        <f>MKP_csv!H14</f>
        <v/>
      </c>
      <c r="I14" s="798" t="str">
        <f>MKP_csv!I14</f>
        <v/>
      </c>
      <c r="J14" s="499" t="str">
        <f>MKP_csv!J14</f>
        <v/>
      </c>
      <c r="K14" s="499" t="str">
        <f>MKP_csv!K14</f>
        <v/>
      </c>
      <c r="L14" s="501"/>
      <c r="M14" s="493"/>
    </row>
    <row r="15" spans="1:13" x14ac:dyDescent="0.25">
      <c r="A15" s="498" t="str">
        <f>MKP_csv!A15</f>
        <v/>
      </c>
      <c r="B15" s="499" t="str">
        <f>MKP_csv!B15</f>
        <v/>
      </c>
      <c r="C15" s="499" t="str">
        <f>MKP_csv!C15</f>
        <v/>
      </c>
      <c r="D15" s="500" t="str">
        <f>MKP_csv!D15</f>
        <v/>
      </c>
      <c r="E15" s="500" t="str">
        <f>MKP_csv!E15</f>
        <v/>
      </c>
      <c r="F15" s="499" t="str">
        <f>MKP_csv!F15</f>
        <v/>
      </c>
      <c r="G15" s="499" t="str">
        <f>MKP_csv!G15</f>
        <v/>
      </c>
      <c r="H15" s="798" t="str">
        <f>MKP_csv!H15</f>
        <v/>
      </c>
      <c r="I15" s="798" t="str">
        <f>MKP_csv!I15</f>
        <v/>
      </c>
      <c r="J15" s="499" t="str">
        <f>MKP_csv!J15</f>
        <v/>
      </c>
      <c r="K15" s="499" t="str">
        <f>MKP_csv!K15</f>
        <v/>
      </c>
      <c r="L15" s="501"/>
      <c r="M15" s="493"/>
    </row>
    <row r="16" spans="1:13" x14ac:dyDescent="0.25">
      <c r="A16" s="498" t="str">
        <f>MKP_csv!A16</f>
        <v/>
      </c>
      <c r="B16" s="499" t="str">
        <f>MKP_csv!B16</f>
        <v/>
      </c>
      <c r="C16" s="499" t="str">
        <f>MKP_csv!C16</f>
        <v/>
      </c>
      <c r="D16" s="500" t="str">
        <f>MKP_csv!D16</f>
        <v/>
      </c>
      <c r="E16" s="500" t="str">
        <f>MKP_csv!E16</f>
        <v/>
      </c>
      <c r="F16" s="499" t="str">
        <f>MKP_csv!F16</f>
        <v/>
      </c>
      <c r="G16" s="499" t="str">
        <f>MKP_csv!G16</f>
        <v/>
      </c>
      <c r="H16" s="798" t="str">
        <f>MKP_csv!H16</f>
        <v/>
      </c>
      <c r="I16" s="798" t="str">
        <f>MKP_csv!I16</f>
        <v/>
      </c>
      <c r="J16" s="499" t="str">
        <f>MKP_csv!J16</f>
        <v/>
      </c>
      <c r="K16" s="499" t="str">
        <f>MKP_csv!K16</f>
        <v/>
      </c>
      <c r="L16" s="501"/>
      <c r="M16" s="493"/>
    </row>
    <row r="17" spans="1:13" x14ac:dyDescent="0.25">
      <c r="A17" s="498" t="str">
        <f>MKP_csv!A17</f>
        <v/>
      </c>
      <c r="B17" s="499" t="str">
        <f>MKP_csv!B17</f>
        <v/>
      </c>
      <c r="C17" s="499" t="str">
        <f>MKP_csv!C17</f>
        <v/>
      </c>
      <c r="D17" s="500" t="str">
        <f>MKP_csv!D17</f>
        <v/>
      </c>
      <c r="E17" s="500" t="str">
        <f>MKP_csv!E17</f>
        <v/>
      </c>
      <c r="F17" s="499" t="str">
        <f>MKP_csv!F17</f>
        <v/>
      </c>
      <c r="G17" s="499" t="str">
        <f>MKP_csv!G17</f>
        <v/>
      </c>
      <c r="H17" s="798" t="str">
        <f>MKP_csv!H17</f>
        <v/>
      </c>
      <c r="I17" s="798" t="str">
        <f>MKP_csv!I17</f>
        <v/>
      </c>
      <c r="J17" s="499" t="str">
        <f>MKP_csv!J17</f>
        <v/>
      </c>
      <c r="K17" s="499" t="str">
        <f>MKP_csv!K17</f>
        <v/>
      </c>
      <c r="L17" s="501"/>
      <c r="M17" s="493"/>
    </row>
    <row r="18" spans="1:13" x14ac:dyDescent="0.25">
      <c r="A18" s="498" t="str">
        <f>MKP_csv!A18</f>
        <v/>
      </c>
      <c r="B18" s="499" t="str">
        <f>MKP_csv!B18</f>
        <v/>
      </c>
      <c r="C18" s="499" t="str">
        <f>MKP_csv!C18</f>
        <v/>
      </c>
      <c r="D18" s="500" t="str">
        <f>MKP_csv!D18</f>
        <v/>
      </c>
      <c r="E18" s="500" t="str">
        <f>MKP_csv!E18</f>
        <v/>
      </c>
      <c r="F18" s="499" t="str">
        <f>MKP_csv!F18</f>
        <v/>
      </c>
      <c r="G18" s="499" t="str">
        <f>MKP_csv!G18</f>
        <v/>
      </c>
      <c r="H18" s="798" t="str">
        <f>MKP_csv!H18</f>
        <v/>
      </c>
      <c r="I18" s="798" t="str">
        <f>MKP_csv!I18</f>
        <v/>
      </c>
      <c r="J18" s="499" t="str">
        <f>MKP_csv!J18</f>
        <v/>
      </c>
      <c r="K18" s="499" t="str">
        <f>MKP_csv!K18</f>
        <v/>
      </c>
      <c r="L18" s="501"/>
      <c r="M18" s="493"/>
    </row>
    <row r="19" spans="1:13" x14ac:dyDescent="0.25">
      <c r="A19" s="498" t="str">
        <f>MKP_csv!A19</f>
        <v/>
      </c>
      <c r="B19" s="499" t="str">
        <f>MKP_csv!B19</f>
        <v/>
      </c>
      <c r="C19" s="499" t="str">
        <f>MKP_csv!C19</f>
        <v/>
      </c>
      <c r="D19" s="500" t="str">
        <f>MKP_csv!D19</f>
        <v/>
      </c>
      <c r="E19" s="500" t="str">
        <f>MKP_csv!E19</f>
        <v/>
      </c>
      <c r="F19" s="499" t="str">
        <f>MKP_csv!F19</f>
        <v/>
      </c>
      <c r="G19" s="499" t="str">
        <f>MKP_csv!G19</f>
        <v/>
      </c>
      <c r="H19" s="798" t="str">
        <f>MKP_csv!H19</f>
        <v/>
      </c>
      <c r="I19" s="798" t="str">
        <f>MKP_csv!I19</f>
        <v/>
      </c>
      <c r="J19" s="499" t="str">
        <f>MKP_csv!J19</f>
        <v/>
      </c>
      <c r="K19" s="499" t="str">
        <f>MKP_csv!K19</f>
        <v/>
      </c>
      <c r="L19" s="501"/>
      <c r="M19" s="493"/>
    </row>
    <row r="20" spans="1:13" x14ac:dyDescent="0.25">
      <c r="A20" s="498" t="str">
        <f>MKP_csv!A20</f>
        <v/>
      </c>
      <c r="B20" s="499" t="str">
        <f>MKP_csv!B20</f>
        <v/>
      </c>
      <c r="C20" s="499" t="str">
        <f>MKP_csv!C20</f>
        <v/>
      </c>
      <c r="D20" s="500" t="str">
        <f>MKP_csv!D20</f>
        <v/>
      </c>
      <c r="E20" s="500" t="str">
        <f>MKP_csv!E20</f>
        <v/>
      </c>
      <c r="F20" s="499" t="str">
        <f>MKP_csv!F20</f>
        <v/>
      </c>
      <c r="G20" s="499" t="str">
        <f>MKP_csv!G20</f>
        <v/>
      </c>
      <c r="H20" s="798" t="str">
        <f>MKP_csv!H20</f>
        <v/>
      </c>
      <c r="I20" s="798" t="str">
        <f>MKP_csv!I20</f>
        <v/>
      </c>
      <c r="J20" s="499" t="str">
        <f>MKP_csv!J20</f>
        <v/>
      </c>
      <c r="K20" s="499" t="str">
        <f>MKP_csv!K20</f>
        <v/>
      </c>
      <c r="L20" s="501"/>
      <c r="M20" s="493"/>
    </row>
    <row r="21" spans="1:13" x14ac:dyDescent="0.25">
      <c r="A21" s="498" t="str">
        <f>MKP_csv!A21</f>
        <v/>
      </c>
      <c r="B21" s="499" t="str">
        <f>MKP_csv!B21</f>
        <v/>
      </c>
      <c r="C21" s="499" t="str">
        <f>MKP_csv!C21</f>
        <v/>
      </c>
      <c r="D21" s="500" t="str">
        <f>MKP_csv!D21</f>
        <v/>
      </c>
      <c r="E21" s="500" t="str">
        <f>MKP_csv!E21</f>
        <v/>
      </c>
      <c r="F21" s="499" t="str">
        <f>MKP_csv!F21</f>
        <v/>
      </c>
      <c r="G21" s="499" t="str">
        <f>MKP_csv!G21</f>
        <v/>
      </c>
      <c r="H21" s="798" t="str">
        <f>MKP_csv!H21</f>
        <v/>
      </c>
      <c r="I21" s="798" t="str">
        <f>MKP_csv!I21</f>
        <v/>
      </c>
      <c r="J21" s="499" t="str">
        <f>MKP_csv!J21</f>
        <v/>
      </c>
      <c r="K21" s="499" t="str">
        <f>MKP_csv!K21</f>
        <v/>
      </c>
      <c r="L21" s="501"/>
      <c r="M21" s="493"/>
    </row>
    <row r="22" spans="1:13" x14ac:dyDescent="0.25">
      <c r="A22" s="498" t="str">
        <f>MKP_csv!A22</f>
        <v/>
      </c>
      <c r="B22" s="499" t="str">
        <f>MKP_csv!B22</f>
        <v/>
      </c>
      <c r="C22" s="499" t="str">
        <f>MKP_csv!C22</f>
        <v/>
      </c>
      <c r="D22" s="500" t="str">
        <f>MKP_csv!D22</f>
        <v/>
      </c>
      <c r="E22" s="500" t="str">
        <f>MKP_csv!E22</f>
        <v/>
      </c>
      <c r="F22" s="499" t="str">
        <f>MKP_csv!F22</f>
        <v/>
      </c>
      <c r="G22" s="499" t="str">
        <f>MKP_csv!G22</f>
        <v/>
      </c>
      <c r="H22" s="798" t="str">
        <f>MKP_csv!H22</f>
        <v/>
      </c>
      <c r="I22" s="798" t="str">
        <f>MKP_csv!I22</f>
        <v/>
      </c>
      <c r="J22" s="499" t="str">
        <f>MKP_csv!J22</f>
        <v/>
      </c>
      <c r="K22" s="499" t="str">
        <f>MKP_csv!K22</f>
        <v/>
      </c>
      <c r="L22" s="501"/>
      <c r="M22" s="493"/>
    </row>
    <row r="23" spans="1:13" x14ac:dyDescent="0.25">
      <c r="A23" s="498" t="str">
        <f>MKP_csv!A23</f>
        <v/>
      </c>
      <c r="B23" s="499" t="str">
        <f>MKP_csv!B23</f>
        <v/>
      </c>
      <c r="C23" s="499" t="str">
        <f>MKP_csv!C23</f>
        <v/>
      </c>
      <c r="D23" s="500" t="str">
        <f>MKP_csv!D23</f>
        <v/>
      </c>
      <c r="E23" s="500" t="str">
        <f>MKP_csv!E23</f>
        <v/>
      </c>
      <c r="F23" s="499" t="str">
        <f>MKP_csv!F23</f>
        <v/>
      </c>
      <c r="G23" s="499" t="str">
        <f>MKP_csv!G23</f>
        <v/>
      </c>
      <c r="H23" s="798" t="str">
        <f>MKP_csv!H23</f>
        <v/>
      </c>
      <c r="I23" s="798" t="str">
        <f>MKP_csv!I23</f>
        <v/>
      </c>
      <c r="J23" s="499" t="str">
        <f>MKP_csv!J23</f>
        <v/>
      </c>
      <c r="K23" s="499" t="str">
        <f>MKP_csv!K23</f>
        <v/>
      </c>
      <c r="L23" s="501"/>
      <c r="M23" s="493"/>
    </row>
    <row r="24" spans="1:13" x14ac:dyDescent="0.25">
      <c r="A24" s="498" t="str">
        <f>MKP_csv!A24</f>
        <v/>
      </c>
      <c r="B24" s="499" t="str">
        <f>MKP_csv!B24</f>
        <v/>
      </c>
      <c r="C24" s="499" t="str">
        <f>MKP_csv!C24</f>
        <v/>
      </c>
      <c r="D24" s="500" t="str">
        <f>MKP_csv!D24</f>
        <v/>
      </c>
      <c r="E24" s="500" t="str">
        <f>MKP_csv!E24</f>
        <v/>
      </c>
      <c r="F24" s="499" t="str">
        <f>MKP_csv!F24</f>
        <v/>
      </c>
      <c r="G24" s="499" t="str">
        <f>MKP_csv!G24</f>
        <v/>
      </c>
      <c r="H24" s="798" t="str">
        <f>MKP_csv!H24</f>
        <v/>
      </c>
      <c r="I24" s="798" t="str">
        <f>MKP_csv!I24</f>
        <v/>
      </c>
      <c r="J24" s="499" t="str">
        <f>MKP_csv!J24</f>
        <v/>
      </c>
      <c r="K24" s="499" t="str">
        <f>MKP_csv!K24</f>
        <v/>
      </c>
      <c r="L24" s="501"/>
      <c r="M24" s="493"/>
    </row>
    <row r="25" spans="1:13" x14ac:dyDescent="0.25">
      <c r="A25" s="498" t="str">
        <f>MKP_csv!A25</f>
        <v/>
      </c>
      <c r="B25" s="499" t="str">
        <f>MKP_csv!B25</f>
        <v/>
      </c>
      <c r="C25" s="499" t="str">
        <f>MKP_csv!C25</f>
        <v/>
      </c>
      <c r="D25" s="500" t="str">
        <f>MKP_csv!D25</f>
        <v/>
      </c>
      <c r="E25" s="500" t="str">
        <f>MKP_csv!E25</f>
        <v/>
      </c>
      <c r="F25" s="499" t="str">
        <f>MKP_csv!F25</f>
        <v/>
      </c>
      <c r="G25" s="499" t="str">
        <f>MKP_csv!G25</f>
        <v/>
      </c>
      <c r="H25" s="798" t="str">
        <f>MKP_csv!H25</f>
        <v/>
      </c>
      <c r="I25" s="798" t="str">
        <f>MKP_csv!I25</f>
        <v/>
      </c>
      <c r="J25" s="499" t="str">
        <f>MKP_csv!J25</f>
        <v/>
      </c>
      <c r="K25" s="499" t="str">
        <f>MKP_csv!K25</f>
        <v/>
      </c>
      <c r="L25" s="501"/>
      <c r="M25" s="493"/>
    </row>
    <row r="26" spans="1:13" x14ac:dyDescent="0.25">
      <c r="A26" s="498" t="str">
        <f>MKP_csv!A26</f>
        <v/>
      </c>
      <c r="B26" s="499" t="str">
        <f>MKP_csv!B26</f>
        <v/>
      </c>
      <c r="C26" s="499" t="str">
        <f>MKP_csv!C26</f>
        <v/>
      </c>
      <c r="D26" s="500" t="str">
        <f>MKP_csv!D26</f>
        <v/>
      </c>
      <c r="E26" s="500" t="str">
        <f>MKP_csv!E26</f>
        <v/>
      </c>
      <c r="F26" s="499" t="str">
        <f>MKP_csv!F26</f>
        <v/>
      </c>
      <c r="G26" s="499" t="str">
        <f>MKP_csv!G26</f>
        <v/>
      </c>
      <c r="H26" s="798" t="str">
        <f>MKP_csv!H26</f>
        <v/>
      </c>
      <c r="I26" s="798" t="str">
        <f>MKP_csv!I26</f>
        <v/>
      </c>
      <c r="J26" s="499" t="str">
        <f>MKP_csv!J26</f>
        <v/>
      </c>
      <c r="K26" s="499" t="str">
        <f>MKP_csv!K26</f>
        <v/>
      </c>
      <c r="L26" s="501"/>
      <c r="M26" s="493"/>
    </row>
    <row r="27" spans="1:13" x14ac:dyDescent="0.25">
      <c r="A27" s="498" t="str">
        <f>MKP_csv!A27</f>
        <v/>
      </c>
      <c r="B27" s="499" t="str">
        <f>MKP_csv!B27</f>
        <v/>
      </c>
      <c r="C27" s="499" t="str">
        <f>MKP_csv!C27</f>
        <v/>
      </c>
      <c r="D27" s="500" t="str">
        <f>MKP_csv!D27</f>
        <v/>
      </c>
      <c r="E27" s="500" t="str">
        <f>MKP_csv!E27</f>
        <v/>
      </c>
      <c r="F27" s="499" t="str">
        <f>MKP_csv!F27</f>
        <v/>
      </c>
      <c r="G27" s="499" t="str">
        <f>MKP_csv!G27</f>
        <v/>
      </c>
      <c r="H27" s="798" t="str">
        <f>MKP_csv!H27</f>
        <v/>
      </c>
      <c r="I27" s="798" t="str">
        <f>MKP_csv!I27</f>
        <v/>
      </c>
      <c r="J27" s="499" t="str">
        <f>MKP_csv!J27</f>
        <v/>
      </c>
      <c r="K27" s="499" t="str">
        <f>MKP_csv!K27</f>
        <v/>
      </c>
      <c r="L27" s="501"/>
      <c r="M27" s="493"/>
    </row>
    <row r="28" spans="1:13" x14ac:dyDescent="0.25">
      <c r="A28" s="498" t="str">
        <f>MKP_csv!A28</f>
        <v/>
      </c>
      <c r="B28" s="499" t="str">
        <f>MKP_csv!B28</f>
        <v/>
      </c>
      <c r="C28" s="499" t="str">
        <f>MKP_csv!C28</f>
        <v/>
      </c>
      <c r="D28" s="500" t="str">
        <f>MKP_csv!D28</f>
        <v/>
      </c>
      <c r="E28" s="500" t="str">
        <f>MKP_csv!E28</f>
        <v/>
      </c>
      <c r="F28" s="499" t="str">
        <f>MKP_csv!F28</f>
        <v/>
      </c>
      <c r="G28" s="499" t="str">
        <f>MKP_csv!G28</f>
        <v/>
      </c>
      <c r="H28" s="798" t="str">
        <f>MKP_csv!H28</f>
        <v/>
      </c>
      <c r="I28" s="798" t="str">
        <f>MKP_csv!I28</f>
        <v/>
      </c>
      <c r="J28" s="499" t="str">
        <f>MKP_csv!J28</f>
        <v/>
      </c>
      <c r="K28" s="499" t="str">
        <f>MKP_csv!K28</f>
        <v/>
      </c>
      <c r="L28" s="501"/>
      <c r="M28" s="493"/>
    </row>
    <row r="29" spans="1:13" x14ac:dyDescent="0.25">
      <c r="A29" s="498" t="str">
        <f>MKP_csv!A29</f>
        <v/>
      </c>
      <c r="B29" s="499" t="str">
        <f>MKP_csv!B29</f>
        <v/>
      </c>
      <c r="C29" s="499" t="str">
        <f>MKP_csv!C29</f>
        <v/>
      </c>
      <c r="D29" s="500" t="str">
        <f>MKP_csv!D29</f>
        <v/>
      </c>
      <c r="E29" s="500" t="str">
        <f>MKP_csv!E29</f>
        <v/>
      </c>
      <c r="F29" s="499" t="str">
        <f>MKP_csv!F29</f>
        <v/>
      </c>
      <c r="G29" s="499" t="str">
        <f>MKP_csv!G29</f>
        <v/>
      </c>
      <c r="H29" s="798" t="str">
        <f>MKP_csv!H29</f>
        <v/>
      </c>
      <c r="I29" s="798" t="str">
        <f>MKP_csv!I29</f>
        <v/>
      </c>
      <c r="J29" s="499" t="str">
        <f>MKP_csv!J29</f>
        <v/>
      </c>
      <c r="K29" s="499" t="str">
        <f>MKP_csv!K29</f>
        <v/>
      </c>
      <c r="L29" s="501"/>
      <c r="M29" s="493"/>
    </row>
    <row r="30" spans="1:13" x14ac:dyDescent="0.25">
      <c r="A30" s="498" t="str">
        <f>MKP_csv!A30</f>
        <v/>
      </c>
      <c r="B30" s="499" t="str">
        <f>MKP_csv!B30</f>
        <v/>
      </c>
      <c r="C30" s="499" t="str">
        <f>MKP_csv!C30</f>
        <v/>
      </c>
      <c r="D30" s="500" t="str">
        <f>MKP_csv!D30</f>
        <v/>
      </c>
      <c r="E30" s="500" t="str">
        <f>MKP_csv!E30</f>
        <v/>
      </c>
      <c r="F30" s="499" t="str">
        <f>MKP_csv!F30</f>
        <v/>
      </c>
      <c r="G30" s="499" t="str">
        <f>MKP_csv!G30</f>
        <v/>
      </c>
      <c r="H30" s="798" t="str">
        <f>MKP_csv!H30</f>
        <v/>
      </c>
      <c r="I30" s="798" t="str">
        <f>MKP_csv!I30</f>
        <v/>
      </c>
      <c r="J30" s="499" t="str">
        <f>MKP_csv!J30</f>
        <v/>
      </c>
      <c r="K30" s="499" t="str">
        <f>MKP_csv!K30</f>
        <v/>
      </c>
      <c r="L30" s="501"/>
      <c r="M30" s="493"/>
    </row>
    <row r="31" spans="1:13" x14ac:dyDescent="0.25">
      <c r="A31" s="498" t="str">
        <f>MKP_csv!A31</f>
        <v/>
      </c>
      <c r="B31" s="499" t="str">
        <f>MKP_csv!B31</f>
        <v/>
      </c>
      <c r="C31" s="499" t="str">
        <f>MKP_csv!C31</f>
        <v/>
      </c>
      <c r="D31" s="500" t="str">
        <f>MKP_csv!D31</f>
        <v/>
      </c>
      <c r="E31" s="500" t="str">
        <f>MKP_csv!E31</f>
        <v/>
      </c>
      <c r="F31" s="499" t="str">
        <f>MKP_csv!F31</f>
        <v/>
      </c>
      <c r="G31" s="499" t="str">
        <f>MKP_csv!G31</f>
        <v/>
      </c>
      <c r="H31" s="798" t="str">
        <f>MKP_csv!H31</f>
        <v/>
      </c>
      <c r="I31" s="798" t="str">
        <f>MKP_csv!I31</f>
        <v/>
      </c>
      <c r="J31" s="499" t="str">
        <f>MKP_csv!J31</f>
        <v/>
      </c>
      <c r="K31" s="499" t="str">
        <f>MKP_csv!K31</f>
        <v/>
      </c>
      <c r="L31" s="501"/>
      <c r="M31" s="493"/>
    </row>
    <row r="32" spans="1:13" x14ac:dyDescent="0.25">
      <c r="A32" s="498" t="str">
        <f>MKP_csv!A32</f>
        <v/>
      </c>
      <c r="B32" s="499" t="str">
        <f>MKP_csv!B32</f>
        <v/>
      </c>
      <c r="C32" s="499" t="str">
        <f>MKP_csv!C32</f>
        <v/>
      </c>
      <c r="D32" s="500" t="str">
        <f>MKP_csv!D32</f>
        <v/>
      </c>
      <c r="E32" s="500" t="str">
        <f>MKP_csv!E32</f>
        <v/>
      </c>
      <c r="F32" s="499" t="str">
        <f>MKP_csv!F32</f>
        <v/>
      </c>
      <c r="G32" s="499" t="str">
        <f>MKP_csv!G32</f>
        <v/>
      </c>
      <c r="H32" s="798" t="str">
        <f>MKP_csv!H32</f>
        <v/>
      </c>
      <c r="I32" s="798" t="str">
        <f>MKP_csv!I32</f>
        <v/>
      </c>
      <c r="J32" s="499" t="str">
        <f>MKP_csv!J32</f>
        <v/>
      </c>
      <c r="K32" s="499" t="str">
        <f>MKP_csv!K32</f>
        <v/>
      </c>
      <c r="L32" s="501"/>
      <c r="M32" s="493"/>
    </row>
    <row r="33" spans="1:13" x14ac:dyDescent="0.25">
      <c r="A33" s="498" t="str">
        <f>MKP_csv!A33</f>
        <v/>
      </c>
      <c r="B33" s="499" t="str">
        <f>MKP_csv!B33</f>
        <v/>
      </c>
      <c r="C33" s="499" t="str">
        <f>MKP_csv!C33</f>
        <v/>
      </c>
      <c r="D33" s="500" t="str">
        <f>MKP_csv!D33</f>
        <v/>
      </c>
      <c r="E33" s="500" t="str">
        <f>MKP_csv!E33</f>
        <v/>
      </c>
      <c r="F33" s="499" t="str">
        <f>MKP_csv!F33</f>
        <v/>
      </c>
      <c r="G33" s="499" t="str">
        <f>MKP_csv!G33</f>
        <v/>
      </c>
      <c r="H33" s="798" t="str">
        <f>MKP_csv!H33</f>
        <v/>
      </c>
      <c r="I33" s="798" t="str">
        <f>MKP_csv!I33</f>
        <v/>
      </c>
      <c r="J33" s="499" t="str">
        <f>MKP_csv!J33</f>
        <v/>
      </c>
      <c r="K33" s="499" t="str">
        <f>MKP_csv!K33</f>
        <v/>
      </c>
      <c r="L33" s="501"/>
      <c r="M33" s="493"/>
    </row>
    <row r="34" spans="1:13" x14ac:dyDescent="0.25">
      <c r="A34" s="498" t="str">
        <f>MKP_csv!A34</f>
        <v/>
      </c>
      <c r="B34" s="499" t="str">
        <f>MKP_csv!B34</f>
        <v/>
      </c>
      <c r="C34" s="499" t="str">
        <f>MKP_csv!C34</f>
        <v/>
      </c>
      <c r="D34" s="500" t="str">
        <f>MKP_csv!D34</f>
        <v/>
      </c>
      <c r="E34" s="500" t="str">
        <f>MKP_csv!E34</f>
        <v/>
      </c>
      <c r="F34" s="499" t="str">
        <f>MKP_csv!F34</f>
        <v/>
      </c>
      <c r="G34" s="499" t="str">
        <f>MKP_csv!G34</f>
        <v/>
      </c>
      <c r="H34" s="798" t="str">
        <f>MKP_csv!H34</f>
        <v/>
      </c>
      <c r="I34" s="798" t="str">
        <f>MKP_csv!I34</f>
        <v/>
      </c>
      <c r="J34" s="499" t="str">
        <f>MKP_csv!J34</f>
        <v/>
      </c>
      <c r="K34" s="499" t="str">
        <f>MKP_csv!K34</f>
        <v/>
      </c>
      <c r="L34" s="501"/>
      <c r="M34" s="493"/>
    </row>
    <row r="35" spans="1:13" x14ac:dyDescent="0.25">
      <c r="A35" s="498" t="str">
        <f>MKP_csv!A35</f>
        <v/>
      </c>
      <c r="B35" s="499" t="str">
        <f>MKP_csv!B35</f>
        <v/>
      </c>
      <c r="C35" s="499" t="str">
        <f>MKP_csv!C35</f>
        <v/>
      </c>
      <c r="D35" s="500" t="str">
        <f>MKP_csv!D35</f>
        <v/>
      </c>
      <c r="E35" s="500" t="str">
        <f>MKP_csv!E35</f>
        <v/>
      </c>
      <c r="F35" s="499" t="str">
        <f>MKP_csv!F35</f>
        <v/>
      </c>
      <c r="G35" s="499" t="str">
        <f>MKP_csv!G35</f>
        <v/>
      </c>
      <c r="H35" s="798" t="str">
        <f>MKP_csv!H35</f>
        <v/>
      </c>
      <c r="I35" s="798" t="str">
        <f>MKP_csv!I35</f>
        <v/>
      </c>
      <c r="J35" s="499" t="str">
        <f>MKP_csv!J35</f>
        <v/>
      </c>
      <c r="K35" s="499" t="str">
        <f>MKP_csv!K35</f>
        <v/>
      </c>
      <c r="L35" s="501"/>
      <c r="M35" s="493"/>
    </row>
    <row r="36" spans="1:13" x14ac:dyDescent="0.25">
      <c r="A36" s="498" t="str">
        <f>MKP_csv!A36</f>
        <v/>
      </c>
      <c r="B36" s="499" t="str">
        <f>MKP_csv!B36</f>
        <v/>
      </c>
      <c r="C36" s="499" t="str">
        <f>MKP_csv!C36</f>
        <v/>
      </c>
      <c r="D36" s="500" t="str">
        <f>MKP_csv!D36</f>
        <v/>
      </c>
      <c r="E36" s="500" t="str">
        <f>MKP_csv!E36</f>
        <v/>
      </c>
      <c r="F36" s="499" t="str">
        <f>MKP_csv!F36</f>
        <v/>
      </c>
      <c r="G36" s="499" t="str">
        <f>MKP_csv!G36</f>
        <v/>
      </c>
      <c r="H36" s="798" t="str">
        <f>MKP_csv!H36</f>
        <v/>
      </c>
      <c r="I36" s="798" t="str">
        <f>MKP_csv!I36</f>
        <v/>
      </c>
      <c r="J36" s="499" t="str">
        <f>MKP_csv!J36</f>
        <v/>
      </c>
      <c r="K36" s="499" t="str">
        <f>MKP_csv!K36</f>
        <v/>
      </c>
      <c r="L36" s="501"/>
      <c r="M36" s="493"/>
    </row>
    <row r="37" spans="1:13" x14ac:dyDescent="0.25">
      <c r="A37" s="498" t="str">
        <f>MKP_csv!A37</f>
        <v/>
      </c>
      <c r="B37" s="499" t="str">
        <f>MKP_csv!B37</f>
        <v/>
      </c>
      <c r="C37" s="499" t="str">
        <f>MKP_csv!C37</f>
        <v/>
      </c>
      <c r="D37" s="500" t="str">
        <f>MKP_csv!D37</f>
        <v/>
      </c>
      <c r="E37" s="500" t="str">
        <f>MKP_csv!E37</f>
        <v/>
      </c>
      <c r="F37" s="499" t="str">
        <f>MKP_csv!F37</f>
        <v/>
      </c>
      <c r="G37" s="499" t="str">
        <f>MKP_csv!G37</f>
        <v/>
      </c>
      <c r="H37" s="798" t="str">
        <f>MKP_csv!H37</f>
        <v/>
      </c>
      <c r="I37" s="798" t="str">
        <f>MKP_csv!I37</f>
        <v/>
      </c>
      <c r="J37" s="499" t="str">
        <f>MKP_csv!J37</f>
        <v/>
      </c>
      <c r="K37" s="499" t="str">
        <f>MKP_csv!K37</f>
        <v/>
      </c>
      <c r="L37" s="501"/>
      <c r="M37" s="493"/>
    </row>
    <row r="38" spans="1:13" x14ac:dyDescent="0.25">
      <c r="A38" s="498" t="str">
        <f>MKP_csv!A38</f>
        <v/>
      </c>
      <c r="B38" s="499" t="str">
        <f>MKP_csv!B38</f>
        <v/>
      </c>
      <c r="C38" s="499" t="str">
        <f>MKP_csv!C38</f>
        <v/>
      </c>
      <c r="D38" s="500" t="str">
        <f>MKP_csv!D38</f>
        <v/>
      </c>
      <c r="E38" s="500" t="str">
        <f>MKP_csv!E38</f>
        <v/>
      </c>
      <c r="F38" s="499" t="str">
        <f>MKP_csv!F38</f>
        <v/>
      </c>
      <c r="G38" s="499" t="str">
        <f>MKP_csv!G38</f>
        <v/>
      </c>
      <c r="H38" s="798" t="str">
        <f>MKP_csv!H38</f>
        <v/>
      </c>
      <c r="I38" s="798" t="str">
        <f>MKP_csv!I38</f>
        <v/>
      </c>
      <c r="J38" s="499" t="str">
        <f>MKP_csv!J38</f>
        <v/>
      </c>
      <c r="K38" s="499" t="str">
        <f>MKP_csv!K38</f>
        <v/>
      </c>
      <c r="L38" s="501"/>
      <c r="M38" s="493"/>
    </row>
    <row r="39" spans="1:13" x14ac:dyDescent="0.25">
      <c r="A39" s="498" t="str">
        <f>MKP_csv!A39</f>
        <v/>
      </c>
      <c r="B39" s="499" t="str">
        <f>MKP_csv!B39</f>
        <v/>
      </c>
      <c r="C39" s="499" t="str">
        <f>MKP_csv!C39</f>
        <v/>
      </c>
      <c r="D39" s="500" t="str">
        <f>MKP_csv!D39</f>
        <v/>
      </c>
      <c r="E39" s="500" t="str">
        <f>MKP_csv!E39</f>
        <v/>
      </c>
      <c r="F39" s="499" t="str">
        <f>MKP_csv!F39</f>
        <v/>
      </c>
      <c r="G39" s="499" t="str">
        <f>MKP_csv!G39</f>
        <v/>
      </c>
      <c r="H39" s="798" t="str">
        <f>MKP_csv!H39</f>
        <v/>
      </c>
      <c r="I39" s="798" t="str">
        <f>MKP_csv!I39</f>
        <v/>
      </c>
      <c r="J39" s="499" t="str">
        <f>MKP_csv!J39</f>
        <v/>
      </c>
      <c r="K39" s="499" t="str">
        <f>MKP_csv!K39</f>
        <v/>
      </c>
      <c r="L39" s="501"/>
      <c r="M39" s="493"/>
    </row>
    <row r="40" spans="1:13" x14ac:dyDescent="0.25">
      <c r="A40" s="498" t="str">
        <f>MKP_csv!A40</f>
        <v/>
      </c>
      <c r="B40" s="499" t="str">
        <f>MKP_csv!B40</f>
        <v/>
      </c>
      <c r="C40" s="499" t="str">
        <f>MKP_csv!C40</f>
        <v/>
      </c>
      <c r="D40" s="500" t="str">
        <f>MKP_csv!D40</f>
        <v/>
      </c>
      <c r="E40" s="500" t="str">
        <f>MKP_csv!E40</f>
        <v/>
      </c>
      <c r="F40" s="499" t="str">
        <f>MKP_csv!F40</f>
        <v/>
      </c>
      <c r="G40" s="499" t="str">
        <f>MKP_csv!G40</f>
        <v/>
      </c>
      <c r="H40" s="798" t="str">
        <f>MKP_csv!H40</f>
        <v/>
      </c>
      <c r="I40" s="798" t="str">
        <f>MKP_csv!I40</f>
        <v/>
      </c>
      <c r="J40" s="499" t="str">
        <f>MKP_csv!J40</f>
        <v/>
      </c>
      <c r="K40" s="499" t="str">
        <f>MKP_csv!K40</f>
        <v/>
      </c>
      <c r="L40" s="501"/>
      <c r="M40" s="493"/>
    </row>
    <row r="41" spans="1:13" x14ac:dyDescent="0.25">
      <c r="A41" s="498" t="str">
        <f>MKP_csv!A41</f>
        <v/>
      </c>
      <c r="B41" s="499" t="str">
        <f>MKP_csv!B41</f>
        <v/>
      </c>
      <c r="C41" s="499" t="str">
        <f>MKP_csv!C41</f>
        <v/>
      </c>
      <c r="D41" s="500" t="str">
        <f>MKP_csv!D41</f>
        <v/>
      </c>
      <c r="E41" s="500" t="str">
        <f>MKP_csv!E41</f>
        <v/>
      </c>
      <c r="F41" s="499" t="str">
        <f>MKP_csv!F41</f>
        <v/>
      </c>
      <c r="G41" s="499" t="str">
        <f>MKP_csv!G41</f>
        <v/>
      </c>
      <c r="H41" s="798" t="str">
        <f>MKP_csv!H41</f>
        <v/>
      </c>
      <c r="I41" s="798" t="str">
        <f>MKP_csv!I41</f>
        <v/>
      </c>
      <c r="J41" s="499" t="str">
        <f>MKP_csv!J41</f>
        <v/>
      </c>
      <c r="K41" s="499" t="str">
        <f>MKP_csv!K41</f>
        <v/>
      </c>
      <c r="L41" s="501"/>
      <c r="M41" s="493"/>
    </row>
    <row r="42" spans="1:13" x14ac:dyDescent="0.25">
      <c r="A42" s="498" t="str">
        <f>MKP_csv!A42</f>
        <v/>
      </c>
      <c r="B42" s="499" t="str">
        <f>MKP_csv!B42</f>
        <v/>
      </c>
      <c r="C42" s="499" t="str">
        <f>MKP_csv!C42</f>
        <v/>
      </c>
      <c r="D42" s="500" t="str">
        <f>MKP_csv!D42</f>
        <v/>
      </c>
      <c r="E42" s="500" t="str">
        <f>MKP_csv!E42</f>
        <v/>
      </c>
      <c r="F42" s="499" t="str">
        <f>MKP_csv!F42</f>
        <v/>
      </c>
      <c r="G42" s="499" t="str">
        <f>MKP_csv!G42</f>
        <v/>
      </c>
      <c r="H42" s="798" t="str">
        <f>MKP_csv!H42</f>
        <v/>
      </c>
      <c r="I42" s="798" t="str">
        <f>MKP_csv!I42</f>
        <v/>
      </c>
      <c r="J42" s="499" t="str">
        <f>MKP_csv!J42</f>
        <v/>
      </c>
      <c r="K42" s="499" t="str">
        <f>MKP_csv!K42</f>
        <v/>
      </c>
      <c r="L42" s="501"/>
      <c r="M42" s="493"/>
    </row>
    <row r="43" spans="1:13" x14ac:dyDescent="0.25">
      <c r="A43" s="498" t="str">
        <f>MKP_csv!A43</f>
        <v/>
      </c>
      <c r="B43" s="499" t="str">
        <f>MKP_csv!B43</f>
        <v/>
      </c>
      <c r="C43" s="499" t="str">
        <f>MKP_csv!C43</f>
        <v/>
      </c>
      <c r="D43" s="500" t="str">
        <f>MKP_csv!D43</f>
        <v/>
      </c>
      <c r="E43" s="500" t="str">
        <f>MKP_csv!E43</f>
        <v/>
      </c>
      <c r="F43" s="499" t="str">
        <f>MKP_csv!F43</f>
        <v/>
      </c>
      <c r="G43" s="499" t="str">
        <f>MKP_csv!G43</f>
        <v/>
      </c>
      <c r="H43" s="798" t="str">
        <f>MKP_csv!H43</f>
        <v/>
      </c>
      <c r="I43" s="798" t="str">
        <f>MKP_csv!I43</f>
        <v/>
      </c>
      <c r="J43" s="499" t="str">
        <f>MKP_csv!J43</f>
        <v/>
      </c>
      <c r="K43" s="499" t="str">
        <f>MKP_csv!K43</f>
        <v/>
      </c>
      <c r="L43" s="501"/>
      <c r="M43" s="493"/>
    </row>
    <row r="44" spans="1:13" x14ac:dyDescent="0.25">
      <c r="A44" s="498" t="str">
        <f>MKP_csv!A44</f>
        <v/>
      </c>
      <c r="B44" s="499" t="str">
        <f>MKP_csv!B44</f>
        <v/>
      </c>
      <c r="C44" s="499" t="str">
        <f>MKP_csv!C44</f>
        <v/>
      </c>
      <c r="D44" s="500" t="str">
        <f>MKP_csv!D44</f>
        <v/>
      </c>
      <c r="E44" s="500" t="str">
        <f>MKP_csv!E44</f>
        <v/>
      </c>
      <c r="F44" s="499" t="str">
        <f>MKP_csv!F44</f>
        <v/>
      </c>
      <c r="G44" s="499" t="str">
        <f>MKP_csv!G44</f>
        <v/>
      </c>
      <c r="H44" s="798" t="str">
        <f>MKP_csv!H44</f>
        <v/>
      </c>
      <c r="I44" s="798" t="str">
        <f>MKP_csv!I44</f>
        <v/>
      </c>
      <c r="J44" s="499" t="str">
        <f>MKP_csv!J44</f>
        <v/>
      </c>
      <c r="K44" s="499" t="str">
        <f>MKP_csv!K44</f>
        <v/>
      </c>
      <c r="L44" s="501"/>
      <c r="M44" s="493"/>
    </row>
    <row r="45" spans="1:13" x14ac:dyDescent="0.25">
      <c r="A45" s="498" t="str">
        <f>MKP_csv!A45</f>
        <v/>
      </c>
      <c r="B45" s="499" t="str">
        <f>MKP_csv!B45</f>
        <v/>
      </c>
      <c r="C45" s="499" t="str">
        <f>MKP_csv!C45</f>
        <v/>
      </c>
      <c r="D45" s="500" t="str">
        <f>MKP_csv!D45</f>
        <v/>
      </c>
      <c r="E45" s="500" t="str">
        <f>MKP_csv!E45</f>
        <v/>
      </c>
      <c r="F45" s="499" t="str">
        <f>MKP_csv!F45</f>
        <v/>
      </c>
      <c r="G45" s="499" t="str">
        <f>MKP_csv!G45</f>
        <v/>
      </c>
      <c r="H45" s="798" t="str">
        <f>MKP_csv!H45</f>
        <v/>
      </c>
      <c r="I45" s="798" t="str">
        <f>MKP_csv!I45</f>
        <v/>
      </c>
      <c r="J45" s="499" t="str">
        <f>MKP_csv!J45</f>
        <v/>
      </c>
      <c r="K45" s="499" t="str">
        <f>MKP_csv!K45</f>
        <v/>
      </c>
      <c r="L45" s="501"/>
      <c r="M45" s="493"/>
    </row>
    <row r="46" spans="1:13" x14ac:dyDescent="0.25">
      <c r="A46" s="498" t="str">
        <f>MKP_csv!A46</f>
        <v/>
      </c>
      <c r="B46" s="499" t="str">
        <f>MKP_csv!B46</f>
        <v/>
      </c>
      <c r="C46" s="499" t="str">
        <f>MKP_csv!C46</f>
        <v/>
      </c>
      <c r="D46" s="500" t="str">
        <f>MKP_csv!D46</f>
        <v/>
      </c>
      <c r="E46" s="500" t="str">
        <f>MKP_csv!E46</f>
        <v/>
      </c>
      <c r="F46" s="499" t="str">
        <f>MKP_csv!F46</f>
        <v/>
      </c>
      <c r="G46" s="499" t="str">
        <f>MKP_csv!G46</f>
        <v/>
      </c>
      <c r="H46" s="798" t="str">
        <f>MKP_csv!H46</f>
        <v/>
      </c>
      <c r="I46" s="798" t="str">
        <f>MKP_csv!I46</f>
        <v/>
      </c>
      <c r="J46" s="499" t="str">
        <f>MKP_csv!J46</f>
        <v/>
      </c>
      <c r="K46" s="499" t="str">
        <f>MKP_csv!K46</f>
        <v/>
      </c>
      <c r="L46" s="501"/>
      <c r="M46" s="493"/>
    </row>
    <row r="47" spans="1:13" x14ac:dyDescent="0.25">
      <c r="A47" s="498" t="str">
        <f>MKP_csv!A47</f>
        <v/>
      </c>
      <c r="B47" s="499" t="str">
        <f>MKP_csv!B47</f>
        <v/>
      </c>
      <c r="C47" s="499" t="str">
        <f>MKP_csv!C47</f>
        <v/>
      </c>
      <c r="D47" s="500" t="str">
        <f>MKP_csv!D47</f>
        <v/>
      </c>
      <c r="E47" s="500" t="str">
        <f>MKP_csv!E47</f>
        <v/>
      </c>
      <c r="F47" s="499" t="str">
        <f>MKP_csv!F47</f>
        <v/>
      </c>
      <c r="G47" s="499" t="str">
        <f>MKP_csv!G47</f>
        <v/>
      </c>
      <c r="H47" s="798" t="str">
        <f>MKP_csv!H47</f>
        <v/>
      </c>
      <c r="I47" s="798" t="str">
        <f>MKP_csv!I47</f>
        <v/>
      </c>
      <c r="J47" s="499" t="str">
        <f>MKP_csv!J47</f>
        <v/>
      </c>
      <c r="K47" s="499" t="str">
        <f>MKP_csv!K47</f>
        <v/>
      </c>
      <c r="L47" s="501"/>
      <c r="M47" s="493"/>
    </row>
    <row r="48" spans="1:13" x14ac:dyDescent="0.25">
      <c r="A48" s="498" t="str">
        <f>MKP_csv!A48</f>
        <v/>
      </c>
      <c r="B48" s="499" t="str">
        <f>MKP_csv!B48</f>
        <v/>
      </c>
      <c r="C48" s="499" t="str">
        <f>MKP_csv!C48</f>
        <v/>
      </c>
      <c r="D48" s="500" t="str">
        <f>MKP_csv!D48</f>
        <v/>
      </c>
      <c r="E48" s="500" t="str">
        <f>MKP_csv!E48</f>
        <v/>
      </c>
      <c r="F48" s="499" t="str">
        <f>MKP_csv!F48</f>
        <v/>
      </c>
      <c r="G48" s="499" t="str">
        <f>MKP_csv!G48</f>
        <v/>
      </c>
      <c r="H48" s="798" t="str">
        <f>MKP_csv!H48</f>
        <v/>
      </c>
      <c r="I48" s="798" t="str">
        <f>MKP_csv!I48</f>
        <v/>
      </c>
      <c r="J48" s="499" t="str">
        <f>MKP_csv!J48</f>
        <v/>
      </c>
      <c r="K48" s="499" t="str">
        <f>MKP_csv!K48</f>
        <v/>
      </c>
      <c r="L48" s="501"/>
      <c r="M48" s="493"/>
    </row>
    <row r="49" spans="1:13" x14ac:dyDescent="0.25">
      <c r="A49" s="498" t="str">
        <f>MKP_csv!A49</f>
        <v/>
      </c>
      <c r="B49" s="499" t="str">
        <f>MKP_csv!B49</f>
        <v/>
      </c>
      <c r="C49" s="499" t="str">
        <f>MKP_csv!C49</f>
        <v/>
      </c>
      <c r="D49" s="500" t="str">
        <f>MKP_csv!D49</f>
        <v/>
      </c>
      <c r="E49" s="500" t="str">
        <f>MKP_csv!E49</f>
        <v/>
      </c>
      <c r="F49" s="499" t="str">
        <f>MKP_csv!F49</f>
        <v/>
      </c>
      <c r="G49" s="499" t="str">
        <f>MKP_csv!G49</f>
        <v/>
      </c>
      <c r="H49" s="798" t="str">
        <f>MKP_csv!H49</f>
        <v/>
      </c>
      <c r="I49" s="798" t="str">
        <f>MKP_csv!I49</f>
        <v/>
      </c>
      <c r="J49" s="499" t="str">
        <f>MKP_csv!J49</f>
        <v/>
      </c>
      <c r="K49" s="499" t="str">
        <f>MKP_csv!K49</f>
        <v/>
      </c>
      <c r="L49" s="501"/>
      <c r="M49" s="493"/>
    </row>
    <row r="50" spans="1:13" x14ac:dyDescent="0.25">
      <c r="A50" s="498" t="str">
        <f>MKP_csv!A50</f>
        <v/>
      </c>
      <c r="B50" s="499" t="str">
        <f>MKP_csv!B50</f>
        <v/>
      </c>
      <c r="C50" s="499" t="str">
        <f>MKP_csv!C50</f>
        <v/>
      </c>
      <c r="D50" s="500" t="str">
        <f>MKP_csv!D50</f>
        <v/>
      </c>
      <c r="E50" s="500" t="str">
        <f>MKP_csv!E50</f>
        <v/>
      </c>
      <c r="F50" s="499" t="str">
        <f>MKP_csv!F50</f>
        <v/>
      </c>
      <c r="G50" s="499" t="str">
        <f>MKP_csv!G50</f>
        <v/>
      </c>
      <c r="H50" s="798" t="str">
        <f>MKP_csv!H50</f>
        <v/>
      </c>
      <c r="I50" s="798" t="str">
        <f>MKP_csv!I50</f>
        <v/>
      </c>
      <c r="J50" s="499" t="str">
        <f>MKP_csv!J50</f>
        <v/>
      </c>
      <c r="K50" s="499" t="str">
        <f>MKP_csv!K50</f>
        <v/>
      </c>
      <c r="L50" s="501"/>
      <c r="M50" s="493"/>
    </row>
    <row r="51" spans="1:13" x14ac:dyDescent="0.25">
      <c r="A51" s="498" t="str">
        <f>MKP_csv!A51</f>
        <v/>
      </c>
      <c r="B51" s="499" t="str">
        <f>MKP_csv!B51</f>
        <v/>
      </c>
      <c r="C51" s="499" t="str">
        <f>MKP_csv!C51</f>
        <v/>
      </c>
      <c r="D51" s="500" t="str">
        <f>MKP_csv!D51</f>
        <v/>
      </c>
      <c r="E51" s="500" t="str">
        <f>MKP_csv!E51</f>
        <v/>
      </c>
      <c r="F51" s="499" t="str">
        <f>MKP_csv!F51</f>
        <v/>
      </c>
      <c r="G51" s="499" t="str">
        <f>MKP_csv!G51</f>
        <v/>
      </c>
      <c r="H51" s="798" t="str">
        <f>MKP_csv!H51</f>
        <v/>
      </c>
      <c r="I51" s="798" t="str">
        <f>MKP_csv!I51</f>
        <v/>
      </c>
      <c r="J51" s="499" t="str">
        <f>MKP_csv!J51</f>
        <v/>
      </c>
      <c r="K51" s="499" t="str">
        <f>MKP_csv!K51</f>
        <v/>
      </c>
      <c r="L51" s="501"/>
      <c r="M51" s="493"/>
    </row>
    <row r="52" spans="1:13" x14ac:dyDescent="0.25">
      <c r="A52" s="498" t="str">
        <f>MKP_csv!A52</f>
        <v/>
      </c>
      <c r="B52" s="499" t="str">
        <f>MKP_csv!B52</f>
        <v/>
      </c>
      <c r="C52" s="499" t="str">
        <f>MKP_csv!C52</f>
        <v/>
      </c>
      <c r="D52" s="500" t="str">
        <f>MKP_csv!D52</f>
        <v/>
      </c>
      <c r="E52" s="500" t="str">
        <f>MKP_csv!E52</f>
        <v/>
      </c>
      <c r="F52" s="499" t="str">
        <f>MKP_csv!F52</f>
        <v/>
      </c>
      <c r="G52" s="499" t="str">
        <f>MKP_csv!G52</f>
        <v/>
      </c>
      <c r="H52" s="798" t="str">
        <f>MKP_csv!H52</f>
        <v/>
      </c>
      <c r="I52" s="798" t="str">
        <f>MKP_csv!I52</f>
        <v/>
      </c>
      <c r="J52" s="499" t="str">
        <f>MKP_csv!J52</f>
        <v/>
      </c>
      <c r="K52" s="499" t="str">
        <f>MKP_csv!K52</f>
        <v/>
      </c>
      <c r="L52" s="501"/>
      <c r="M52" s="493"/>
    </row>
    <row r="53" spans="1:13" x14ac:dyDescent="0.25">
      <c r="A53" s="498" t="str">
        <f>MKP_csv!A53</f>
        <v/>
      </c>
      <c r="B53" s="499" t="str">
        <f>MKP_csv!B53</f>
        <v/>
      </c>
      <c r="C53" s="499" t="str">
        <f>MKP_csv!C53</f>
        <v/>
      </c>
      <c r="D53" s="500" t="str">
        <f>MKP_csv!D53</f>
        <v/>
      </c>
      <c r="E53" s="500" t="str">
        <f>MKP_csv!E53</f>
        <v/>
      </c>
      <c r="F53" s="499" t="str">
        <f>MKP_csv!F53</f>
        <v/>
      </c>
      <c r="G53" s="499" t="str">
        <f>MKP_csv!G53</f>
        <v/>
      </c>
      <c r="H53" s="798" t="str">
        <f>MKP_csv!H53</f>
        <v/>
      </c>
      <c r="I53" s="798" t="str">
        <f>MKP_csv!I53</f>
        <v/>
      </c>
      <c r="J53" s="499" t="str">
        <f>MKP_csv!J53</f>
        <v/>
      </c>
      <c r="K53" s="499" t="str">
        <f>MKP_csv!K53</f>
        <v/>
      </c>
      <c r="L53" s="501"/>
      <c r="M53" s="493"/>
    </row>
    <row r="54" spans="1:13" x14ac:dyDescent="0.25">
      <c r="A54" s="498" t="str">
        <f>MKP_csv!A54</f>
        <v/>
      </c>
      <c r="B54" s="499" t="str">
        <f>MKP_csv!B54</f>
        <v/>
      </c>
      <c r="C54" s="499" t="str">
        <f>MKP_csv!C54</f>
        <v/>
      </c>
      <c r="D54" s="500" t="str">
        <f>MKP_csv!D54</f>
        <v/>
      </c>
      <c r="E54" s="500" t="str">
        <f>MKP_csv!E54</f>
        <v/>
      </c>
      <c r="F54" s="499" t="str">
        <f>MKP_csv!F54</f>
        <v/>
      </c>
      <c r="G54" s="499" t="str">
        <f>MKP_csv!G54</f>
        <v/>
      </c>
      <c r="H54" s="798" t="str">
        <f>MKP_csv!H54</f>
        <v/>
      </c>
      <c r="I54" s="798" t="str">
        <f>MKP_csv!I54</f>
        <v/>
      </c>
      <c r="J54" s="499" t="str">
        <f>MKP_csv!J54</f>
        <v/>
      </c>
      <c r="K54" s="499" t="str">
        <f>MKP_csv!K54</f>
        <v/>
      </c>
      <c r="L54" s="501"/>
      <c r="M54" s="493"/>
    </row>
    <row r="55" spans="1:13" x14ac:dyDescent="0.25">
      <c r="A55" s="498" t="str">
        <f>MKP_csv!A55</f>
        <v/>
      </c>
      <c r="B55" s="499" t="str">
        <f>MKP_csv!B55</f>
        <v/>
      </c>
      <c r="C55" s="499" t="str">
        <f>MKP_csv!C55</f>
        <v/>
      </c>
      <c r="D55" s="500" t="str">
        <f>MKP_csv!D55</f>
        <v/>
      </c>
      <c r="E55" s="500" t="str">
        <f>MKP_csv!E55</f>
        <v/>
      </c>
      <c r="F55" s="499" t="str">
        <f>MKP_csv!F55</f>
        <v/>
      </c>
      <c r="G55" s="499" t="str">
        <f>MKP_csv!G55</f>
        <v/>
      </c>
      <c r="H55" s="798" t="str">
        <f>MKP_csv!H55</f>
        <v/>
      </c>
      <c r="I55" s="798" t="str">
        <f>MKP_csv!I55</f>
        <v/>
      </c>
      <c r="J55" s="499" t="str">
        <f>MKP_csv!J55</f>
        <v/>
      </c>
      <c r="K55" s="499" t="str">
        <f>MKP_csv!K55</f>
        <v/>
      </c>
      <c r="L55" s="501"/>
      <c r="M55" s="493"/>
    </row>
    <row r="56" spans="1:13" x14ac:dyDescent="0.25">
      <c r="A56" s="498" t="str">
        <f>MKP_csv!A56</f>
        <v/>
      </c>
      <c r="B56" s="499" t="str">
        <f>MKP_csv!B56</f>
        <v/>
      </c>
      <c r="C56" s="499" t="str">
        <f>MKP_csv!C56</f>
        <v/>
      </c>
      <c r="D56" s="500" t="str">
        <f>MKP_csv!D56</f>
        <v/>
      </c>
      <c r="E56" s="500" t="str">
        <f>MKP_csv!E56</f>
        <v/>
      </c>
      <c r="F56" s="499" t="str">
        <f>MKP_csv!F56</f>
        <v/>
      </c>
      <c r="G56" s="499" t="str">
        <f>MKP_csv!G56</f>
        <v/>
      </c>
      <c r="H56" s="798" t="str">
        <f>MKP_csv!H56</f>
        <v/>
      </c>
      <c r="I56" s="798" t="str">
        <f>MKP_csv!I56</f>
        <v/>
      </c>
      <c r="J56" s="499" t="str">
        <f>MKP_csv!J56</f>
        <v/>
      </c>
      <c r="K56" s="499" t="str">
        <f>MKP_csv!K56</f>
        <v/>
      </c>
      <c r="L56" s="501"/>
      <c r="M56" s="493"/>
    </row>
    <row r="57" spans="1:13" x14ac:dyDescent="0.25">
      <c r="A57" s="498" t="str">
        <f>MKP_csv!A57</f>
        <v/>
      </c>
      <c r="B57" s="499" t="str">
        <f>MKP_csv!B57</f>
        <v/>
      </c>
      <c r="C57" s="499" t="str">
        <f>MKP_csv!C57</f>
        <v/>
      </c>
      <c r="D57" s="500" t="str">
        <f>MKP_csv!D57</f>
        <v/>
      </c>
      <c r="E57" s="500" t="str">
        <f>MKP_csv!E57</f>
        <v/>
      </c>
      <c r="F57" s="499" t="str">
        <f>MKP_csv!F57</f>
        <v/>
      </c>
      <c r="G57" s="499" t="str">
        <f>MKP_csv!G57</f>
        <v/>
      </c>
      <c r="H57" s="798" t="str">
        <f>MKP_csv!H57</f>
        <v/>
      </c>
      <c r="I57" s="798" t="str">
        <f>MKP_csv!I57</f>
        <v/>
      </c>
      <c r="J57" s="499" t="str">
        <f>MKP_csv!J57</f>
        <v/>
      </c>
      <c r="K57" s="499" t="str">
        <f>MKP_csv!K57</f>
        <v/>
      </c>
      <c r="L57" s="501"/>
      <c r="M57" s="493"/>
    </row>
    <row r="58" spans="1:13" x14ac:dyDescent="0.25">
      <c r="A58" s="498" t="str">
        <f>MKP_csv!A58</f>
        <v/>
      </c>
      <c r="B58" s="499" t="str">
        <f>MKP_csv!B58</f>
        <v/>
      </c>
      <c r="C58" s="499" t="str">
        <f>MKP_csv!C58</f>
        <v/>
      </c>
      <c r="D58" s="500" t="str">
        <f>MKP_csv!D58</f>
        <v/>
      </c>
      <c r="E58" s="500" t="str">
        <f>MKP_csv!E58</f>
        <v/>
      </c>
      <c r="F58" s="499" t="str">
        <f>MKP_csv!F58</f>
        <v/>
      </c>
      <c r="G58" s="499" t="str">
        <f>MKP_csv!G58</f>
        <v/>
      </c>
      <c r="H58" s="798" t="str">
        <f>MKP_csv!H58</f>
        <v/>
      </c>
      <c r="I58" s="798" t="str">
        <f>MKP_csv!I58</f>
        <v/>
      </c>
      <c r="J58" s="499" t="str">
        <f>MKP_csv!J58</f>
        <v/>
      </c>
      <c r="K58" s="499" t="str">
        <f>MKP_csv!K58</f>
        <v/>
      </c>
      <c r="L58" s="501"/>
      <c r="M58" s="493"/>
    </row>
    <row r="59" spans="1:13" x14ac:dyDescent="0.25">
      <c r="A59" s="498" t="str">
        <f>MKP_csv!A59</f>
        <v/>
      </c>
      <c r="B59" s="499" t="str">
        <f>MKP_csv!B59</f>
        <v/>
      </c>
      <c r="C59" s="499" t="str">
        <f>MKP_csv!C59</f>
        <v/>
      </c>
      <c r="D59" s="500" t="str">
        <f>MKP_csv!D59</f>
        <v/>
      </c>
      <c r="E59" s="500" t="str">
        <f>MKP_csv!E59</f>
        <v/>
      </c>
      <c r="F59" s="499" t="str">
        <f>MKP_csv!F59</f>
        <v/>
      </c>
      <c r="G59" s="499" t="str">
        <f>MKP_csv!G59</f>
        <v/>
      </c>
      <c r="H59" s="798" t="str">
        <f>MKP_csv!H59</f>
        <v/>
      </c>
      <c r="I59" s="798" t="str">
        <f>MKP_csv!I59</f>
        <v/>
      </c>
      <c r="J59" s="499" t="str">
        <f>MKP_csv!J59</f>
        <v/>
      </c>
      <c r="K59" s="499" t="str">
        <f>MKP_csv!K59</f>
        <v/>
      </c>
      <c r="L59" s="501"/>
      <c r="M59" s="493"/>
    </row>
    <row r="60" spans="1:13" x14ac:dyDescent="0.25">
      <c r="A60" s="498" t="str">
        <f>MKP_csv!A60</f>
        <v/>
      </c>
      <c r="B60" s="499" t="str">
        <f>MKP_csv!B60</f>
        <v/>
      </c>
      <c r="C60" s="499" t="str">
        <f>MKP_csv!C60</f>
        <v/>
      </c>
      <c r="D60" s="500" t="str">
        <f>MKP_csv!D60</f>
        <v/>
      </c>
      <c r="E60" s="500" t="str">
        <f>MKP_csv!E60</f>
        <v/>
      </c>
      <c r="F60" s="499" t="str">
        <f>MKP_csv!F60</f>
        <v/>
      </c>
      <c r="G60" s="499" t="str">
        <f>MKP_csv!G60</f>
        <v/>
      </c>
      <c r="H60" s="798" t="str">
        <f>MKP_csv!H60</f>
        <v/>
      </c>
      <c r="I60" s="798" t="str">
        <f>MKP_csv!I60</f>
        <v/>
      </c>
      <c r="J60" s="499" t="str">
        <f>MKP_csv!J60</f>
        <v/>
      </c>
      <c r="K60" s="499" t="str">
        <f>MKP_csv!K60</f>
        <v/>
      </c>
      <c r="L60" s="501"/>
      <c r="M60" s="493"/>
    </row>
    <row r="61" spans="1:13" x14ac:dyDescent="0.25">
      <c r="A61" s="498" t="str">
        <f>MKP_csv!A61</f>
        <v/>
      </c>
      <c r="B61" s="499" t="str">
        <f>MKP_csv!B61</f>
        <v/>
      </c>
      <c r="C61" s="499" t="str">
        <f>MKP_csv!C61</f>
        <v/>
      </c>
      <c r="D61" s="500" t="str">
        <f>MKP_csv!D61</f>
        <v/>
      </c>
      <c r="E61" s="500" t="str">
        <f>MKP_csv!E61</f>
        <v/>
      </c>
      <c r="F61" s="499" t="str">
        <f>MKP_csv!F61</f>
        <v/>
      </c>
      <c r="G61" s="499" t="str">
        <f>MKP_csv!G61</f>
        <v/>
      </c>
      <c r="H61" s="798" t="str">
        <f>MKP_csv!H61</f>
        <v/>
      </c>
      <c r="I61" s="798" t="str">
        <f>MKP_csv!I61</f>
        <v/>
      </c>
      <c r="J61" s="499" t="str">
        <f>MKP_csv!J61</f>
        <v/>
      </c>
      <c r="K61" s="499" t="str">
        <f>MKP_csv!K61</f>
        <v/>
      </c>
      <c r="L61" s="501"/>
      <c r="M61" s="493"/>
    </row>
    <row r="62" spans="1:13" x14ac:dyDescent="0.25">
      <c r="A62" s="498" t="str">
        <f>MKP_csv!A62</f>
        <v/>
      </c>
      <c r="B62" s="499" t="str">
        <f>MKP_csv!B62</f>
        <v/>
      </c>
      <c r="C62" s="499" t="str">
        <f>MKP_csv!C62</f>
        <v/>
      </c>
      <c r="D62" s="500" t="str">
        <f>MKP_csv!D62</f>
        <v/>
      </c>
      <c r="E62" s="500" t="str">
        <f>MKP_csv!E62</f>
        <v/>
      </c>
      <c r="F62" s="499" t="str">
        <f>MKP_csv!F62</f>
        <v/>
      </c>
      <c r="G62" s="499" t="str">
        <f>MKP_csv!G62</f>
        <v/>
      </c>
      <c r="H62" s="798" t="str">
        <f>MKP_csv!H62</f>
        <v/>
      </c>
      <c r="I62" s="798" t="str">
        <f>MKP_csv!I62</f>
        <v/>
      </c>
      <c r="J62" s="499" t="str">
        <f>MKP_csv!J62</f>
        <v/>
      </c>
      <c r="K62" s="499" t="str">
        <f>MKP_csv!K62</f>
        <v/>
      </c>
      <c r="L62" s="501"/>
      <c r="M62" s="493"/>
    </row>
    <row r="63" spans="1:13" x14ac:dyDescent="0.25">
      <c r="A63" s="498" t="str">
        <f>MKP_csv!A63</f>
        <v/>
      </c>
      <c r="B63" s="499" t="str">
        <f>MKP_csv!B63</f>
        <v/>
      </c>
      <c r="C63" s="499" t="str">
        <f>MKP_csv!C63</f>
        <v/>
      </c>
      <c r="D63" s="500" t="str">
        <f>MKP_csv!D63</f>
        <v/>
      </c>
      <c r="E63" s="500" t="str">
        <f>MKP_csv!E63</f>
        <v/>
      </c>
      <c r="F63" s="499" t="str">
        <f>MKP_csv!F63</f>
        <v/>
      </c>
      <c r="G63" s="499" t="str">
        <f>MKP_csv!G63</f>
        <v/>
      </c>
      <c r="H63" s="798" t="str">
        <f>MKP_csv!H63</f>
        <v/>
      </c>
      <c r="I63" s="798" t="str">
        <f>MKP_csv!I63</f>
        <v/>
      </c>
      <c r="J63" s="499" t="str">
        <f>MKP_csv!J63</f>
        <v/>
      </c>
      <c r="K63" s="499" t="str">
        <f>MKP_csv!K63</f>
        <v/>
      </c>
      <c r="L63" s="501"/>
      <c r="M63" s="493"/>
    </row>
    <row r="64" spans="1:13" x14ac:dyDescent="0.25">
      <c r="A64" s="498" t="str">
        <f>MKP_csv!A64</f>
        <v/>
      </c>
      <c r="B64" s="499" t="str">
        <f>MKP_csv!B64</f>
        <v/>
      </c>
      <c r="C64" s="499" t="str">
        <f>MKP_csv!C64</f>
        <v/>
      </c>
      <c r="D64" s="500" t="str">
        <f>MKP_csv!D64</f>
        <v/>
      </c>
      <c r="E64" s="500" t="str">
        <f>MKP_csv!E64</f>
        <v/>
      </c>
      <c r="F64" s="499" t="str">
        <f>MKP_csv!F64</f>
        <v/>
      </c>
      <c r="G64" s="499" t="str">
        <f>MKP_csv!G64</f>
        <v/>
      </c>
      <c r="H64" s="798" t="str">
        <f>MKP_csv!H64</f>
        <v/>
      </c>
      <c r="I64" s="798" t="str">
        <f>MKP_csv!I64</f>
        <v/>
      </c>
      <c r="J64" s="499" t="str">
        <f>MKP_csv!J64</f>
        <v/>
      </c>
      <c r="K64" s="499" t="str">
        <f>MKP_csv!K64</f>
        <v/>
      </c>
      <c r="L64" s="501"/>
      <c r="M64" s="493"/>
    </row>
    <row r="65" spans="1:13" x14ac:dyDescent="0.25">
      <c r="A65" s="498" t="str">
        <f>MKP_csv!A65</f>
        <v/>
      </c>
      <c r="B65" s="499" t="str">
        <f>MKP_csv!B65</f>
        <v/>
      </c>
      <c r="C65" s="499" t="str">
        <f>MKP_csv!C65</f>
        <v/>
      </c>
      <c r="D65" s="500" t="str">
        <f>MKP_csv!D65</f>
        <v/>
      </c>
      <c r="E65" s="500" t="str">
        <f>MKP_csv!E65</f>
        <v/>
      </c>
      <c r="F65" s="499" t="str">
        <f>MKP_csv!F65</f>
        <v/>
      </c>
      <c r="G65" s="499" t="str">
        <f>MKP_csv!G65</f>
        <v/>
      </c>
      <c r="H65" s="798" t="str">
        <f>MKP_csv!H65</f>
        <v/>
      </c>
      <c r="I65" s="798" t="str">
        <f>MKP_csv!I65</f>
        <v/>
      </c>
      <c r="J65" s="499" t="str">
        <f>MKP_csv!J65</f>
        <v/>
      </c>
      <c r="K65" s="499" t="str">
        <f>MKP_csv!K65</f>
        <v/>
      </c>
      <c r="L65" s="501"/>
      <c r="M65" s="493"/>
    </row>
    <row r="66" spans="1:13" x14ac:dyDescent="0.25">
      <c r="A66" s="498" t="str">
        <f>MKP_csv!A66</f>
        <v/>
      </c>
      <c r="B66" s="499" t="str">
        <f>MKP_csv!B66</f>
        <v/>
      </c>
      <c r="C66" s="499" t="str">
        <f>MKP_csv!C66</f>
        <v/>
      </c>
      <c r="D66" s="500" t="str">
        <f>MKP_csv!D66</f>
        <v/>
      </c>
      <c r="E66" s="500" t="str">
        <f>MKP_csv!E66</f>
        <v/>
      </c>
      <c r="F66" s="499" t="str">
        <f>MKP_csv!F66</f>
        <v/>
      </c>
      <c r="G66" s="499" t="str">
        <f>MKP_csv!G66</f>
        <v/>
      </c>
      <c r="H66" s="798" t="str">
        <f>MKP_csv!H66</f>
        <v/>
      </c>
      <c r="I66" s="798" t="str">
        <f>MKP_csv!I66</f>
        <v/>
      </c>
      <c r="J66" s="499" t="str">
        <f>MKP_csv!J66</f>
        <v/>
      </c>
      <c r="K66" s="499" t="str">
        <f>MKP_csv!K66</f>
        <v/>
      </c>
      <c r="L66" s="501"/>
      <c r="M66" s="493"/>
    </row>
    <row r="67" spans="1:13" x14ac:dyDescent="0.25">
      <c r="A67" s="498" t="str">
        <f>MKP_csv!A67</f>
        <v/>
      </c>
      <c r="B67" s="499" t="str">
        <f>MKP_csv!B67</f>
        <v/>
      </c>
      <c r="C67" s="499" t="str">
        <f>MKP_csv!C67</f>
        <v/>
      </c>
      <c r="D67" s="500" t="str">
        <f>MKP_csv!D67</f>
        <v/>
      </c>
      <c r="E67" s="500" t="str">
        <f>MKP_csv!E67</f>
        <v/>
      </c>
      <c r="F67" s="499" t="str">
        <f>MKP_csv!F67</f>
        <v/>
      </c>
      <c r="G67" s="499" t="str">
        <f>MKP_csv!G67</f>
        <v/>
      </c>
      <c r="H67" s="798" t="str">
        <f>MKP_csv!H67</f>
        <v/>
      </c>
      <c r="I67" s="798" t="str">
        <f>MKP_csv!I67</f>
        <v/>
      </c>
      <c r="J67" s="499" t="str">
        <f>MKP_csv!J67</f>
        <v/>
      </c>
      <c r="K67" s="499" t="str">
        <f>MKP_csv!K67</f>
        <v/>
      </c>
      <c r="L67" s="501"/>
      <c r="M67" s="493"/>
    </row>
    <row r="68" spans="1:13" x14ac:dyDescent="0.25">
      <c r="A68" s="498" t="str">
        <f>MKP_csv!A68</f>
        <v/>
      </c>
      <c r="B68" s="499" t="str">
        <f>MKP_csv!B68</f>
        <v/>
      </c>
      <c r="C68" s="499" t="str">
        <f>MKP_csv!C68</f>
        <v/>
      </c>
      <c r="D68" s="500" t="str">
        <f>MKP_csv!D68</f>
        <v/>
      </c>
      <c r="E68" s="500" t="str">
        <f>MKP_csv!E68</f>
        <v/>
      </c>
      <c r="F68" s="499" t="str">
        <f>MKP_csv!F68</f>
        <v/>
      </c>
      <c r="G68" s="499" t="str">
        <f>MKP_csv!G68</f>
        <v/>
      </c>
      <c r="H68" s="798" t="str">
        <f>MKP_csv!H68</f>
        <v/>
      </c>
      <c r="I68" s="798" t="str">
        <f>MKP_csv!I68</f>
        <v/>
      </c>
      <c r="J68" s="499" t="str">
        <f>MKP_csv!J68</f>
        <v/>
      </c>
      <c r="K68" s="499" t="str">
        <f>MKP_csv!K68</f>
        <v/>
      </c>
      <c r="L68" s="501"/>
      <c r="M68" s="493"/>
    </row>
    <row r="69" spans="1:13" x14ac:dyDescent="0.25">
      <c r="A69" s="498" t="str">
        <f>MKP_csv!A69</f>
        <v/>
      </c>
      <c r="B69" s="499" t="str">
        <f>MKP_csv!B69</f>
        <v/>
      </c>
      <c r="C69" s="499" t="str">
        <f>MKP_csv!C69</f>
        <v/>
      </c>
      <c r="D69" s="500" t="str">
        <f>MKP_csv!D69</f>
        <v/>
      </c>
      <c r="E69" s="500" t="str">
        <f>MKP_csv!E69</f>
        <v/>
      </c>
      <c r="F69" s="499" t="str">
        <f>MKP_csv!F69</f>
        <v/>
      </c>
      <c r="G69" s="499" t="str">
        <f>MKP_csv!G69</f>
        <v/>
      </c>
      <c r="H69" s="798" t="str">
        <f>MKP_csv!H69</f>
        <v/>
      </c>
      <c r="I69" s="798" t="str">
        <f>MKP_csv!I69</f>
        <v/>
      </c>
      <c r="J69" s="499" t="str">
        <f>MKP_csv!J69</f>
        <v/>
      </c>
      <c r="K69" s="499" t="str">
        <f>MKP_csv!K69</f>
        <v/>
      </c>
      <c r="L69" s="501"/>
      <c r="M69" s="493"/>
    </row>
    <row r="70" spans="1:13" x14ac:dyDescent="0.25">
      <c r="A70" s="498" t="str">
        <f>MKP_csv!A70</f>
        <v/>
      </c>
      <c r="B70" s="499" t="str">
        <f>MKP_csv!B70</f>
        <v/>
      </c>
      <c r="C70" s="499" t="str">
        <f>MKP_csv!C70</f>
        <v/>
      </c>
      <c r="D70" s="500" t="str">
        <f>MKP_csv!D70</f>
        <v/>
      </c>
      <c r="E70" s="500" t="str">
        <f>MKP_csv!E70</f>
        <v/>
      </c>
      <c r="F70" s="499" t="str">
        <f>MKP_csv!F70</f>
        <v/>
      </c>
      <c r="G70" s="499" t="str">
        <f>MKP_csv!G70</f>
        <v/>
      </c>
      <c r="H70" s="798" t="str">
        <f>MKP_csv!H70</f>
        <v/>
      </c>
      <c r="I70" s="798" t="str">
        <f>MKP_csv!I70</f>
        <v/>
      </c>
      <c r="J70" s="499" t="str">
        <f>MKP_csv!J70</f>
        <v/>
      </c>
      <c r="K70" s="499" t="str">
        <f>MKP_csv!K70</f>
        <v/>
      </c>
      <c r="L70" s="501"/>
      <c r="M70" s="493"/>
    </row>
    <row r="71" spans="1:13" x14ac:dyDescent="0.25">
      <c r="A71" s="498" t="str">
        <f>MKP_csv!A71</f>
        <v/>
      </c>
      <c r="B71" s="499" t="str">
        <f>MKP_csv!B71</f>
        <v/>
      </c>
      <c r="C71" s="499" t="str">
        <f>MKP_csv!C71</f>
        <v/>
      </c>
      <c r="D71" s="500" t="str">
        <f>MKP_csv!D71</f>
        <v/>
      </c>
      <c r="E71" s="500" t="str">
        <f>MKP_csv!E71</f>
        <v/>
      </c>
      <c r="F71" s="499" t="str">
        <f>MKP_csv!F71</f>
        <v/>
      </c>
      <c r="G71" s="499" t="str">
        <f>MKP_csv!G71</f>
        <v/>
      </c>
      <c r="H71" s="798" t="str">
        <f>MKP_csv!H71</f>
        <v/>
      </c>
      <c r="I71" s="798" t="str">
        <f>MKP_csv!I71</f>
        <v/>
      </c>
      <c r="J71" s="499" t="str">
        <f>MKP_csv!J71</f>
        <v/>
      </c>
      <c r="K71" s="499" t="str">
        <f>MKP_csv!K71</f>
        <v/>
      </c>
      <c r="L71" s="501"/>
      <c r="M71" s="493"/>
    </row>
    <row r="72" spans="1:13" x14ac:dyDescent="0.25">
      <c r="A72" s="498" t="str">
        <f>MKP_csv!A72</f>
        <v/>
      </c>
      <c r="B72" s="499" t="str">
        <f>MKP_csv!B72</f>
        <v/>
      </c>
      <c r="C72" s="499" t="str">
        <f>MKP_csv!C72</f>
        <v/>
      </c>
      <c r="D72" s="500" t="str">
        <f>MKP_csv!D72</f>
        <v/>
      </c>
      <c r="E72" s="500" t="str">
        <f>MKP_csv!E72</f>
        <v/>
      </c>
      <c r="F72" s="499" t="str">
        <f>MKP_csv!F72</f>
        <v/>
      </c>
      <c r="G72" s="499" t="str">
        <f>MKP_csv!G72</f>
        <v/>
      </c>
      <c r="H72" s="798" t="str">
        <f>MKP_csv!H72</f>
        <v/>
      </c>
      <c r="I72" s="798" t="str">
        <f>MKP_csv!I72</f>
        <v/>
      </c>
      <c r="J72" s="499" t="str">
        <f>MKP_csv!J72</f>
        <v/>
      </c>
      <c r="K72" s="499" t="str">
        <f>MKP_csv!K72</f>
        <v/>
      </c>
      <c r="L72" s="501"/>
      <c r="M72" s="493"/>
    </row>
    <row r="73" spans="1:13" x14ac:dyDescent="0.25">
      <c r="A73" s="498" t="str">
        <f>MKP_csv!A73</f>
        <v/>
      </c>
      <c r="B73" s="499" t="str">
        <f>MKP_csv!B73</f>
        <v/>
      </c>
      <c r="C73" s="499" t="str">
        <f>MKP_csv!C73</f>
        <v/>
      </c>
      <c r="D73" s="500" t="str">
        <f>MKP_csv!D73</f>
        <v/>
      </c>
      <c r="E73" s="500" t="str">
        <f>MKP_csv!E73</f>
        <v/>
      </c>
      <c r="F73" s="499" t="str">
        <f>MKP_csv!F73</f>
        <v/>
      </c>
      <c r="G73" s="499" t="str">
        <f>MKP_csv!G73</f>
        <v/>
      </c>
      <c r="H73" s="798" t="str">
        <f>MKP_csv!H73</f>
        <v/>
      </c>
      <c r="I73" s="798" t="str">
        <f>MKP_csv!I73</f>
        <v/>
      </c>
      <c r="J73" s="499" t="str">
        <f>MKP_csv!J73</f>
        <v/>
      </c>
      <c r="K73" s="499" t="str">
        <f>MKP_csv!K73</f>
        <v/>
      </c>
      <c r="L73" s="501"/>
      <c r="M73" s="493"/>
    </row>
    <row r="74" spans="1:13" x14ac:dyDescent="0.25">
      <c r="A74" s="498" t="str">
        <f>MKP_csv!A74</f>
        <v/>
      </c>
      <c r="B74" s="499" t="str">
        <f>MKP_csv!B74</f>
        <v/>
      </c>
      <c r="C74" s="499" t="str">
        <f>MKP_csv!C74</f>
        <v/>
      </c>
      <c r="D74" s="500" t="str">
        <f>MKP_csv!D74</f>
        <v/>
      </c>
      <c r="E74" s="500" t="str">
        <f>MKP_csv!E74</f>
        <v/>
      </c>
      <c r="F74" s="499" t="str">
        <f>MKP_csv!F74</f>
        <v/>
      </c>
      <c r="G74" s="499" t="str">
        <f>MKP_csv!G74</f>
        <v/>
      </c>
      <c r="H74" s="798" t="str">
        <f>MKP_csv!H74</f>
        <v/>
      </c>
      <c r="I74" s="798" t="str">
        <f>MKP_csv!I74</f>
        <v/>
      </c>
      <c r="J74" s="499" t="str">
        <f>MKP_csv!J74</f>
        <v/>
      </c>
      <c r="K74" s="499" t="str">
        <f>MKP_csv!K74</f>
        <v/>
      </c>
      <c r="L74" s="501"/>
      <c r="M74" s="493"/>
    </row>
    <row r="75" spans="1:13" x14ac:dyDescent="0.25">
      <c r="A75" s="498" t="str">
        <f>MKP_csv!A75</f>
        <v/>
      </c>
      <c r="B75" s="499" t="str">
        <f>MKP_csv!B75</f>
        <v/>
      </c>
      <c r="C75" s="499" t="str">
        <f>MKP_csv!C75</f>
        <v/>
      </c>
      <c r="D75" s="500" t="str">
        <f>MKP_csv!D75</f>
        <v/>
      </c>
      <c r="E75" s="500" t="str">
        <f>MKP_csv!E75</f>
        <v/>
      </c>
      <c r="F75" s="499" t="str">
        <f>MKP_csv!F75</f>
        <v/>
      </c>
      <c r="G75" s="499" t="str">
        <f>MKP_csv!G75</f>
        <v/>
      </c>
      <c r="H75" s="798" t="str">
        <f>MKP_csv!H75</f>
        <v/>
      </c>
      <c r="I75" s="798" t="str">
        <f>MKP_csv!I75</f>
        <v/>
      </c>
      <c r="J75" s="499" t="str">
        <f>MKP_csv!J75</f>
        <v/>
      </c>
      <c r="K75" s="499" t="str">
        <f>MKP_csv!K75</f>
        <v/>
      </c>
      <c r="L75" s="501"/>
      <c r="M75" s="493"/>
    </row>
    <row r="76" spans="1:13" x14ac:dyDescent="0.25">
      <c r="A76" s="498" t="str">
        <f>MKP_csv!A76</f>
        <v/>
      </c>
      <c r="B76" s="499" t="str">
        <f>MKP_csv!B76</f>
        <v/>
      </c>
      <c r="C76" s="499" t="str">
        <f>MKP_csv!C76</f>
        <v/>
      </c>
      <c r="D76" s="500" t="str">
        <f>MKP_csv!D76</f>
        <v/>
      </c>
      <c r="E76" s="500" t="str">
        <f>MKP_csv!E76</f>
        <v/>
      </c>
      <c r="F76" s="499" t="str">
        <f>MKP_csv!F76</f>
        <v/>
      </c>
      <c r="G76" s="499" t="str">
        <f>MKP_csv!G76</f>
        <v/>
      </c>
      <c r="H76" s="798" t="str">
        <f>MKP_csv!H76</f>
        <v/>
      </c>
      <c r="I76" s="798" t="str">
        <f>MKP_csv!I76</f>
        <v/>
      </c>
      <c r="J76" s="499" t="str">
        <f>MKP_csv!J76</f>
        <v/>
      </c>
      <c r="K76" s="499" t="str">
        <f>MKP_csv!K76</f>
        <v/>
      </c>
      <c r="L76" s="501"/>
      <c r="M76" s="493"/>
    </row>
    <row r="77" spans="1:13" x14ac:dyDescent="0.25">
      <c r="A77" s="498" t="str">
        <f>MKP_csv!A77</f>
        <v/>
      </c>
      <c r="B77" s="499" t="str">
        <f>MKP_csv!B77</f>
        <v/>
      </c>
      <c r="C77" s="499" t="str">
        <f>MKP_csv!C77</f>
        <v/>
      </c>
      <c r="D77" s="500" t="str">
        <f>MKP_csv!D77</f>
        <v/>
      </c>
      <c r="E77" s="500" t="str">
        <f>MKP_csv!E77</f>
        <v/>
      </c>
      <c r="F77" s="499" t="str">
        <f>MKP_csv!F77</f>
        <v/>
      </c>
      <c r="G77" s="499" t="str">
        <f>MKP_csv!G77</f>
        <v/>
      </c>
      <c r="H77" s="798" t="str">
        <f>MKP_csv!H77</f>
        <v/>
      </c>
      <c r="I77" s="798" t="str">
        <f>MKP_csv!I77</f>
        <v/>
      </c>
      <c r="J77" s="499" t="str">
        <f>MKP_csv!J77</f>
        <v/>
      </c>
      <c r="K77" s="499" t="str">
        <f>MKP_csv!K77</f>
        <v/>
      </c>
      <c r="L77" s="501"/>
      <c r="M77" s="493"/>
    </row>
    <row r="78" spans="1:13" x14ac:dyDescent="0.25">
      <c r="A78" s="498" t="str">
        <f>MKP_csv!A78</f>
        <v/>
      </c>
      <c r="B78" s="499" t="str">
        <f>MKP_csv!B78</f>
        <v/>
      </c>
      <c r="C78" s="499" t="str">
        <f>MKP_csv!C78</f>
        <v/>
      </c>
      <c r="D78" s="500" t="str">
        <f>MKP_csv!D78</f>
        <v/>
      </c>
      <c r="E78" s="500" t="str">
        <f>MKP_csv!E78</f>
        <v/>
      </c>
      <c r="F78" s="499" t="str">
        <f>MKP_csv!F78</f>
        <v/>
      </c>
      <c r="G78" s="499" t="str">
        <f>MKP_csv!G78</f>
        <v/>
      </c>
      <c r="H78" s="798" t="str">
        <f>MKP_csv!H78</f>
        <v/>
      </c>
      <c r="I78" s="798" t="str">
        <f>MKP_csv!I78</f>
        <v/>
      </c>
      <c r="J78" s="499" t="str">
        <f>MKP_csv!J78</f>
        <v/>
      </c>
      <c r="K78" s="499" t="str">
        <f>MKP_csv!K78</f>
        <v/>
      </c>
      <c r="L78" s="501"/>
      <c r="M78" s="493"/>
    </row>
    <row r="79" spans="1:13" x14ac:dyDescent="0.25">
      <c r="A79" s="498" t="str">
        <f>MKP_csv!A79</f>
        <v/>
      </c>
      <c r="B79" s="499" t="str">
        <f>MKP_csv!B79</f>
        <v/>
      </c>
      <c r="C79" s="499" t="str">
        <f>MKP_csv!C79</f>
        <v/>
      </c>
      <c r="D79" s="500" t="str">
        <f>MKP_csv!D79</f>
        <v/>
      </c>
      <c r="E79" s="500" t="str">
        <f>MKP_csv!E79</f>
        <v/>
      </c>
      <c r="F79" s="499" t="str">
        <f>MKP_csv!F79</f>
        <v/>
      </c>
      <c r="G79" s="499" t="str">
        <f>MKP_csv!G79</f>
        <v/>
      </c>
      <c r="H79" s="798" t="str">
        <f>MKP_csv!H79</f>
        <v/>
      </c>
      <c r="I79" s="798" t="str">
        <f>MKP_csv!I79</f>
        <v/>
      </c>
      <c r="J79" s="499" t="str">
        <f>MKP_csv!J79</f>
        <v/>
      </c>
      <c r="K79" s="499" t="str">
        <f>MKP_csv!K79</f>
        <v/>
      </c>
      <c r="L79" s="501"/>
      <c r="M79" s="493"/>
    </row>
    <row r="80" spans="1:13" x14ac:dyDescent="0.25">
      <c r="A80" s="498" t="str">
        <f>MKP_csv!A80</f>
        <v/>
      </c>
      <c r="B80" s="499" t="str">
        <f>MKP_csv!B80</f>
        <v/>
      </c>
      <c r="C80" s="499" t="str">
        <f>MKP_csv!C80</f>
        <v/>
      </c>
      <c r="D80" s="500" t="str">
        <f>MKP_csv!D80</f>
        <v/>
      </c>
      <c r="E80" s="500" t="str">
        <f>MKP_csv!E80</f>
        <v/>
      </c>
      <c r="F80" s="499" t="str">
        <f>MKP_csv!F80</f>
        <v/>
      </c>
      <c r="G80" s="499" t="str">
        <f>MKP_csv!G80</f>
        <v/>
      </c>
      <c r="H80" s="798" t="str">
        <f>MKP_csv!H80</f>
        <v/>
      </c>
      <c r="I80" s="798" t="str">
        <f>MKP_csv!I80</f>
        <v/>
      </c>
      <c r="J80" s="499" t="str">
        <f>MKP_csv!J80</f>
        <v/>
      </c>
      <c r="K80" s="499" t="str">
        <f>MKP_csv!K80</f>
        <v/>
      </c>
      <c r="L80" s="501"/>
      <c r="M80" s="493"/>
    </row>
    <row r="81" spans="1:13" x14ac:dyDescent="0.25">
      <c r="A81" s="498" t="str">
        <f>MKP_csv!A81</f>
        <v/>
      </c>
      <c r="B81" s="499" t="str">
        <f>MKP_csv!B81</f>
        <v/>
      </c>
      <c r="C81" s="499" t="str">
        <f>MKP_csv!C81</f>
        <v/>
      </c>
      <c r="D81" s="500" t="str">
        <f>MKP_csv!D81</f>
        <v/>
      </c>
      <c r="E81" s="500" t="str">
        <f>MKP_csv!E81</f>
        <v/>
      </c>
      <c r="F81" s="499" t="str">
        <f>MKP_csv!F81</f>
        <v/>
      </c>
      <c r="G81" s="499" t="str">
        <f>MKP_csv!G81</f>
        <v/>
      </c>
      <c r="H81" s="798" t="str">
        <f>MKP_csv!H81</f>
        <v/>
      </c>
      <c r="I81" s="798" t="str">
        <f>MKP_csv!I81</f>
        <v/>
      </c>
      <c r="J81" s="499" t="str">
        <f>MKP_csv!J81</f>
        <v/>
      </c>
      <c r="K81" s="499" t="str">
        <f>MKP_csv!K81</f>
        <v/>
      </c>
      <c r="L81" s="501"/>
      <c r="M81" s="493"/>
    </row>
    <row r="82" spans="1:13" x14ac:dyDescent="0.25">
      <c r="A82" s="498" t="str">
        <f>MKP_csv!A82</f>
        <v/>
      </c>
      <c r="B82" s="499" t="str">
        <f>MKP_csv!B82</f>
        <v/>
      </c>
      <c r="C82" s="499" t="str">
        <f>MKP_csv!C82</f>
        <v/>
      </c>
      <c r="D82" s="500" t="str">
        <f>MKP_csv!D82</f>
        <v/>
      </c>
      <c r="E82" s="500" t="str">
        <f>MKP_csv!E82</f>
        <v/>
      </c>
      <c r="F82" s="499" t="str">
        <f>MKP_csv!F82</f>
        <v/>
      </c>
      <c r="G82" s="499" t="str">
        <f>MKP_csv!G82</f>
        <v/>
      </c>
      <c r="H82" s="798" t="str">
        <f>MKP_csv!H82</f>
        <v/>
      </c>
      <c r="I82" s="798" t="str">
        <f>MKP_csv!I82</f>
        <v/>
      </c>
      <c r="J82" s="499" t="str">
        <f>MKP_csv!J82</f>
        <v/>
      </c>
      <c r="K82" s="499" t="str">
        <f>MKP_csv!K82</f>
        <v/>
      </c>
      <c r="L82" s="501"/>
      <c r="M82" s="493"/>
    </row>
    <row r="83" spans="1:13" x14ac:dyDescent="0.25">
      <c r="A83" s="498" t="str">
        <f>MKP_csv!A83</f>
        <v/>
      </c>
      <c r="B83" s="499" t="str">
        <f>MKP_csv!B83</f>
        <v/>
      </c>
      <c r="C83" s="499" t="str">
        <f>MKP_csv!C83</f>
        <v/>
      </c>
      <c r="D83" s="500" t="str">
        <f>MKP_csv!D83</f>
        <v/>
      </c>
      <c r="E83" s="500" t="str">
        <f>MKP_csv!E83</f>
        <v/>
      </c>
      <c r="F83" s="499" t="str">
        <f>MKP_csv!F83</f>
        <v/>
      </c>
      <c r="G83" s="499" t="str">
        <f>MKP_csv!G83</f>
        <v/>
      </c>
      <c r="H83" s="798" t="str">
        <f>MKP_csv!H83</f>
        <v/>
      </c>
      <c r="I83" s="798" t="str">
        <f>MKP_csv!I83</f>
        <v/>
      </c>
      <c r="J83" s="499" t="str">
        <f>MKP_csv!J83</f>
        <v/>
      </c>
      <c r="K83" s="499" t="str">
        <f>MKP_csv!K83</f>
        <v/>
      </c>
      <c r="L83" s="501"/>
      <c r="M83" s="493"/>
    </row>
    <row r="84" spans="1:13" x14ac:dyDescent="0.25">
      <c r="A84" s="498" t="str">
        <f>MKP_csv!A84</f>
        <v/>
      </c>
      <c r="B84" s="499" t="str">
        <f>MKP_csv!B84</f>
        <v/>
      </c>
      <c r="C84" s="499" t="str">
        <f>MKP_csv!C84</f>
        <v/>
      </c>
      <c r="D84" s="500" t="str">
        <f>MKP_csv!D84</f>
        <v/>
      </c>
      <c r="E84" s="500" t="str">
        <f>MKP_csv!E84</f>
        <v/>
      </c>
      <c r="F84" s="499" t="str">
        <f>MKP_csv!F84</f>
        <v/>
      </c>
      <c r="G84" s="499" t="str">
        <f>MKP_csv!G84</f>
        <v/>
      </c>
      <c r="H84" s="798" t="str">
        <f>MKP_csv!H84</f>
        <v/>
      </c>
      <c r="I84" s="798" t="str">
        <f>MKP_csv!I84</f>
        <v/>
      </c>
      <c r="J84" s="499" t="str">
        <f>MKP_csv!J84</f>
        <v/>
      </c>
      <c r="K84" s="499" t="str">
        <f>MKP_csv!K84</f>
        <v/>
      </c>
      <c r="L84" s="501"/>
      <c r="M84" s="493"/>
    </row>
    <row r="85" spans="1:13" x14ac:dyDescent="0.25">
      <c r="A85" s="498" t="str">
        <f>MKP_csv!A85</f>
        <v/>
      </c>
      <c r="B85" s="499" t="str">
        <f>MKP_csv!B85</f>
        <v/>
      </c>
      <c r="C85" s="499" t="str">
        <f>MKP_csv!C85</f>
        <v/>
      </c>
      <c r="D85" s="500" t="str">
        <f>MKP_csv!D85</f>
        <v/>
      </c>
      <c r="E85" s="500" t="str">
        <f>MKP_csv!E85</f>
        <v/>
      </c>
      <c r="F85" s="499" t="str">
        <f>MKP_csv!F85</f>
        <v/>
      </c>
      <c r="G85" s="499" t="str">
        <f>MKP_csv!G85</f>
        <v/>
      </c>
      <c r="H85" s="798" t="str">
        <f>MKP_csv!H85</f>
        <v/>
      </c>
      <c r="I85" s="798" t="str">
        <f>MKP_csv!I85</f>
        <v/>
      </c>
      <c r="J85" s="499" t="str">
        <f>MKP_csv!J85</f>
        <v/>
      </c>
      <c r="K85" s="499" t="str">
        <f>MKP_csv!K85</f>
        <v/>
      </c>
      <c r="L85" s="501"/>
      <c r="M85" s="493"/>
    </row>
    <row r="86" spans="1:13" x14ac:dyDescent="0.25">
      <c r="A86" s="498" t="str">
        <f>MKP_csv!A86</f>
        <v/>
      </c>
      <c r="B86" s="499" t="str">
        <f>MKP_csv!B86</f>
        <v/>
      </c>
      <c r="C86" s="499" t="str">
        <f>MKP_csv!C86</f>
        <v/>
      </c>
      <c r="D86" s="500" t="str">
        <f>MKP_csv!D86</f>
        <v/>
      </c>
      <c r="E86" s="500" t="str">
        <f>MKP_csv!E86</f>
        <v/>
      </c>
      <c r="F86" s="499" t="str">
        <f>MKP_csv!F86</f>
        <v/>
      </c>
      <c r="G86" s="499" t="str">
        <f>MKP_csv!G86</f>
        <v/>
      </c>
      <c r="H86" s="798" t="str">
        <f>MKP_csv!H86</f>
        <v/>
      </c>
      <c r="I86" s="798" t="str">
        <f>MKP_csv!I86</f>
        <v/>
      </c>
      <c r="J86" s="499" t="str">
        <f>MKP_csv!J86</f>
        <v/>
      </c>
      <c r="K86" s="499" t="str">
        <f>MKP_csv!K86</f>
        <v/>
      </c>
      <c r="L86" s="501"/>
      <c r="M86" s="493"/>
    </row>
    <row r="87" spans="1:13" x14ac:dyDescent="0.25">
      <c r="A87" s="498" t="str">
        <f>MKP_csv!A87</f>
        <v/>
      </c>
      <c r="B87" s="499" t="str">
        <f>MKP_csv!B87</f>
        <v/>
      </c>
      <c r="C87" s="499" t="str">
        <f>MKP_csv!C87</f>
        <v/>
      </c>
      <c r="D87" s="500" t="str">
        <f>MKP_csv!D87</f>
        <v/>
      </c>
      <c r="E87" s="500" t="str">
        <f>MKP_csv!E87</f>
        <v/>
      </c>
      <c r="F87" s="499" t="str">
        <f>MKP_csv!F87</f>
        <v/>
      </c>
      <c r="G87" s="499" t="str">
        <f>MKP_csv!G87</f>
        <v/>
      </c>
      <c r="H87" s="798" t="str">
        <f>MKP_csv!H87</f>
        <v/>
      </c>
      <c r="I87" s="798" t="str">
        <f>MKP_csv!I87</f>
        <v/>
      </c>
      <c r="J87" s="499" t="str">
        <f>MKP_csv!J87</f>
        <v/>
      </c>
      <c r="K87" s="499" t="str">
        <f>MKP_csv!K87</f>
        <v/>
      </c>
      <c r="L87" s="501"/>
      <c r="M87" s="493"/>
    </row>
    <row r="88" spans="1:13" x14ac:dyDescent="0.25">
      <c r="A88" s="498" t="str">
        <f>MKP_csv!A88</f>
        <v/>
      </c>
      <c r="B88" s="499" t="str">
        <f>MKP_csv!B88</f>
        <v/>
      </c>
      <c r="C88" s="499" t="str">
        <f>MKP_csv!C88</f>
        <v/>
      </c>
      <c r="D88" s="500" t="str">
        <f>MKP_csv!D88</f>
        <v/>
      </c>
      <c r="E88" s="500" t="str">
        <f>MKP_csv!E88</f>
        <v/>
      </c>
      <c r="F88" s="499" t="str">
        <f>MKP_csv!F88</f>
        <v/>
      </c>
      <c r="G88" s="499" t="str">
        <f>MKP_csv!G88</f>
        <v/>
      </c>
      <c r="H88" s="798" t="str">
        <f>MKP_csv!H88</f>
        <v/>
      </c>
      <c r="I88" s="798" t="str">
        <f>MKP_csv!I88</f>
        <v/>
      </c>
      <c r="J88" s="499" t="str">
        <f>MKP_csv!J88</f>
        <v/>
      </c>
      <c r="K88" s="499" t="str">
        <f>MKP_csv!K88</f>
        <v/>
      </c>
      <c r="L88" s="501"/>
      <c r="M88" s="493"/>
    </row>
    <row r="89" spans="1:13" x14ac:dyDescent="0.25">
      <c r="A89" s="498" t="str">
        <f>MKP_csv!A89</f>
        <v/>
      </c>
      <c r="B89" s="499" t="str">
        <f>MKP_csv!B89</f>
        <v/>
      </c>
      <c r="C89" s="499" t="str">
        <f>MKP_csv!C89</f>
        <v/>
      </c>
      <c r="D89" s="500" t="str">
        <f>MKP_csv!D89</f>
        <v/>
      </c>
      <c r="E89" s="500" t="str">
        <f>MKP_csv!E89</f>
        <v/>
      </c>
      <c r="F89" s="499" t="str">
        <f>MKP_csv!F89</f>
        <v/>
      </c>
      <c r="G89" s="499" t="str">
        <f>MKP_csv!G89</f>
        <v/>
      </c>
      <c r="H89" s="798" t="str">
        <f>MKP_csv!H89</f>
        <v/>
      </c>
      <c r="I89" s="798" t="str">
        <f>MKP_csv!I89</f>
        <v/>
      </c>
      <c r="J89" s="499" t="str">
        <f>MKP_csv!J89</f>
        <v/>
      </c>
      <c r="K89" s="499" t="str">
        <f>MKP_csv!K89</f>
        <v/>
      </c>
      <c r="L89" s="501"/>
      <c r="M89" s="493"/>
    </row>
    <row r="90" spans="1:13" x14ac:dyDescent="0.25">
      <c r="A90" s="498" t="str">
        <f>MKP_csv!A90</f>
        <v/>
      </c>
      <c r="B90" s="499" t="str">
        <f>MKP_csv!B90</f>
        <v/>
      </c>
      <c r="C90" s="499" t="str">
        <f>MKP_csv!C90</f>
        <v/>
      </c>
      <c r="D90" s="500" t="str">
        <f>MKP_csv!D90</f>
        <v/>
      </c>
      <c r="E90" s="500" t="str">
        <f>MKP_csv!E90</f>
        <v/>
      </c>
      <c r="F90" s="499" t="str">
        <f>MKP_csv!F90</f>
        <v/>
      </c>
      <c r="G90" s="499" t="str">
        <f>MKP_csv!G90</f>
        <v/>
      </c>
      <c r="H90" s="798" t="str">
        <f>MKP_csv!H90</f>
        <v/>
      </c>
      <c r="I90" s="798" t="str">
        <f>MKP_csv!I90</f>
        <v/>
      </c>
      <c r="J90" s="499" t="str">
        <f>MKP_csv!J90</f>
        <v/>
      </c>
      <c r="K90" s="499" t="str">
        <f>MKP_csv!K90</f>
        <v/>
      </c>
      <c r="L90" s="501"/>
      <c r="M90" s="493"/>
    </row>
    <row r="91" spans="1:13" x14ac:dyDescent="0.25">
      <c r="A91" s="498" t="str">
        <f>MKP_csv!A91</f>
        <v/>
      </c>
      <c r="B91" s="499" t="str">
        <f>MKP_csv!B91</f>
        <v/>
      </c>
      <c r="C91" s="499" t="str">
        <f>MKP_csv!C91</f>
        <v/>
      </c>
      <c r="D91" s="500" t="str">
        <f>MKP_csv!D91</f>
        <v/>
      </c>
      <c r="E91" s="500" t="str">
        <f>MKP_csv!E91</f>
        <v/>
      </c>
      <c r="F91" s="499" t="str">
        <f>MKP_csv!F91</f>
        <v/>
      </c>
      <c r="G91" s="499" t="str">
        <f>MKP_csv!G91</f>
        <v/>
      </c>
      <c r="H91" s="798" t="str">
        <f>MKP_csv!H91</f>
        <v/>
      </c>
      <c r="I91" s="798" t="str">
        <f>MKP_csv!I91</f>
        <v/>
      </c>
      <c r="J91" s="499" t="str">
        <f>MKP_csv!J91</f>
        <v/>
      </c>
      <c r="K91" s="499" t="str">
        <f>MKP_csv!K91</f>
        <v/>
      </c>
      <c r="L91" s="501"/>
      <c r="M91" s="493"/>
    </row>
    <row r="92" spans="1:13" x14ac:dyDescent="0.25">
      <c r="A92" s="498" t="str">
        <f>MKP_csv!A92</f>
        <v/>
      </c>
      <c r="B92" s="499" t="str">
        <f>MKP_csv!B92</f>
        <v/>
      </c>
      <c r="C92" s="499" t="str">
        <f>MKP_csv!C92</f>
        <v/>
      </c>
      <c r="D92" s="500" t="str">
        <f>MKP_csv!D92</f>
        <v/>
      </c>
      <c r="E92" s="500" t="str">
        <f>MKP_csv!E92</f>
        <v/>
      </c>
      <c r="F92" s="499" t="str">
        <f>MKP_csv!F92</f>
        <v/>
      </c>
      <c r="G92" s="499" t="str">
        <f>MKP_csv!G92</f>
        <v/>
      </c>
      <c r="H92" s="798" t="str">
        <f>MKP_csv!H92</f>
        <v/>
      </c>
      <c r="I92" s="798" t="str">
        <f>MKP_csv!I92</f>
        <v/>
      </c>
      <c r="J92" s="499" t="str">
        <f>MKP_csv!J92</f>
        <v/>
      </c>
      <c r="K92" s="499" t="str">
        <f>MKP_csv!K92</f>
        <v/>
      </c>
      <c r="L92" s="501"/>
      <c r="M92" s="493"/>
    </row>
    <row r="93" spans="1:13" x14ac:dyDescent="0.25">
      <c r="A93" s="498" t="str">
        <f>MKP_csv!A93</f>
        <v/>
      </c>
      <c r="B93" s="499" t="str">
        <f>MKP_csv!B93</f>
        <v/>
      </c>
      <c r="C93" s="499" t="str">
        <f>MKP_csv!C93</f>
        <v/>
      </c>
      <c r="D93" s="500" t="str">
        <f>MKP_csv!D93</f>
        <v/>
      </c>
      <c r="E93" s="500" t="str">
        <f>MKP_csv!E93</f>
        <v/>
      </c>
      <c r="F93" s="499" t="str">
        <f>MKP_csv!F93</f>
        <v/>
      </c>
      <c r="G93" s="499" t="str">
        <f>MKP_csv!G93</f>
        <v/>
      </c>
      <c r="H93" s="798" t="str">
        <f>MKP_csv!H93</f>
        <v/>
      </c>
      <c r="I93" s="798" t="str">
        <f>MKP_csv!I93</f>
        <v/>
      </c>
      <c r="J93" s="499" t="str">
        <f>MKP_csv!J93</f>
        <v/>
      </c>
      <c r="K93" s="499" t="str">
        <f>MKP_csv!K93</f>
        <v/>
      </c>
      <c r="L93" s="501"/>
      <c r="M93" s="493"/>
    </row>
    <row r="94" spans="1:13" x14ac:dyDescent="0.25">
      <c r="A94" s="498" t="str">
        <f>MKP_csv!A94</f>
        <v/>
      </c>
      <c r="B94" s="499" t="str">
        <f>MKP_csv!B94</f>
        <v/>
      </c>
      <c r="C94" s="499" t="str">
        <f>MKP_csv!C94</f>
        <v/>
      </c>
      <c r="D94" s="500" t="str">
        <f>MKP_csv!D94</f>
        <v/>
      </c>
      <c r="E94" s="500" t="str">
        <f>MKP_csv!E94</f>
        <v/>
      </c>
      <c r="F94" s="499" t="str">
        <f>MKP_csv!F94</f>
        <v/>
      </c>
      <c r="G94" s="499" t="str">
        <f>MKP_csv!G94</f>
        <v/>
      </c>
      <c r="H94" s="798" t="str">
        <f>MKP_csv!H94</f>
        <v/>
      </c>
      <c r="I94" s="798" t="str">
        <f>MKP_csv!I94</f>
        <v/>
      </c>
      <c r="J94" s="499" t="str">
        <f>MKP_csv!J94</f>
        <v/>
      </c>
      <c r="K94" s="499" t="str">
        <f>MKP_csv!K94</f>
        <v/>
      </c>
      <c r="L94" s="501"/>
      <c r="M94" s="493"/>
    </row>
    <row r="95" spans="1:13" x14ac:dyDescent="0.25">
      <c r="A95" s="498" t="str">
        <f>MKP_csv!A95</f>
        <v/>
      </c>
      <c r="B95" s="499" t="str">
        <f>MKP_csv!B95</f>
        <v/>
      </c>
      <c r="C95" s="499" t="str">
        <f>MKP_csv!C95</f>
        <v/>
      </c>
      <c r="D95" s="500" t="str">
        <f>MKP_csv!D95</f>
        <v/>
      </c>
      <c r="E95" s="500" t="str">
        <f>MKP_csv!E95</f>
        <v/>
      </c>
      <c r="F95" s="499" t="str">
        <f>MKP_csv!F95</f>
        <v/>
      </c>
      <c r="G95" s="499" t="str">
        <f>MKP_csv!G95</f>
        <v/>
      </c>
      <c r="H95" s="798" t="str">
        <f>MKP_csv!H95</f>
        <v/>
      </c>
      <c r="I95" s="798" t="str">
        <f>MKP_csv!I95</f>
        <v/>
      </c>
      <c r="J95" s="499" t="str">
        <f>MKP_csv!J95</f>
        <v/>
      </c>
      <c r="K95" s="499" t="str">
        <f>MKP_csv!K95</f>
        <v/>
      </c>
      <c r="L95" s="501"/>
      <c r="M95" s="493"/>
    </row>
    <row r="96" spans="1:13" x14ac:dyDescent="0.25">
      <c r="A96" s="498" t="str">
        <f>MKP_csv!A96</f>
        <v/>
      </c>
      <c r="B96" s="499" t="str">
        <f>MKP_csv!B96</f>
        <v/>
      </c>
      <c r="C96" s="499" t="str">
        <f>MKP_csv!C96</f>
        <v/>
      </c>
      <c r="D96" s="500" t="str">
        <f>MKP_csv!D96</f>
        <v/>
      </c>
      <c r="E96" s="500" t="str">
        <f>MKP_csv!E96</f>
        <v/>
      </c>
      <c r="F96" s="499" t="str">
        <f>MKP_csv!F96</f>
        <v/>
      </c>
      <c r="G96" s="499" t="str">
        <f>MKP_csv!G96</f>
        <v/>
      </c>
      <c r="H96" s="798" t="str">
        <f>MKP_csv!H96</f>
        <v/>
      </c>
      <c r="I96" s="798" t="str">
        <f>MKP_csv!I96</f>
        <v/>
      </c>
      <c r="J96" s="499" t="str">
        <f>MKP_csv!J96</f>
        <v/>
      </c>
      <c r="K96" s="499" t="str">
        <f>MKP_csv!K96</f>
        <v/>
      </c>
      <c r="L96" s="501"/>
      <c r="M96" s="493"/>
    </row>
    <row r="97" spans="1:13" x14ac:dyDescent="0.25">
      <c r="A97" s="498" t="str">
        <f>MKP_csv!A97</f>
        <v/>
      </c>
      <c r="B97" s="499" t="str">
        <f>MKP_csv!B97</f>
        <v/>
      </c>
      <c r="C97" s="499" t="str">
        <f>MKP_csv!C97</f>
        <v/>
      </c>
      <c r="D97" s="500" t="str">
        <f>MKP_csv!D97</f>
        <v/>
      </c>
      <c r="E97" s="500" t="str">
        <f>MKP_csv!E97</f>
        <v/>
      </c>
      <c r="F97" s="499" t="str">
        <f>MKP_csv!F97</f>
        <v/>
      </c>
      <c r="G97" s="499" t="str">
        <f>MKP_csv!G97</f>
        <v/>
      </c>
      <c r="H97" s="798" t="str">
        <f>MKP_csv!H97</f>
        <v/>
      </c>
      <c r="I97" s="798" t="str">
        <f>MKP_csv!I97</f>
        <v/>
      </c>
      <c r="J97" s="499" t="str">
        <f>MKP_csv!J97</f>
        <v/>
      </c>
      <c r="K97" s="499" t="str">
        <f>MKP_csv!K97</f>
        <v/>
      </c>
      <c r="L97" s="501"/>
      <c r="M97" s="493"/>
    </row>
    <row r="98" spans="1:13" x14ac:dyDescent="0.25">
      <c r="A98" s="498" t="str">
        <f>MKP_csv!A98</f>
        <v/>
      </c>
      <c r="B98" s="499" t="str">
        <f>MKP_csv!B98</f>
        <v/>
      </c>
      <c r="C98" s="499" t="str">
        <f>MKP_csv!C98</f>
        <v/>
      </c>
      <c r="D98" s="500" t="str">
        <f>MKP_csv!D98</f>
        <v/>
      </c>
      <c r="E98" s="500" t="str">
        <f>MKP_csv!E98</f>
        <v/>
      </c>
      <c r="F98" s="499" t="str">
        <f>MKP_csv!F98</f>
        <v/>
      </c>
      <c r="G98" s="499" t="str">
        <f>MKP_csv!G98</f>
        <v/>
      </c>
      <c r="H98" s="798" t="str">
        <f>MKP_csv!H98</f>
        <v/>
      </c>
      <c r="I98" s="798" t="str">
        <f>MKP_csv!I98</f>
        <v/>
      </c>
      <c r="J98" s="499" t="str">
        <f>MKP_csv!J98</f>
        <v/>
      </c>
      <c r="K98" s="499" t="str">
        <f>MKP_csv!K98</f>
        <v/>
      </c>
      <c r="L98" s="501"/>
      <c r="M98" s="493"/>
    </row>
    <row r="99" spans="1:13" x14ac:dyDescent="0.25">
      <c r="A99" s="498" t="str">
        <f>MKP_csv!A99</f>
        <v/>
      </c>
      <c r="B99" s="499" t="str">
        <f>MKP_csv!B99</f>
        <v/>
      </c>
      <c r="C99" s="499" t="str">
        <f>MKP_csv!C99</f>
        <v/>
      </c>
      <c r="D99" s="500" t="str">
        <f>MKP_csv!D99</f>
        <v/>
      </c>
      <c r="E99" s="500" t="str">
        <f>MKP_csv!E99</f>
        <v/>
      </c>
      <c r="F99" s="499" t="str">
        <f>MKP_csv!F99</f>
        <v/>
      </c>
      <c r="G99" s="499" t="str">
        <f>MKP_csv!G99</f>
        <v/>
      </c>
      <c r="H99" s="798" t="str">
        <f>MKP_csv!H99</f>
        <v/>
      </c>
      <c r="I99" s="798" t="str">
        <f>MKP_csv!I99</f>
        <v/>
      </c>
      <c r="J99" s="499" t="str">
        <f>MKP_csv!J99</f>
        <v/>
      </c>
      <c r="K99" s="499" t="str">
        <f>MKP_csv!K99</f>
        <v/>
      </c>
      <c r="L99" s="501"/>
      <c r="M99" s="493"/>
    </row>
    <row r="100" spans="1:13" x14ac:dyDescent="0.25">
      <c r="A100" s="498" t="str">
        <f>MKP_csv!A100</f>
        <v/>
      </c>
      <c r="B100" s="499" t="str">
        <f>MKP_csv!B100</f>
        <v/>
      </c>
      <c r="C100" s="499" t="str">
        <f>MKP_csv!C100</f>
        <v/>
      </c>
      <c r="D100" s="500" t="str">
        <f>MKP_csv!D100</f>
        <v/>
      </c>
      <c r="E100" s="500" t="str">
        <f>MKP_csv!E100</f>
        <v/>
      </c>
      <c r="F100" s="499" t="str">
        <f>MKP_csv!F100</f>
        <v/>
      </c>
      <c r="G100" s="499" t="str">
        <f>MKP_csv!G100</f>
        <v/>
      </c>
      <c r="H100" s="798" t="str">
        <f>MKP_csv!H100</f>
        <v/>
      </c>
      <c r="I100" s="798" t="str">
        <f>MKP_csv!I100</f>
        <v/>
      </c>
      <c r="J100" s="499" t="str">
        <f>MKP_csv!J100</f>
        <v/>
      </c>
      <c r="K100" s="499" t="str">
        <f>MKP_csv!K100</f>
        <v/>
      </c>
      <c r="L100" s="501"/>
      <c r="M100" s="493"/>
    </row>
    <row r="101" spans="1:13" x14ac:dyDescent="0.25">
      <c r="A101" s="498" t="str">
        <f>MKP_csv!A101</f>
        <v/>
      </c>
      <c r="B101" s="499" t="str">
        <f>MKP_csv!B101</f>
        <v/>
      </c>
      <c r="C101" s="499" t="str">
        <f>MKP_csv!C101</f>
        <v/>
      </c>
      <c r="D101" s="500" t="str">
        <f>MKP_csv!D101</f>
        <v/>
      </c>
      <c r="E101" s="500" t="str">
        <f>MKP_csv!E101</f>
        <v/>
      </c>
      <c r="F101" s="499" t="str">
        <f>MKP_csv!F101</f>
        <v/>
      </c>
      <c r="G101" s="499" t="str">
        <f>MKP_csv!G101</f>
        <v/>
      </c>
      <c r="H101" s="798" t="str">
        <f>MKP_csv!H101</f>
        <v/>
      </c>
      <c r="I101" s="798" t="str">
        <f>MKP_csv!I101</f>
        <v/>
      </c>
      <c r="J101" s="499" t="str">
        <f>MKP_csv!J101</f>
        <v/>
      </c>
      <c r="K101" s="499" t="str">
        <f>MKP_csv!K101</f>
        <v/>
      </c>
      <c r="L101" s="501"/>
      <c r="M101" s="493"/>
    </row>
    <row r="102" spans="1:13" x14ac:dyDescent="0.25">
      <c r="A102" s="498" t="str">
        <f>MKP_csv!A102</f>
        <v/>
      </c>
      <c r="B102" s="499" t="str">
        <f>MKP_csv!B102</f>
        <v/>
      </c>
      <c r="C102" s="499" t="str">
        <f>MKP_csv!C102</f>
        <v/>
      </c>
      <c r="D102" s="500" t="str">
        <f>MKP_csv!D102</f>
        <v/>
      </c>
      <c r="E102" s="500" t="str">
        <f>MKP_csv!E102</f>
        <v/>
      </c>
      <c r="F102" s="499" t="str">
        <f>MKP_csv!F102</f>
        <v/>
      </c>
      <c r="G102" s="499" t="str">
        <f>MKP_csv!G102</f>
        <v/>
      </c>
      <c r="H102" s="798" t="str">
        <f>MKP_csv!H102</f>
        <v/>
      </c>
      <c r="I102" s="798" t="str">
        <f>MKP_csv!I102</f>
        <v/>
      </c>
      <c r="J102" s="499" t="str">
        <f>MKP_csv!J102</f>
        <v/>
      </c>
      <c r="K102" s="499" t="str">
        <f>MKP_csv!K102</f>
        <v/>
      </c>
      <c r="L102" s="501"/>
      <c r="M102" s="493"/>
    </row>
    <row r="103" spans="1:13" x14ac:dyDescent="0.25">
      <c r="A103" s="498" t="str">
        <f>MKP_csv!A103</f>
        <v/>
      </c>
      <c r="B103" s="499" t="str">
        <f>MKP_csv!B103</f>
        <v/>
      </c>
      <c r="C103" s="499" t="str">
        <f>MKP_csv!C103</f>
        <v/>
      </c>
      <c r="D103" s="500" t="str">
        <f>MKP_csv!D103</f>
        <v/>
      </c>
      <c r="E103" s="500" t="str">
        <f>MKP_csv!E103</f>
        <v/>
      </c>
      <c r="F103" s="499" t="str">
        <f>MKP_csv!F103</f>
        <v/>
      </c>
      <c r="G103" s="499" t="str">
        <f>MKP_csv!G103</f>
        <v/>
      </c>
      <c r="H103" s="798" t="str">
        <f>MKP_csv!H103</f>
        <v/>
      </c>
      <c r="I103" s="798" t="str">
        <f>MKP_csv!I103</f>
        <v/>
      </c>
      <c r="J103" s="499" t="str">
        <f>MKP_csv!J103</f>
        <v/>
      </c>
      <c r="K103" s="499" t="str">
        <f>MKP_csv!K103</f>
        <v/>
      </c>
      <c r="L103" s="501"/>
      <c r="M103" s="493"/>
    </row>
    <row r="104" spans="1:13" x14ac:dyDescent="0.25">
      <c r="A104" s="498" t="str">
        <f>MKP_csv!A104</f>
        <v/>
      </c>
      <c r="B104" s="499" t="str">
        <f>MKP_csv!B104</f>
        <v/>
      </c>
      <c r="C104" s="499" t="str">
        <f>MKP_csv!C104</f>
        <v/>
      </c>
      <c r="D104" s="500" t="str">
        <f>MKP_csv!D104</f>
        <v/>
      </c>
      <c r="E104" s="500" t="str">
        <f>MKP_csv!E104</f>
        <v/>
      </c>
      <c r="F104" s="499" t="str">
        <f>MKP_csv!F104</f>
        <v/>
      </c>
      <c r="G104" s="499" t="str">
        <f>MKP_csv!G104</f>
        <v/>
      </c>
      <c r="H104" s="798" t="str">
        <f>MKP_csv!H104</f>
        <v/>
      </c>
      <c r="I104" s="798" t="str">
        <f>MKP_csv!I104</f>
        <v/>
      </c>
      <c r="J104" s="499" t="str">
        <f>MKP_csv!J104</f>
        <v/>
      </c>
      <c r="K104" s="499" t="str">
        <f>MKP_csv!K104</f>
        <v/>
      </c>
      <c r="L104" s="501"/>
      <c r="M104" s="493"/>
    </row>
    <row r="105" spans="1:13" x14ac:dyDescent="0.25">
      <c r="A105" s="498" t="str">
        <f>MKP_csv!A105</f>
        <v/>
      </c>
      <c r="B105" s="499" t="str">
        <f>MKP_csv!B105</f>
        <v/>
      </c>
      <c r="C105" s="499" t="str">
        <f>MKP_csv!C105</f>
        <v/>
      </c>
      <c r="D105" s="500" t="str">
        <f>MKP_csv!D105</f>
        <v/>
      </c>
      <c r="E105" s="500" t="str">
        <f>MKP_csv!E105</f>
        <v/>
      </c>
      <c r="F105" s="499" t="str">
        <f>MKP_csv!F105</f>
        <v/>
      </c>
      <c r="G105" s="499" t="str">
        <f>MKP_csv!G105</f>
        <v/>
      </c>
      <c r="H105" s="798" t="str">
        <f>MKP_csv!H105</f>
        <v/>
      </c>
      <c r="I105" s="798" t="str">
        <f>MKP_csv!I105</f>
        <v/>
      </c>
      <c r="J105" s="499" t="str">
        <f>MKP_csv!J105</f>
        <v/>
      </c>
      <c r="K105" s="499" t="str">
        <f>MKP_csv!K105</f>
        <v/>
      </c>
      <c r="L105" s="501"/>
      <c r="M105" s="493"/>
    </row>
    <row r="106" spans="1:13" x14ac:dyDescent="0.25">
      <c r="A106" s="498" t="str">
        <f>MKP_csv!A106</f>
        <v/>
      </c>
      <c r="B106" s="499" t="str">
        <f>MKP_csv!B106</f>
        <v/>
      </c>
      <c r="C106" s="499" t="str">
        <f>MKP_csv!C106</f>
        <v/>
      </c>
      <c r="D106" s="500" t="str">
        <f>MKP_csv!D106</f>
        <v/>
      </c>
      <c r="E106" s="500" t="str">
        <f>MKP_csv!E106</f>
        <v/>
      </c>
      <c r="F106" s="499" t="str">
        <f>MKP_csv!F106</f>
        <v/>
      </c>
      <c r="G106" s="499" t="str">
        <f>MKP_csv!G106</f>
        <v/>
      </c>
      <c r="H106" s="798" t="str">
        <f>MKP_csv!H106</f>
        <v/>
      </c>
      <c r="I106" s="798" t="str">
        <f>MKP_csv!I106</f>
        <v/>
      </c>
      <c r="J106" s="499" t="str">
        <f>MKP_csv!J106</f>
        <v/>
      </c>
      <c r="K106" s="499" t="str">
        <f>MKP_csv!K106</f>
        <v/>
      </c>
      <c r="L106" s="501"/>
      <c r="M106" s="493"/>
    </row>
    <row r="107" spans="1:13" x14ac:dyDescent="0.25">
      <c r="A107" s="498" t="str">
        <f>MKP_csv!A107</f>
        <v/>
      </c>
      <c r="B107" s="499" t="str">
        <f>MKP_csv!B107</f>
        <v/>
      </c>
      <c r="C107" s="499" t="str">
        <f>MKP_csv!C107</f>
        <v/>
      </c>
      <c r="D107" s="500" t="str">
        <f>MKP_csv!D107</f>
        <v/>
      </c>
      <c r="E107" s="500" t="str">
        <f>MKP_csv!E107</f>
        <v/>
      </c>
      <c r="F107" s="499" t="str">
        <f>MKP_csv!F107</f>
        <v/>
      </c>
      <c r="G107" s="499" t="str">
        <f>MKP_csv!G107</f>
        <v/>
      </c>
      <c r="H107" s="798" t="str">
        <f>MKP_csv!H107</f>
        <v/>
      </c>
      <c r="I107" s="798" t="str">
        <f>MKP_csv!I107</f>
        <v/>
      </c>
      <c r="J107" s="499" t="str">
        <f>MKP_csv!J107</f>
        <v/>
      </c>
      <c r="K107" s="499" t="str">
        <f>MKP_csv!K107</f>
        <v/>
      </c>
      <c r="L107" s="501"/>
      <c r="M107" s="493"/>
    </row>
    <row r="108" spans="1:13" x14ac:dyDescent="0.25">
      <c r="A108" s="498" t="str">
        <f>MKP_csv!A108</f>
        <v/>
      </c>
      <c r="B108" s="499" t="str">
        <f>MKP_csv!B108</f>
        <v/>
      </c>
      <c r="C108" s="499" t="str">
        <f>MKP_csv!C108</f>
        <v/>
      </c>
      <c r="D108" s="500" t="str">
        <f>MKP_csv!D108</f>
        <v/>
      </c>
      <c r="E108" s="500" t="str">
        <f>MKP_csv!E108</f>
        <v/>
      </c>
      <c r="F108" s="499" t="str">
        <f>MKP_csv!F108</f>
        <v/>
      </c>
      <c r="G108" s="499" t="str">
        <f>MKP_csv!G108</f>
        <v/>
      </c>
      <c r="H108" s="798" t="str">
        <f>MKP_csv!H108</f>
        <v/>
      </c>
      <c r="I108" s="798" t="str">
        <f>MKP_csv!I108</f>
        <v/>
      </c>
      <c r="J108" s="499" t="str">
        <f>MKP_csv!J108</f>
        <v/>
      </c>
      <c r="K108" s="499" t="str">
        <f>MKP_csv!K108</f>
        <v/>
      </c>
      <c r="L108" s="501"/>
      <c r="M108" s="493"/>
    </row>
    <row r="109" spans="1:13" x14ac:dyDescent="0.25">
      <c r="A109" s="498" t="str">
        <f>MKP_csv!A109</f>
        <v/>
      </c>
      <c r="B109" s="499" t="str">
        <f>MKP_csv!B109</f>
        <v/>
      </c>
      <c r="C109" s="499" t="str">
        <f>MKP_csv!C109</f>
        <v/>
      </c>
      <c r="D109" s="500" t="str">
        <f>MKP_csv!D109</f>
        <v/>
      </c>
      <c r="E109" s="500" t="str">
        <f>MKP_csv!E109</f>
        <v/>
      </c>
      <c r="F109" s="499" t="str">
        <f>MKP_csv!F109</f>
        <v/>
      </c>
      <c r="G109" s="499" t="str">
        <f>MKP_csv!G109</f>
        <v/>
      </c>
      <c r="H109" s="798" t="str">
        <f>MKP_csv!H109</f>
        <v/>
      </c>
      <c r="I109" s="798" t="str">
        <f>MKP_csv!I109</f>
        <v/>
      </c>
      <c r="J109" s="499" t="str">
        <f>MKP_csv!J109</f>
        <v/>
      </c>
      <c r="K109" s="499" t="str">
        <f>MKP_csv!K109</f>
        <v/>
      </c>
      <c r="L109" s="501"/>
      <c r="M109" s="493"/>
    </row>
    <row r="110" spans="1:13" x14ac:dyDescent="0.25">
      <c r="A110" s="498" t="str">
        <f>MKP_csv!A110</f>
        <v/>
      </c>
      <c r="B110" s="499" t="str">
        <f>MKP_csv!B110</f>
        <v/>
      </c>
      <c r="C110" s="499" t="str">
        <f>MKP_csv!C110</f>
        <v/>
      </c>
      <c r="D110" s="500" t="str">
        <f>MKP_csv!D110</f>
        <v/>
      </c>
      <c r="E110" s="500" t="str">
        <f>MKP_csv!E110</f>
        <v/>
      </c>
      <c r="F110" s="499" t="str">
        <f>MKP_csv!F110</f>
        <v/>
      </c>
      <c r="G110" s="499" t="str">
        <f>MKP_csv!G110</f>
        <v/>
      </c>
      <c r="H110" s="798" t="str">
        <f>MKP_csv!H110</f>
        <v/>
      </c>
      <c r="I110" s="798" t="str">
        <f>MKP_csv!I110</f>
        <v/>
      </c>
      <c r="J110" s="499" t="str">
        <f>MKP_csv!J110</f>
        <v/>
      </c>
      <c r="K110" s="499" t="str">
        <f>MKP_csv!K110</f>
        <v/>
      </c>
      <c r="L110" s="501"/>
      <c r="M110" s="493"/>
    </row>
    <row r="111" spans="1:13" x14ac:dyDescent="0.25">
      <c r="A111" s="498" t="str">
        <f>MKP_csv!A111</f>
        <v/>
      </c>
      <c r="B111" s="499" t="str">
        <f>MKP_csv!B111</f>
        <v/>
      </c>
      <c r="C111" s="499" t="str">
        <f>MKP_csv!C111</f>
        <v/>
      </c>
      <c r="D111" s="500" t="str">
        <f>MKP_csv!D111</f>
        <v/>
      </c>
      <c r="E111" s="500" t="str">
        <f>MKP_csv!E111</f>
        <v/>
      </c>
      <c r="F111" s="499" t="str">
        <f>MKP_csv!F111</f>
        <v/>
      </c>
      <c r="G111" s="499" t="str">
        <f>MKP_csv!G111</f>
        <v/>
      </c>
      <c r="H111" s="798" t="str">
        <f>MKP_csv!H111</f>
        <v/>
      </c>
      <c r="I111" s="798" t="str">
        <f>MKP_csv!I111</f>
        <v/>
      </c>
      <c r="J111" s="499" t="str">
        <f>MKP_csv!J111</f>
        <v/>
      </c>
      <c r="K111" s="499" t="str">
        <f>MKP_csv!K111</f>
        <v/>
      </c>
      <c r="L111" s="501"/>
      <c r="M111" s="493"/>
    </row>
    <row r="112" spans="1:13" x14ac:dyDescent="0.25">
      <c r="A112" s="498" t="str">
        <f>MKP_csv!A112</f>
        <v/>
      </c>
      <c r="B112" s="499" t="str">
        <f>MKP_csv!B112</f>
        <v/>
      </c>
      <c r="C112" s="499" t="str">
        <f>MKP_csv!C112</f>
        <v/>
      </c>
      <c r="D112" s="500" t="str">
        <f>MKP_csv!D112</f>
        <v/>
      </c>
      <c r="E112" s="500" t="str">
        <f>MKP_csv!E112</f>
        <v/>
      </c>
      <c r="F112" s="499" t="str">
        <f>MKP_csv!F112</f>
        <v/>
      </c>
      <c r="G112" s="499" t="str">
        <f>MKP_csv!G112</f>
        <v/>
      </c>
      <c r="H112" s="798" t="str">
        <f>MKP_csv!H112</f>
        <v/>
      </c>
      <c r="I112" s="798" t="str">
        <f>MKP_csv!I112</f>
        <v/>
      </c>
      <c r="J112" s="499" t="str">
        <f>MKP_csv!J112</f>
        <v/>
      </c>
      <c r="K112" s="499" t="str">
        <f>MKP_csv!K112</f>
        <v/>
      </c>
      <c r="L112" s="501"/>
      <c r="M112" s="493"/>
    </row>
    <row r="113" spans="1:13" x14ac:dyDescent="0.25">
      <c r="A113" s="498" t="str">
        <f>MKP_csv!A113</f>
        <v/>
      </c>
      <c r="B113" s="499" t="str">
        <f>MKP_csv!B113</f>
        <v/>
      </c>
      <c r="C113" s="499" t="str">
        <f>MKP_csv!C113</f>
        <v/>
      </c>
      <c r="D113" s="500" t="str">
        <f>MKP_csv!D113</f>
        <v/>
      </c>
      <c r="E113" s="500" t="str">
        <f>MKP_csv!E113</f>
        <v/>
      </c>
      <c r="F113" s="499" t="str">
        <f>MKP_csv!F113</f>
        <v/>
      </c>
      <c r="G113" s="499" t="str">
        <f>MKP_csv!G113</f>
        <v/>
      </c>
      <c r="H113" s="798" t="str">
        <f>MKP_csv!H113</f>
        <v/>
      </c>
      <c r="I113" s="798" t="str">
        <f>MKP_csv!I113</f>
        <v/>
      </c>
      <c r="J113" s="499" t="str">
        <f>MKP_csv!J113</f>
        <v/>
      </c>
      <c r="K113" s="499" t="str">
        <f>MKP_csv!K113</f>
        <v/>
      </c>
      <c r="L113" s="501"/>
      <c r="M113" s="493"/>
    </row>
    <row r="114" spans="1:13" x14ac:dyDescent="0.25">
      <c r="A114" s="498" t="str">
        <f>MKP_csv!A114</f>
        <v/>
      </c>
      <c r="B114" s="499" t="str">
        <f>MKP_csv!B114</f>
        <v/>
      </c>
      <c r="C114" s="499" t="str">
        <f>MKP_csv!C114</f>
        <v/>
      </c>
      <c r="D114" s="500" t="str">
        <f>MKP_csv!D114</f>
        <v/>
      </c>
      <c r="E114" s="500" t="str">
        <f>MKP_csv!E114</f>
        <v/>
      </c>
      <c r="F114" s="499" t="str">
        <f>MKP_csv!F114</f>
        <v/>
      </c>
      <c r="G114" s="499" t="str">
        <f>MKP_csv!G114</f>
        <v/>
      </c>
      <c r="H114" s="798" t="str">
        <f>MKP_csv!H114</f>
        <v/>
      </c>
      <c r="I114" s="798" t="str">
        <f>MKP_csv!I114</f>
        <v/>
      </c>
      <c r="J114" s="499" t="str">
        <f>MKP_csv!J114</f>
        <v/>
      </c>
      <c r="K114" s="499" t="str">
        <f>MKP_csv!K114</f>
        <v/>
      </c>
      <c r="L114" s="501"/>
      <c r="M114" s="493"/>
    </row>
    <row r="115" spans="1:13" x14ac:dyDescent="0.25">
      <c r="A115" s="498" t="str">
        <f>MKP_csv!A115</f>
        <v/>
      </c>
      <c r="B115" s="499" t="str">
        <f>MKP_csv!B115</f>
        <v/>
      </c>
      <c r="C115" s="499" t="str">
        <f>MKP_csv!C115</f>
        <v/>
      </c>
      <c r="D115" s="500" t="str">
        <f>MKP_csv!D115</f>
        <v/>
      </c>
      <c r="E115" s="500" t="str">
        <f>MKP_csv!E115</f>
        <v/>
      </c>
      <c r="F115" s="499" t="str">
        <f>MKP_csv!F115</f>
        <v/>
      </c>
      <c r="G115" s="499" t="str">
        <f>MKP_csv!G115</f>
        <v/>
      </c>
      <c r="H115" s="798" t="str">
        <f>MKP_csv!H115</f>
        <v/>
      </c>
      <c r="I115" s="798" t="str">
        <f>MKP_csv!I115</f>
        <v/>
      </c>
      <c r="J115" s="499" t="str">
        <f>MKP_csv!J115</f>
        <v/>
      </c>
      <c r="K115" s="499" t="str">
        <f>MKP_csv!K115</f>
        <v/>
      </c>
      <c r="L115" s="501"/>
      <c r="M115" s="493"/>
    </row>
    <row r="116" spans="1:13" x14ac:dyDescent="0.25">
      <c r="A116" s="498" t="str">
        <f>MKP_csv!A116</f>
        <v/>
      </c>
      <c r="B116" s="499" t="str">
        <f>MKP_csv!B116</f>
        <v/>
      </c>
      <c r="C116" s="499" t="str">
        <f>MKP_csv!C116</f>
        <v/>
      </c>
      <c r="D116" s="500" t="str">
        <f>MKP_csv!D116</f>
        <v/>
      </c>
      <c r="E116" s="500" t="str">
        <f>MKP_csv!E116</f>
        <v/>
      </c>
      <c r="F116" s="499" t="str">
        <f>MKP_csv!F116</f>
        <v/>
      </c>
      <c r="G116" s="499" t="str">
        <f>MKP_csv!G116</f>
        <v/>
      </c>
      <c r="H116" s="798" t="str">
        <f>MKP_csv!H116</f>
        <v/>
      </c>
      <c r="I116" s="798" t="str">
        <f>MKP_csv!I116</f>
        <v/>
      </c>
      <c r="J116" s="499" t="str">
        <f>MKP_csv!J116</f>
        <v/>
      </c>
      <c r="K116" s="499" t="str">
        <f>MKP_csv!K116</f>
        <v/>
      </c>
      <c r="L116" s="501"/>
      <c r="M116" s="493"/>
    </row>
    <row r="117" spans="1:13" x14ac:dyDescent="0.25">
      <c r="A117" s="498" t="str">
        <f>MKP_csv!A117</f>
        <v/>
      </c>
      <c r="B117" s="499" t="str">
        <f>MKP_csv!B117</f>
        <v/>
      </c>
      <c r="C117" s="499" t="str">
        <f>MKP_csv!C117</f>
        <v/>
      </c>
      <c r="D117" s="500" t="str">
        <f>MKP_csv!D117</f>
        <v/>
      </c>
      <c r="E117" s="500" t="str">
        <f>MKP_csv!E117</f>
        <v/>
      </c>
      <c r="F117" s="499" t="str">
        <f>MKP_csv!F117</f>
        <v/>
      </c>
      <c r="G117" s="499" t="str">
        <f>MKP_csv!G117</f>
        <v/>
      </c>
      <c r="H117" s="798" t="str">
        <f>MKP_csv!H117</f>
        <v/>
      </c>
      <c r="I117" s="798" t="str">
        <f>MKP_csv!I117</f>
        <v/>
      </c>
      <c r="J117" s="499" t="str">
        <f>MKP_csv!J117</f>
        <v/>
      </c>
      <c r="K117" s="499" t="str">
        <f>MKP_csv!K117</f>
        <v/>
      </c>
      <c r="L117" s="501"/>
      <c r="M117" s="493"/>
    </row>
    <row r="118" spans="1:13" x14ac:dyDescent="0.25">
      <c r="A118" s="498" t="str">
        <f>MKP_csv!A118</f>
        <v/>
      </c>
      <c r="B118" s="499" t="str">
        <f>MKP_csv!B118</f>
        <v/>
      </c>
      <c r="C118" s="499" t="str">
        <f>MKP_csv!C118</f>
        <v/>
      </c>
      <c r="D118" s="500" t="str">
        <f>MKP_csv!D118</f>
        <v/>
      </c>
      <c r="E118" s="500" t="str">
        <f>MKP_csv!E118</f>
        <v/>
      </c>
      <c r="F118" s="499" t="str">
        <f>MKP_csv!F118</f>
        <v/>
      </c>
      <c r="G118" s="499" t="str">
        <f>MKP_csv!G118</f>
        <v/>
      </c>
      <c r="H118" s="798" t="str">
        <f>MKP_csv!H118</f>
        <v/>
      </c>
      <c r="I118" s="798" t="str">
        <f>MKP_csv!I118</f>
        <v/>
      </c>
      <c r="J118" s="499" t="str">
        <f>MKP_csv!J118</f>
        <v/>
      </c>
      <c r="K118" s="499" t="str">
        <f>MKP_csv!K118</f>
        <v/>
      </c>
      <c r="L118" s="501"/>
      <c r="M118" s="493"/>
    </row>
    <row r="119" spans="1:13" x14ac:dyDescent="0.25">
      <c r="A119" s="498" t="str">
        <f>MKP_csv!A119</f>
        <v/>
      </c>
      <c r="B119" s="499" t="str">
        <f>MKP_csv!B119</f>
        <v/>
      </c>
      <c r="C119" s="499" t="str">
        <f>MKP_csv!C119</f>
        <v/>
      </c>
      <c r="D119" s="500" t="str">
        <f>MKP_csv!D119</f>
        <v/>
      </c>
      <c r="E119" s="500" t="str">
        <f>MKP_csv!E119</f>
        <v/>
      </c>
      <c r="F119" s="499" t="str">
        <f>MKP_csv!F119</f>
        <v/>
      </c>
      <c r="G119" s="499" t="str">
        <f>MKP_csv!G119</f>
        <v/>
      </c>
      <c r="H119" s="798" t="str">
        <f>MKP_csv!H119</f>
        <v/>
      </c>
      <c r="I119" s="798" t="str">
        <f>MKP_csv!I119</f>
        <v/>
      </c>
      <c r="J119" s="499" t="str">
        <f>MKP_csv!J119</f>
        <v/>
      </c>
      <c r="K119" s="499" t="str">
        <f>MKP_csv!K119</f>
        <v/>
      </c>
      <c r="L119" s="501"/>
      <c r="M119" s="493"/>
    </row>
    <row r="120" spans="1:13" x14ac:dyDescent="0.25">
      <c r="A120" s="498" t="str">
        <f>MKP_csv!A120</f>
        <v/>
      </c>
      <c r="B120" s="499" t="str">
        <f>MKP_csv!B120</f>
        <v/>
      </c>
      <c r="C120" s="499" t="str">
        <f>MKP_csv!C120</f>
        <v/>
      </c>
      <c r="D120" s="500" t="str">
        <f>MKP_csv!D120</f>
        <v/>
      </c>
      <c r="E120" s="500" t="str">
        <f>MKP_csv!E120</f>
        <v/>
      </c>
      <c r="F120" s="499" t="str">
        <f>MKP_csv!F120</f>
        <v/>
      </c>
      <c r="G120" s="499" t="str">
        <f>MKP_csv!G120</f>
        <v/>
      </c>
      <c r="H120" s="798" t="str">
        <f>MKP_csv!H120</f>
        <v/>
      </c>
      <c r="I120" s="798" t="str">
        <f>MKP_csv!I120</f>
        <v/>
      </c>
      <c r="J120" s="499" t="str">
        <f>MKP_csv!J120</f>
        <v/>
      </c>
      <c r="K120" s="499" t="str">
        <f>MKP_csv!K120</f>
        <v/>
      </c>
      <c r="L120" s="501"/>
      <c r="M120" s="493"/>
    </row>
    <row r="121" spans="1:13" x14ac:dyDescent="0.25">
      <c r="A121" s="498" t="str">
        <f>MKP_csv!A121</f>
        <v/>
      </c>
      <c r="B121" s="499" t="str">
        <f>MKP_csv!B121</f>
        <v/>
      </c>
      <c r="C121" s="499" t="str">
        <f>MKP_csv!C121</f>
        <v/>
      </c>
      <c r="D121" s="500" t="str">
        <f>MKP_csv!D121</f>
        <v/>
      </c>
      <c r="E121" s="500" t="str">
        <f>MKP_csv!E121</f>
        <v/>
      </c>
      <c r="F121" s="499" t="str">
        <f>MKP_csv!F121</f>
        <v/>
      </c>
      <c r="G121" s="499" t="str">
        <f>MKP_csv!G121</f>
        <v/>
      </c>
      <c r="H121" s="798" t="str">
        <f>MKP_csv!H121</f>
        <v/>
      </c>
      <c r="I121" s="798" t="str">
        <f>MKP_csv!I121</f>
        <v/>
      </c>
      <c r="J121" s="499" t="str">
        <f>MKP_csv!J121</f>
        <v/>
      </c>
      <c r="K121" s="499" t="str">
        <f>MKP_csv!K121</f>
        <v/>
      </c>
      <c r="L121" s="501"/>
      <c r="M121" s="493"/>
    </row>
    <row r="122" spans="1:13" x14ac:dyDescent="0.25">
      <c r="A122" s="498" t="str">
        <f>MKP_csv!A122</f>
        <v/>
      </c>
      <c r="B122" s="499" t="str">
        <f>MKP_csv!B122</f>
        <v/>
      </c>
      <c r="C122" s="499" t="str">
        <f>MKP_csv!C122</f>
        <v/>
      </c>
      <c r="D122" s="500" t="str">
        <f>MKP_csv!D122</f>
        <v/>
      </c>
      <c r="E122" s="500" t="str">
        <f>MKP_csv!E122</f>
        <v/>
      </c>
      <c r="F122" s="499" t="str">
        <f>MKP_csv!F122</f>
        <v/>
      </c>
      <c r="G122" s="499" t="str">
        <f>MKP_csv!G122</f>
        <v/>
      </c>
      <c r="H122" s="798" t="str">
        <f>MKP_csv!H122</f>
        <v/>
      </c>
      <c r="I122" s="798" t="str">
        <f>MKP_csv!I122</f>
        <v/>
      </c>
      <c r="J122" s="499" t="str">
        <f>MKP_csv!J122</f>
        <v/>
      </c>
      <c r="K122" s="499" t="str">
        <f>MKP_csv!K122</f>
        <v/>
      </c>
      <c r="L122" s="501"/>
      <c r="M122" s="493"/>
    </row>
    <row r="123" spans="1:13" x14ac:dyDescent="0.25">
      <c r="A123" s="498" t="str">
        <f>MKP_csv!A123</f>
        <v/>
      </c>
      <c r="B123" s="499" t="str">
        <f>MKP_csv!B123</f>
        <v/>
      </c>
      <c r="C123" s="499" t="str">
        <f>MKP_csv!C123</f>
        <v/>
      </c>
      <c r="D123" s="500" t="str">
        <f>MKP_csv!D123</f>
        <v/>
      </c>
      <c r="E123" s="500" t="str">
        <f>MKP_csv!E123</f>
        <v/>
      </c>
      <c r="F123" s="499" t="str">
        <f>MKP_csv!F123</f>
        <v/>
      </c>
      <c r="G123" s="499" t="str">
        <f>MKP_csv!G123</f>
        <v/>
      </c>
      <c r="H123" s="798" t="str">
        <f>MKP_csv!H123</f>
        <v/>
      </c>
      <c r="I123" s="798" t="str">
        <f>MKP_csv!I123</f>
        <v/>
      </c>
      <c r="J123" s="499" t="str">
        <f>MKP_csv!J123</f>
        <v/>
      </c>
      <c r="K123" s="499" t="str">
        <f>MKP_csv!K123</f>
        <v/>
      </c>
      <c r="L123" s="501"/>
      <c r="M123" s="493"/>
    </row>
    <row r="124" spans="1:13" x14ac:dyDescent="0.25">
      <c r="A124" s="498" t="str">
        <f>MKP_csv!A124</f>
        <v/>
      </c>
      <c r="B124" s="499" t="str">
        <f>MKP_csv!B124</f>
        <v/>
      </c>
      <c r="C124" s="499" t="str">
        <f>MKP_csv!C124</f>
        <v/>
      </c>
      <c r="D124" s="500" t="str">
        <f>MKP_csv!D124</f>
        <v/>
      </c>
      <c r="E124" s="500" t="str">
        <f>MKP_csv!E124</f>
        <v/>
      </c>
      <c r="F124" s="499" t="str">
        <f>MKP_csv!F124</f>
        <v/>
      </c>
      <c r="G124" s="499" t="str">
        <f>MKP_csv!G124</f>
        <v/>
      </c>
      <c r="H124" s="798" t="str">
        <f>MKP_csv!H124</f>
        <v/>
      </c>
      <c r="I124" s="798" t="str">
        <f>MKP_csv!I124</f>
        <v/>
      </c>
      <c r="J124" s="499" t="str">
        <f>MKP_csv!J124</f>
        <v/>
      </c>
      <c r="K124" s="499" t="str">
        <f>MKP_csv!K124</f>
        <v/>
      </c>
      <c r="L124" s="501"/>
      <c r="M124" s="493"/>
    </row>
    <row r="125" spans="1:13" x14ac:dyDescent="0.25">
      <c r="A125" s="498" t="str">
        <f>MKP_csv!A125</f>
        <v/>
      </c>
      <c r="B125" s="499" t="str">
        <f>MKP_csv!B125</f>
        <v/>
      </c>
      <c r="C125" s="499" t="str">
        <f>MKP_csv!C125</f>
        <v/>
      </c>
      <c r="D125" s="500" t="str">
        <f>MKP_csv!D125</f>
        <v/>
      </c>
      <c r="E125" s="500" t="str">
        <f>MKP_csv!E125</f>
        <v/>
      </c>
      <c r="F125" s="499" t="str">
        <f>MKP_csv!F125</f>
        <v/>
      </c>
      <c r="G125" s="499" t="str">
        <f>MKP_csv!G125</f>
        <v/>
      </c>
      <c r="H125" s="798" t="str">
        <f>MKP_csv!H125</f>
        <v/>
      </c>
      <c r="I125" s="798" t="str">
        <f>MKP_csv!I125</f>
        <v/>
      </c>
      <c r="J125" s="499" t="str">
        <f>MKP_csv!J125</f>
        <v/>
      </c>
      <c r="K125" s="499" t="str">
        <f>MKP_csv!K125</f>
        <v/>
      </c>
      <c r="L125" s="501"/>
      <c r="M125" s="493"/>
    </row>
    <row r="126" spans="1:13" x14ac:dyDescent="0.25">
      <c r="A126" s="498" t="str">
        <f>MKP_csv!A126</f>
        <v/>
      </c>
      <c r="B126" s="499" t="str">
        <f>MKP_csv!B126</f>
        <v/>
      </c>
      <c r="C126" s="499" t="str">
        <f>MKP_csv!C126</f>
        <v/>
      </c>
      <c r="D126" s="500" t="str">
        <f>MKP_csv!D126</f>
        <v/>
      </c>
      <c r="E126" s="500" t="str">
        <f>MKP_csv!E126</f>
        <v/>
      </c>
      <c r="F126" s="499" t="str">
        <f>MKP_csv!F126</f>
        <v/>
      </c>
      <c r="G126" s="499" t="str">
        <f>MKP_csv!G126</f>
        <v/>
      </c>
      <c r="H126" s="798" t="str">
        <f>MKP_csv!H126</f>
        <v/>
      </c>
      <c r="I126" s="798" t="str">
        <f>MKP_csv!I126</f>
        <v/>
      </c>
      <c r="J126" s="499" t="str">
        <f>MKP_csv!J126</f>
        <v/>
      </c>
      <c r="K126" s="499" t="str">
        <f>MKP_csv!K126</f>
        <v/>
      </c>
      <c r="L126" s="501"/>
      <c r="M126" s="493"/>
    </row>
    <row r="127" spans="1:13" x14ac:dyDescent="0.25">
      <c r="A127" s="498" t="str">
        <f>MKP_csv!A127</f>
        <v/>
      </c>
      <c r="B127" s="499" t="str">
        <f>MKP_csv!B127</f>
        <v/>
      </c>
      <c r="C127" s="499" t="str">
        <f>MKP_csv!C127</f>
        <v/>
      </c>
      <c r="D127" s="500" t="str">
        <f>MKP_csv!D127</f>
        <v/>
      </c>
      <c r="E127" s="500" t="str">
        <f>MKP_csv!E127</f>
        <v/>
      </c>
      <c r="F127" s="499" t="str">
        <f>MKP_csv!F127</f>
        <v/>
      </c>
      <c r="G127" s="499" t="str">
        <f>MKP_csv!G127</f>
        <v/>
      </c>
      <c r="H127" s="798" t="str">
        <f>MKP_csv!H127</f>
        <v/>
      </c>
      <c r="I127" s="798" t="str">
        <f>MKP_csv!I127</f>
        <v/>
      </c>
      <c r="J127" s="499" t="str">
        <f>MKP_csv!J127</f>
        <v/>
      </c>
      <c r="K127" s="499" t="str">
        <f>MKP_csv!K127</f>
        <v/>
      </c>
      <c r="L127" s="501"/>
      <c r="M127" s="493"/>
    </row>
    <row r="128" spans="1:13" x14ac:dyDescent="0.25">
      <c r="A128" s="498" t="str">
        <f>MKP_csv!A128</f>
        <v/>
      </c>
      <c r="B128" s="499" t="str">
        <f>MKP_csv!B128</f>
        <v/>
      </c>
      <c r="C128" s="499" t="str">
        <f>MKP_csv!C128</f>
        <v/>
      </c>
      <c r="D128" s="500" t="str">
        <f>MKP_csv!D128</f>
        <v/>
      </c>
      <c r="E128" s="500" t="str">
        <f>MKP_csv!E128</f>
        <v/>
      </c>
      <c r="F128" s="499" t="str">
        <f>MKP_csv!F128</f>
        <v/>
      </c>
      <c r="G128" s="499" t="str">
        <f>MKP_csv!G128</f>
        <v/>
      </c>
      <c r="H128" s="798" t="str">
        <f>MKP_csv!H128</f>
        <v/>
      </c>
      <c r="I128" s="798" t="str">
        <f>MKP_csv!I128</f>
        <v/>
      </c>
      <c r="J128" s="499" t="str">
        <f>MKP_csv!J128</f>
        <v/>
      </c>
      <c r="K128" s="499" t="str">
        <f>MKP_csv!K128</f>
        <v/>
      </c>
      <c r="L128" s="501"/>
      <c r="M128" s="493"/>
    </row>
    <row r="129" spans="1:13" x14ac:dyDescent="0.25">
      <c r="A129" s="498" t="str">
        <f>MKP_csv!A129</f>
        <v/>
      </c>
      <c r="B129" s="499" t="str">
        <f>MKP_csv!B129</f>
        <v/>
      </c>
      <c r="C129" s="499" t="str">
        <f>MKP_csv!C129</f>
        <v/>
      </c>
      <c r="D129" s="500" t="str">
        <f>MKP_csv!D129</f>
        <v/>
      </c>
      <c r="E129" s="500" t="str">
        <f>MKP_csv!E129</f>
        <v/>
      </c>
      <c r="F129" s="499" t="str">
        <f>MKP_csv!F129</f>
        <v/>
      </c>
      <c r="G129" s="499" t="str">
        <f>MKP_csv!G129</f>
        <v/>
      </c>
      <c r="H129" s="798" t="str">
        <f>MKP_csv!H129</f>
        <v/>
      </c>
      <c r="I129" s="798" t="str">
        <f>MKP_csv!I129</f>
        <v/>
      </c>
      <c r="J129" s="499" t="str">
        <f>MKP_csv!J129</f>
        <v/>
      </c>
      <c r="K129" s="499" t="str">
        <f>MKP_csv!K129</f>
        <v/>
      </c>
      <c r="L129" s="501"/>
      <c r="M129" s="493"/>
    </row>
    <row r="130" spans="1:13" x14ac:dyDescent="0.25">
      <c r="A130" s="498" t="str">
        <f>MKP_csv!A130</f>
        <v/>
      </c>
      <c r="B130" s="499" t="str">
        <f>MKP_csv!B130</f>
        <v/>
      </c>
      <c r="C130" s="499" t="str">
        <f>MKP_csv!C130</f>
        <v/>
      </c>
      <c r="D130" s="500" t="str">
        <f>MKP_csv!D130</f>
        <v/>
      </c>
      <c r="E130" s="500" t="str">
        <f>MKP_csv!E130</f>
        <v/>
      </c>
      <c r="F130" s="499" t="str">
        <f>MKP_csv!F130</f>
        <v/>
      </c>
      <c r="G130" s="499" t="str">
        <f>MKP_csv!G130</f>
        <v/>
      </c>
      <c r="H130" s="798" t="str">
        <f>MKP_csv!H130</f>
        <v/>
      </c>
      <c r="I130" s="798" t="str">
        <f>MKP_csv!I130</f>
        <v/>
      </c>
      <c r="J130" s="499" t="str">
        <f>MKP_csv!J130</f>
        <v/>
      </c>
      <c r="K130" s="499" t="str">
        <f>MKP_csv!K130</f>
        <v/>
      </c>
      <c r="L130" s="501"/>
      <c r="M130" s="493"/>
    </row>
    <row r="131" spans="1:13" x14ac:dyDescent="0.25">
      <c r="A131" s="498" t="str">
        <f>MKP_csv!A131</f>
        <v/>
      </c>
      <c r="B131" s="499" t="str">
        <f>MKP_csv!B131</f>
        <v/>
      </c>
      <c r="C131" s="499" t="str">
        <f>MKP_csv!C131</f>
        <v/>
      </c>
      <c r="D131" s="500" t="str">
        <f>MKP_csv!D131</f>
        <v/>
      </c>
      <c r="E131" s="500" t="str">
        <f>MKP_csv!E131</f>
        <v/>
      </c>
      <c r="F131" s="499" t="str">
        <f>MKP_csv!F131</f>
        <v/>
      </c>
      <c r="G131" s="499" t="str">
        <f>MKP_csv!G131</f>
        <v/>
      </c>
      <c r="H131" s="798" t="str">
        <f>MKP_csv!H131</f>
        <v/>
      </c>
      <c r="I131" s="798" t="str">
        <f>MKP_csv!I131</f>
        <v/>
      </c>
      <c r="J131" s="499" t="str">
        <f>MKP_csv!J131</f>
        <v/>
      </c>
      <c r="K131" s="499" t="str">
        <f>MKP_csv!K131</f>
        <v/>
      </c>
      <c r="L131" s="501"/>
      <c r="M131" s="493"/>
    </row>
    <row r="132" spans="1:13" x14ac:dyDescent="0.25">
      <c r="A132" s="498" t="str">
        <f>MKP_csv!A132</f>
        <v/>
      </c>
      <c r="B132" s="499" t="str">
        <f>MKP_csv!B132</f>
        <v/>
      </c>
      <c r="C132" s="499" t="str">
        <f>MKP_csv!C132</f>
        <v/>
      </c>
      <c r="D132" s="500" t="str">
        <f>MKP_csv!D132</f>
        <v/>
      </c>
      <c r="E132" s="500" t="str">
        <f>MKP_csv!E132</f>
        <v/>
      </c>
      <c r="F132" s="499" t="str">
        <f>MKP_csv!F132</f>
        <v/>
      </c>
      <c r="G132" s="499" t="str">
        <f>MKP_csv!G132</f>
        <v/>
      </c>
      <c r="H132" s="798" t="str">
        <f>MKP_csv!H132</f>
        <v/>
      </c>
      <c r="I132" s="798" t="str">
        <f>MKP_csv!I132</f>
        <v/>
      </c>
      <c r="J132" s="499" t="str">
        <f>MKP_csv!J132</f>
        <v/>
      </c>
      <c r="K132" s="499" t="str">
        <f>MKP_csv!K132</f>
        <v/>
      </c>
      <c r="L132" s="501"/>
      <c r="M132" s="493"/>
    </row>
    <row r="133" spans="1:13" x14ac:dyDescent="0.25">
      <c r="A133" s="498" t="str">
        <f>MKP_csv!A133</f>
        <v/>
      </c>
      <c r="B133" s="499" t="str">
        <f>MKP_csv!B133</f>
        <v/>
      </c>
      <c r="C133" s="499" t="str">
        <f>MKP_csv!C133</f>
        <v/>
      </c>
      <c r="D133" s="500" t="str">
        <f>MKP_csv!D133</f>
        <v/>
      </c>
      <c r="E133" s="500" t="str">
        <f>MKP_csv!E133</f>
        <v/>
      </c>
      <c r="F133" s="499" t="str">
        <f>MKP_csv!F133</f>
        <v/>
      </c>
      <c r="G133" s="499" t="str">
        <f>MKP_csv!G133</f>
        <v/>
      </c>
      <c r="H133" s="798" t="str">
        <f>MKP_csv!H133</f>
        <v/>
      </c>
      <c r="I133" s="798" t="str">
        <f>MKP_csv!I133</f>
        <v/>
      </c>
      <c r="J133" s="499" t="str">
        <f>MKP_csv!J133</f>
        <v/>
      </c>
      <c r="K133" s="499" t="str">
        <f>MKP_csv!K133</f>
        <v/>
      </c>
      <c r="L133" s="501"/>
      <c r="M133" s="493"/>
    </row>
    <row r="134" spans="1:13" x14ac:dyDescent="0.25">
      <c r="A134" s="498" t="str">
        <f>MKP_csv!A134</f>
        <v/>
      </c>
      <c r="B134" s="499" t="str">
        <f>MKP_csv!B134</f>
        <v/>
      </c>
      <c r="C134" s="499" t="str">
        <f>MKP_csv!C134</f>
        <v/>
      </c>
      <c r="D134" s="500" t="str">
        <f>MKP_csv!D134</f>
        <v/>
      </c>
      <c r="E134" s="500" t="str">
        <f>MKP_csv!E134</f>
        <v/>
      </c>
      <c r="F134" s="499" t="str">
        <f>MKP_csv!F134</f>
        <v/>
      </c>
      <c r="G134" s="499" t="str">
        <f>MKP_csv!G134</f>
        <v/>
      </c>
      <c r="H134" s="798" t="str">
        <f>MKP_csv!H134</f>
        <v/>
      </c>
      <c r="I134" s="798" t="str">
        <f>MKP_csv!I134</f>
        <v/>
      </c>
      <c r="J134" s="499" t="str">
        <f>MKP_csv!J134</f>
        <v/>
      </c>
      <c r="K134" s="499" t="str">
        <f>MKP_csv!K134</f>
        <v/>
      </c>
      <c r="L134" s="501"/>
      <c r="M134" s="493"/>
    </row>
    <row r="135" spans="1:13" x14ac:dyDescent="0.25">
      <c r="A135" s="498" t="str">
        <f>MKP_csv!A135</f>
        <v/>
      </c>
      <c r="B135" s="499" t="str">
        <f>MKP_csv!B135</f>
        <v/>
      </c>
      <c r="C135" s="499" t="str">
        <f>MKP_csv!C135</f>
        <v/>
      </c>
      <c r="D135" s="500" t="str">
        <f>MKP_csv!D135</f>
        <v/>
      </c>
      <c r="E135" s="500" t="str">
        <f>MKP_csv!E135</f>
        <v/>
      </c>
      <c r="F135" s="499" t="str">
        <f>MKP_csv!F135</f>
        <v/>
      </c>
      <c r="G135" s="499" t="str">
        <f>MKP_csv!G135</f>
        <v/>
      </c>
      <c r="H135" s="798" t="str">
        <f>MKP_csv!H135</f>
        <v/>
      </c>
      <c r="I135" s="798" t="str">
        <f>MKP_csv!I135</f>
        <v/>
      </c>
      <c r="J135" s="499" t="str">
        <f>MKP_csv!J135</f>
        <v/>
      </c>
      <c r="K135" s="499" t="str">
        <f>MKP_csv!K135</f>
        <v/>
      </c>
      <c r="L135" s="501"/>
      <c r="M135" s="493"/>
    </row>
    <row r="136" spans="1:13" x14ac:dyDescent="0.25">
      <c r="A136" s="498" t="str">
        <f>MKP_csv!A136</f>
        <v/>
      </c>
      <c r="B136" s="499" t="str">
        <f>MKP_csv!B136</f>
        <v/>
      </c>
      <c r="C136" s="499" t="str">
        <f>MKP_csv!C136</f>
        <v/>
      </c>
      <c r="D136" s="500" t="str">
        <f>MKP_csv!D136</f>
        <v/>
      </c>
      <c r="E136" s="500" t="str">
        <f>MKP_csv!E136</f>
        <v/>
      </c>
      <c r="F136" s="499" t="str">
        <f>MKP_csv!F136</f>
        <v/>
      </c>
      <c r="G136" s="499" t="str">
        <f>MKP_csv!G136</f>
        <v/>
      </c>
      <c r="H136" s="798" t="str">
        <f>MKP_csv!H136</f>
        <v/>
      </c>
      <c r="I136" s="798" t="str">
        <f>MKP_csv!I136</f>
        <v/>
      </c>
      <c r="J136" s="499" t="str">
        <f>MKP_csv!J136</f>
        <v/>
      </c>
      <c r="K136" s="499" t="str">
        <f>MKP_csv!K136</f>
        <v/>
      </c>
      <c r="L136" s="501"/>
      <c r="M136" s="493"/>
    </row>
    <row r="137" spans="1:13" x14ac:dyDescent="0.25">
      <c r="A137" s="498" t="str">
        <f>MKP_csv!A137</f>
        <v/>
      </c>
      <c r="B137" s="499" t="str">
        <f>MKP_csv!B137</f>
        <v/>
      </c>
      <c r="C137" s="499" t="str">
        <f>MKP_csv!C137</f>
        <v/>
      </c>
      <c r="D137" s="500" t="str">
        <f>MKP_csv!D137</f>
        <v/>
      </c>
      <c r="E137" s="500" t="str">
        <f>MKP_csv!E137</f>
        <v/>
      </c>
      <c r="F137" s="499" t="str">
        <f>MKP_csv!F137</f>
        <v/>
      </c>
      <c r="G137" s="499" t="str">
        <f>MKP_csv!G137</f>
        <v/>
      </c>
      <c r="H137" s="798" t="str">
        <f>MKP_csv!H137</f>
        <v/>
      </c>
      <c r="I137" s="798" t="str">
        <f>MKP_csv!I137</f>
        <v/>
      </c>
      <c r="J137" s="499" t="str">
        <f>MKP_csv!J137</f>
        <v/>
      </c>
      <c r="K137" s="499" t="str">
        <f>MKP_csv!K137</f>
        <v/>
      </c>
      <c r="L137" s="501"/>
      <c r="M137" s="493"/>
    </row>
    <row r="138" spans="1:13" x14ac:dyDescent="0.25">
      <c r="A138" s="498" t="str">
        <f>MKP_csv!A138</f>
        <v/>
      </c>
      <c r="B138" s="499" t="str">
        <f>MKP_csv!B138</f>
        <v/>
      </c>
      <c r="C138" s="499" t="str">
        <f>MKP_csv!C138</f>
        <v/>
      </c>
      <c r="D138" s="500" t="str">
        <f>MKP_csv!D138</f>
        <v/>
      </c>
      <c r="E138" s="500" t="str">
        <f>MKP_csv!E138</f>
        <v/>
      </c>
      <c r="F138" s="499" t="str">
        <f>MKP_csv!F138</f>
        <v/>
      </c>
      <c r="G138" s="499" t="str">
        <f>MKP_csv!G138</f>
        <v/>
      </c>
      <c r="H138" s="798" t="str">
        <f>MKP_csv!H138</f>
        <v/>
      </c>
      <c r="I138" s="798" t="str">
        <f>MKP_csv!I138</f>
        <v/>
      </c>
      <c r="J138" s="499" t="str">
        <f>MKP_csv!J138</f>
        <v/>
      </c>
      <c r="K138" s="499" t="str">
        <f>MKP_csv!K138</f>
        <v/>
      </c>
      <c r="L138" s="501"/>
      <c r="M138" s="493"/>
    </row>
    <row r="139" spans="1:13" x14ac:dyDescent="0.25">
      <c r="A139" s="498" t="str">
        <f>MKP_csv!A139</f>
        <v/>
      </c>
      <c r="B139" s="499" t="str">
        <f>MKP_csv!B139</f>
        <v/>
      </c>
      <c r="C139" s="499" t="str">
        <f>MKP_csv!C139</f>
        <v/>
      </c>
      <c r="D139" s="500" t="str">
        <f>MKP_csv!D139</f>
        <v/>
      </c>
      <c r="E139" s="500" t="str">
        <f>MKP_csv!E139</f>
        <v/>
      </c>
      <c r="F139" s="499" t="str">
        <f>MKP_csv!F139</f>
        <v/>
      </c>
      <c r="G139" s="499" t="str">
        <f>MKP_csv!G139</f>
        <v/>
      </c>
      <c r="H139" s="798" t="str">
        <f>MKP_csv!H139</f>
        <v/>
      </c>
      <c r="I139" s="798" t="str">
        <f>MKP_csv!I139</f>
        <v/>
      </c>
      <c r="J139" s="499" t="str">
        <f>MKP_csv!J139</f>
        <v/>
      </c>
      <c r="K139" s="499" t="str">
        <f>MKP_csv!K139</f>
        <v/>
      </c>
      <c r="L139" s="501"/>
      <c r="M139" s="493"/>
    </row>
    <row r="140" spans="1:13" x14ac:dyDescent="0.25">
      <c r="A140" s="498" t="str">
        <f>MKP_csv!A140</f>
        <v/>
      </c>
      <c r="B140" s="499" t="str">
        <f>MKP_csv!B140</f>
        <v/>
      </c>
      <c r="C140" s="499" t="str">
        <f>MKP_csv!C140</f>
        <v/>
      </c>
      <c r="D140" s="500" t="str">
        <f>MKP_csv!D140</f>
        <v/>
      </c>
      <c r="E140" s="500" t="str">
        <f>MKP_csv!E140</f>
        <v/>
      </c>
      <c r="F140" s="499" t="str">
        <f>MKP_csv!F140</f>
        <v/>
      </c>
      <c r="G140" s="499" t="str">
        <f>MKP_csv!G140</f>
        <v/>
      </c>
      <c r="H140" s="798" t="str">
        <f>MKP_csv!H140</f>
        <v/>
      </c>
      <c r="I140" s="798" t="str">
        <f>MKP_csv!I140</f>
        <v/>
      </c>
      <c r="J140" s="499" t="str">
        <f>MKP_csv!J140</f>
        <v/>
      </c>
      <c r="K140" s="499" t="str">
        <f>MKP_csv!K140</f>
        <v/>
      </c>
      <c r="L140" s="501"/>
      <c r="M140" s="493"/>
    </row>
    <row r="141" spans="1:13" x14ac:dyDescent="0.25">
      <c r="A141" s="498" t="str">
        <f>MKP_csv!A141</f>
        <v/>
      </c>
      <c r="B141" s="499" t="str">
        <f>MKP_csv!B141</f>
        <v/>
      </c>
      <c r="C141" s="499" t="str">
        <f>MKP_csv!C141</f>
        <v/>
      </c>
      <c r="D141" s="500" t="str">
        <f>MKP_csv!D141</f>
        <v/>
      </c>
      <c r="E141" s="500" t="str">
        <f>MKP_csv!E141</f>
        <v/>
      </c>
      <c r="F141" s="499" t="str">
        <f>MKP_csv!F141</f>
        <v/>
      </c>
      <c r="G141" s="499" t="str">
        <f>MKP_csv!G141</f>
        <v/>
      </c>
      <c r="H141" s="798" t="str">
        <f>MKP_csv!H141</f>
        <v/>
      </c>
      <c r="I141" s="798" t="str">
        <f>MKP_csv!I141</f>
        <v/>
      </c>
      <c r="J141" s="499" t="str">
        <f>MKP_csv!J141</f>
        <v/>
      </c>
      <c r="K141" s="499" t="str">
        <f>MKP_csv!K141</f>
        <v/>
      </c>
      <c r="L141" s="501"/>
      <c r="M141" s="493"/>
    </row>
    <row r="142" spans="1:13" x14ac:dyDescent="0.25">
      <c r="A142" s="498" t="str">
        <f>MKP_csv!A142</f>
        <v/>
      </c>
      <c r="B142" s="499" t="str">
        <f>MKP_csv!B142</f>
        <v/>
      </c>
      <c r="C142" s="499" t="str">
        <f>MKP_csv!C142</f>
        <v/>
      </c>
      <c r="D142" s="500" t="str">
        <f>MKP_csv!D142</f>
        <v/>
      </c>
      <c r="E142" s="500" t="str">
        <f>MKP_csv!E142</f>
        <v/>
      </c>
      <c r="F142" s="499" t="str">
        <f>MKP_csv!F142</f>
        <v/>
      </c>
      <c r="G142" s="499" t="str">
        <f>MKP_csv!G142</f>
        <v/>
      </c>
      <c r="H142" s="798" t="str">
        <f>MKP_csv!H142</f>
        <v/>
      </c>
      <c r="I142" s="798" t="str">
        <f>MKP_csv!I142</f>
        <v/>
      </c>
      <c r="J142" s="499" t="str">
        <f>MKP_csv!J142</f>
        <v/>
      </c>
      <c r="K142" s="499" t="str">
        <f>MKP_csv!K142</f>
        <v/>
      </c>
      <c r="L142" s="501"/>
      <c r="M142" s="493"/>
    </row>
    <row r="143" spans="1:13" x14ac:dyDescent="0.25">
      <c r="A143" s="498" t="str">
        <f>MKP_csv!A143</f>
        <v/>
      </c>
      <c r="B143" s="499" t="str">
        <f>MKP_csv!B143</f>
        <v/>
      </c>
      <c r="C143" s="499" t="str">
        <f>MKP_csv!C143</f>
        <v/>
      </c>
      <c r="D143" s="500" t="str">
        <f>MKP_csv!D143</f>
        <v/>
      </c>
      <c r="E143" s="500" t="str">
        <f>MKP_csv!E143</f>
        <v/>
      </c>
      <c r="F143" s="499" t="str">
        <f>MKP_csv!F143</f>
        <v/>
      </c>
      <c r="G143" s="499" t="str">
        <f>MKP_csv!G143</f>
        <v/>
      </c>
      <c r="H143" s="798" t="str">
        <f>MKP_csv!H143</f>
        <v/>
      </c>
      <c r="I143" s="798" t="str">
        <f>MKP_csv!I143</f>
        <v/>
      </c>
      <c r="J143" s="499" t="str">
        <f>MKP_csv!J143</f>
        <v/>
      </c>
      <c r="K143" s="499" t="str">
        <f>MKP_csv!K143</f>
        <v/>
      </c>
      <c r="L143" s="501"/>
      <c r="M143" s="493"/>
    </row>
    <row r="144" spans="1:13" x14ac:dyDescent="0.25">
      <c r="A144" s="498" t="str">
        <f>MKP_csv!A144</f>
        <v/>
      </c>
      <c r="B144" s="499" t="str">
        <f>MKP_csv!B144</f>
        <v/>
      </c>
      <c r="C144" s="499" t="str">
        <f>MKP_csv!C144</f>
        <v/>
      </c>
      <c r="D144" s="500" t="str">
        <f>MKP_csv!D144</f>
        <v/>
      </c>
      <c r="E144" s="500" t="str">
        <f>MKP_csv!E144</f>
        <v/>
      </c>
      <c r="F144" s="499" t="str">
        <f>MKP_csv!F144</f>
        <v/>
      </c>
      <c r="G144" s="499" t="str">
        <f>MKP_csv!G144</f>
        <v/>
      </c>
      <c r="H144" s="798" t="str">
        <f>MKP_csv!H144</f>
        <v/>
      </c>
      <c r="I144" s="798" t="str">
        <f>MKP_csv!I144</f>
        <v/>
      </c>
      <c r="J144" s="499" t="str">
        <f>MKP_csv!J144</f>
        <v/>
      </c>
      <c r="K144" s="499" t="str">
        <f>MKP_csv!K144</f>
        <v/>
      </c>
      <c r="L144" s="501"/>
      <c r="M144" s="493"/>
    </row>
    <row r="145" spans="1:13" x14ac:dyDescent="0.25">
      <c r="A145" s="498" t="str">
        <f>MKP_csv!A145</f>
        <v/>
      </c>
      <c r="B145" s="499" t="str">
        <f>MKP_csv!B145</f>
        <v/>
      </c>
      <c r="C145" s="499" t="str">
        <f>MKP_csv!C145</f>
        <v/>
      </c>
      <c r="D145" s="500" t="str">
        <f>MKP_csv!D145</f>
        <v/>
      </c>
      <c r="E145" s="500" t="str">
        <f>MKP_csv!E145</f>
        <v/>
      </c>
      <c r="F145" s="499" t="str">
        <f>MKP_csv!F145</f>
        <v/>
      </c>
      <c r="G145" s="499" t="str">
        <f>MKP_csv!G145</f>
        <v/>
      </c>
      <c r="H145" s="798" t="str">
        <f>MKP_csv!H145</f>
        <v/>
      </c>
      <c r="I145" s="798" t="str">
        <f>MKP_csv!I145</f>
        <v/>
      </c>
      <c r="J145" s="499" t="str">
        <f>MKP_csv!J145</f>
        <v/>
      </c>
      <c r="K145" s="499" t="str">
        <f>MKP_csv!K145</f>
        <v/>
      </c>
      <c r="L145" s="501"/>
      <c r="M145" s="493"/>
    </row>
    <row r="146" spans="1:13" x14ac:dyDescent="0.25">
      <c r="A146" s="498" t="str">
        <f>MKP_csv!A146</f>
        <v/>
      </c>
      <c r="B146" s="499" t="str">
        <f>MKP_csv!B146</f>
        <v/>
      </c>
      <c r="C146" s="499" t="str">
        <f>MKP_csv!C146</f>
        <v/>
      </c>
      <c r="D146" s="500" t="str">
        <f>MKP_csv!D146</f>
        <v/>
      </c>
      <c r="E146" s="500" t="str">
        <f>MKP_csv!E146</f>
        <v/>
      </c>
      <c r="F146" s="499" t="str">
        <f>MKP_csv!F146</f>
        <v/>
      </c>
      <c r="G146" s="499" t="str">
        <f>MKP_csv!G146</f>
        <v/>
      </c>
      <c r="H146" s="798" t="str">
        <f>MKP_csv!H146</f>
        <v/>
      </c>
      <c r="I146" s="798" t="str">
        <f>MKP_csv!I146</f>
        <v/>
      </c>
      <c r="J146" s="499" t="str">
        <f>MKP_csv!J146</f>
        <v/>
      </c>
      <c r="K146" s="499" t="str">
        <f>MKP_csv!K146</f>
        <v/>
      </c>
      <c r="L146" s="501"/>
      <c r="M146" s="493"/>
    </row>
    <row r="147" spans="1:13" x14ac:dyDescent="0.25">
      <c r="A147" s="498" t="str">
        <f>MKP_csv!A147</f>
        <v/>
      </c>
      <c r="B147" s="499" t="str">
        <f>MKP_csv!B147</f>
        <v/>
      </c>
      <c r="C147" s="499" t="str">
        <f>MKP_csv!C147</f>
        <v/>
      </c>
      <c r="D147" s="500" t="str">
        <f>MKP_csv!D147</f>
        <v/>
      </c>
      <c r="E147" s="500" t="str">
        <f>MKP_csv!E147</f>
        <v/>
      </c>
      <c r="F147" s="499" t="str">
        <f>MKP_csv!F147</f>
        <v/>
      </c>
      <c r="G147" s="499" t="str">
        <f>MKP_csv!G147</f>
        <v/>
      </c>
      <c r="H147" s="798" t="str">
        <f>MKP_csv!H147</f>
        <v/>
      </c>
      <c r="I147" s="798" t="str">
        <f>MKP_csv!I147</f>
        <v/>
      </c>
      <c r="J147" s="499" t="str">
        <f>MKP_csv!J147</f>
        <v/>
      </c>
      <c r="K147" s="499" t="str">
        <f>MKP_csv!K147</f>
        <v/>
      </c>
      <c r="L147" s="501"/>
      <c r="M147" s="493"/>
    </row>
    <row r="148" spans="1:13" x14ac:dyDescent="0.25">
      <c r="A148" s="498" t="str">
        <f>MKP_csv!A148</f>
        <v/>
      </c>
      <c r="B148" s="499" t="str">
        <f>MKP_csv!B148</f>
        <v/>
      </c>
      <c r="C148" s="499" t="str">
        <f>MKP_csv!C148</f>
        <v/>
      </c>
      <c r="D148" s="500" t="str">
        <f>MKP_csv!D148</f>
        <v/>
      </c>
      <c r="E148" s="500" t="str">
        <f>MKP_csv!E148</f>
        <v/>
      </c>
      <c r="F148" s="499" t="str">
        <f>MKP_csv!F148</f>
        <v/>
      </c>
      <c r="G148" s="499" t="str">
        <f>MKP_csv!G148</f>
        <v/>
      </c>
      <c r="H148" s="798" t="str">
        <f>MKP_csv!H148</f>
        <v/>
      </c>
      <c r="I148" s="798" t="str">
        <f>MKP_csv!I148</f>
        <v/>
      </c>
      <c r="J148" s="499" t="str">
        <f>MKP_csv!J148</f>
        <v/>
      </c>
      <c r="K148" s="499" t="str">
        <f>MKP_csv!K148</f>
        <v/>
      </c>
      <c r="L148" s="501"/>
      <c r="M148" s="493"/>
    </row>
    <row r="149" spans="1:13" x14ac:dyDescent="0.25">
      <c r="A149" s="498" t="str">
        <f>MKP_csv!A149</f>
        <v/>
      </c>
      <c r="B149" s="499" t="str">
        <f>MKP_csv!B149</f>
        <v/>
      </c>
      <c r="C149" s="499" t="str">
        <f>MKP_csv!C149</f>
        <v/>
      </c>
      <c r="D149" s="500" t="str">
        <f>MKP_csv!D149</f>
        <v/>
      </c>
      <c r="E149" s="500" t="str">
        <f>MKP_csv!E149</f>
        <v/>
      </c>
      <c r="F149" s="499" t="str">
        <f>MKP_csv!F149</f>
        <v/>
      </c>
      <c r="G149" s="499" t="str">
        <f>MKP_csv!G149</f>
        <v/>
      </c>
      <c r="H149" s="798" t="str">
        <f>MKP_csv!H149</f>
        <v/>
      </c>
      <c r="I149" s="798" t="str">
        <f>MKP_csv!I149</f>
        <v/>
      </c>
      <c r="J149" s="499" t="str">
        <f>MKP_csv!J149</f>
        <v/>
      </c>
      <c r="K149" s="499" t="str">
        <f>MKP_csv!K149</f>
        <v/>
      </c>
      <c r="L149" s="501"/>
      <c r="M149" s="493"/>
    </row>
    <row r="150" spans="1:13" x14ac:dyDescent="0.25">
      <c r="A150" s="498" t="str">
        <f>MKP_csv!A150</f>
        <v/>
      </c>
      <c r="B150" s="499" t="str">
        <f>MKP_csv!B150</f>
        <v/>
      </c>
      <c r="C150" s="499" t="str">
        <f>MKP_csv!C150</f>
        <v/>
      </c>
      <c r="D150" s="500" t="str">
        <f>MKP_csv!D150</f>
        <v/>
      </c>
      <c r="E150" s="500" t="str">
        <f>MKP_csv!E150</f>
        <v/>
      </c>
      <c r="F150" s="499" t="str">
        <f>MKP_csv!F150</f>
        <v/>
      </c>
      <c r="G150" s="499" t="str">
        <f>MKP_csv!G150</f>
        <v/>
      </c>
      <c r="H150" s="798" t="str">
        <f>MKP_csv!H150</f>
        <v/>
      </c>
      <c r="I150" s="798" t="str">
        <f>MKP_csv!I150</f>
        <v/>
      </c>
      <c r="J150" s="499" t="str">
        <f>MKP_csv!J150</f>
        <v/>
      </c>
      <c r="K150" s="499" t="str">
        <f>MKP_csv!K150</f>
        <v/>
      </c>
      <c r="L150" s="501"/>
      <c r="M150" s="493"/>
    </row>
    <row r="151" spans="1:13" x14ac:dyDescent="0.25">
      <c r="A151" s="498" t="str">
        <f>MKP_csv!A151</f>
        <v/>
      </c>
      <c r="B151" s="499" t="str">
        <f>MKP_csv!B151</f>
        <v/>
      </c>
      <c r="C151" s="499" t="str">
        <f>MKP_csv!C151</f>
        <v/>
      </c>
      <c r="D151" s="500" t="str">
        <f>MKP_csv!D151</f>
        <v/>
      </c>
      <c r="E151" s="500" t="str">
        <f>MKP_csv!E151</f>
        <v/>
      </c>
      <c r="F151" s="499" t="str">
        <f>MKP_csv!F151</f>
        <v/>
      </c>
      <c r="G151" s="499" t="str">
        <f>MKP_csv!G151</f>
        <v/>
      </c>
      <c r="H151" s="798" t="str">
        <f>MKP_csv!H151</f>
        <v/>
      </c>
      <c r="I151" s="798" t="str">
        <f>MKP_csv!I151</f>
        <v/>
      </c>
      <c r="J151" s="499" t="str">
        <f>MKP_csv!J151</f>
        <v/>
      </c>
      <c r="K151" s="499" t="str">
        <f>MKP_csv!K151</f>
        <v/>
      </c>
      <c r="L151" s="501"/>
      <c r="M151" s="493"/>
    </row>
    <row r="152" spans="1:13" x14ac:dyDescent="0.25">
      <c r="A152" s="498" t="str">
        <f>MKP_csv!A152</f>
        <v/>
      </c>
      <c r="B152" s="499" t="str">
        <f>MKP_csv!B152</f>
        <v/>
      </c>
      <c r="C152" s="499" t="str">
        <f>MKP_csv!C152</f>
        <v/>
      </c>
      <c r="D152" s="500" t="str">
        <f>MKP_csv!D152</f>
        <v/>
      </c>
      <c r="E152" s="500" t="str">
        <f>MKP_csv!E152</f>
        <v/>
      </c>
      <c r="F152" s="499" t="str">
        <f>MKP_csv!F152</f>
        <v/>
      </c>
      <c r="G152" s="499" t="str">
        <f>MKP_csv!G152</f>
        <v/>
      </c>
      <c r="H152" s="798" t="str">
        <f>MKP_csv!H152</f>
        <v/>
      </c>
      <c r="I152" s="798" t="str">
        <f>MKP_csv!I152</f>
        <v/>
      </c>
      <c r="J152" s="499" t="str">
        <f>MKP_csv!J152</f>
        <v/>
      </c>
      <c r="K152" s="499" t="str">
        <f>MKP_csv!K152</f>
        <v/>
      </c>
      <c r="L152" s="501"/>
      <c r="M152" s="493"/>
    </row>
    <row r="153" spans="1:13" x14ac:dyDescent="0.25">
      <c r="A153" s="498" t="str">
        <f>MKP_csv!A153</f>
        <v/>
      </c>
      <c r="B153" s="499" t="str">
        <f>MKP_csv!B153</f>
        <v/>
      </c>
      <c r="C153" s="499" t="str">
        <f>MKP_csv!C153</f>
        <v/>
      </c>
      <c r="D153" s="500" t="str">
        <f>MKP_csv!D153</f>
        <v/>
      </c>
      <c r="E153" s="500" t="str">
        <f>MKP_csv!E153</f>
        <v/>
      </c>
      <c r="F153" s="499" t="str">
        <f>MKP_csv!F153</f>
        <v/>
      </c>
      <c r="G153" s="499" t="str">
        <f>MKP_csv!G153</f>
        <v/>
      </c>
      <c r="H153" s="798" t="str">
        <f>MKP_csv!H153</f>
        <v/>
      </c>
      <c r="I153" s="798" t="str">
        <f>MKP_csv!I153</f>
        <v/>
      </c>
      <c r="J153" s="499" t="str">
        <f>MKP_csv!J153</f>
        <v/>
      </c>
      <c r="K153" s="499" t="str">
        <f>MKP_csv!K153</f>
        <v/>
      </c>
      <c r="L153" s="501"/>
      <c r="M153" s="493"/>
    </row>
    <row r="154" spans="1:13" x14ac:dyDescent="0.25">
      <c r="A154" s="498" t="str">
        <f>MKP_csv!A154</f>
        <v/>
      </c>
      <c r="B154" s="499" t="str">
        <f>MKP_csv!B154</f>
        <v/>
      </c>
      <c r="C154" s="499" t="str">
        <f>MKP_csv!C154</f>
        <v/>
      </c>
      <c r="D154" s="500" t="str">
        <f>MKP_csv!D154</f>
        <v/>
      </c>
      <c r="E154" s="500" t="str">
        <f>MKP_csv!E154</f>
        <v/>
      </c>
      <c r="F154" s="499" t="str">
        <f>MKP_csv!F154</f>
        <v/>
      </c>
      <c r="G154" s="499" t="str">
        <f>MKP_csv!G154</f>
        <v/>
      </c>
      <c r="H154" s="798" t="str">
        <f>MKP_csv!H154</f>
        <v/>
      </c>
      <c r="I154" s="798" t="str">
        <f>MKP_csv!I154</f>
        <v/>
      </c>
      <c r="J154" s="499" t="str">
        <f>MKP_csv!J154</f>
        <v/>
      </c>
      <c r="K154" s="499" t="str">
        <f>MKP_csv!K154</f>
        <v/>
      </c>
      <c r="L154" s="501"/>
      <c r="M154" s="493"/>
    </row>
    <row r="155" spans="1:13" x14ac:dyDescent="0.25">
      <c r="A155" s="498" t="str">
        <f>MKP_csv!A155</f>
        <v/>
      </c>
      <c r="B155" s="499" t="str">
        <f>MKP_csv!B155</f>
        <v/>
      </c>
      <c r="C155" s="499" t="str">
        <f>MKP_csv!C155</f>
        <v/>
      </c>
      <c r="D155" s="500" t="str">
        <f>MKP_csv!D155</f>
        <v/>
      </c>
      <c r="E155" s="500" t="str">
        <f>MKP_csv!E155</f>
        <v/>
      </c>
      <c r="F155" s="499" t="str">
        <f>MKP_csv!F155</f>
        <v/>
      </c>
      <c r="G155" s="499" t="str">
        <f>MKP_csv!G155</f>
        <v/>
      </c>
      <c r="H155" s="798" t="str">
        <f>MKP_csv!H155</f>
        <v/>
      </c>
      <c r="I155" s="798" t="str">
        <f>MKP_csv!I155</f>
        <v/>
      </c>
      <c r="J155" s="499" t="str">
        <f>MKP_csv!J155</f>
        <v/>
      </c>
      <c r="K155" s="499" t="str">
        <f>MKP_csv!K155</f>
        <v/>
      </c>
      <c r="L155" s="501"/>
      <c r="M155" s="493"/>
    </row>
    <row r="156" spans="1:13" x14ac:dyDescent="0.25">
      <c r="A156" s="498" t="str">
        <f>MKP_csv!A156</f>
        <v/>
      </c>
      <c r="B156" s="499" t="str">
        <f>MKP_csv!B156</f>
        <v/>
      </c>
      <c r="C156" s="499" t="str">
        <f>MKP_csv!C156</f>
        <v/>
      </c>
      <c r="D156" s="500" t="str">
        <f>MKP_csv!D156</f>
        <v/>
      </c>
      <c r="E156" s="500" t="str">
        <f>MKP_csv!E156</f>
        <v/>
      </c>
      <c r="F156" s="499" t="str">
        <f>MKP_csv!F156</f>
        <v/>
      </c>
      <c r="G156" s="499" t="str">
        <f>MKP_csv!G156</f>
        <v/>
      </c>
      <c r="H156" s="798" t="str">
        <f>MKP_csv!H156</f>
        <v/>
      </c>
      <c r="I156" s="798" t="str">
        <f>MKP_csv!I156</f>
        <v/>
      </c>
      <c r="J156" s="499" t="str">
        <f>MKP_csv!J156</f>
        <v/>
      </c>
      <c r="K156" s="499" t="str">
        <f>MKP_csv!K156</f>
        <v/>
      </c>
      <c r="L156" s="501"/>
      <c r="M156" s="493"/>
    </row>
    <row r="157" spans="1:13" x14ac:dyDescent="0.25">
      <c r="A157" s="498" t="str">
        <f>MKP_csv!A157</f>
        <v/>
      </c>
      <c r="B157" s="499" t="str">
        <f>MKP_csv!B157</f>
        <v/>
      </c>
      <c r="C157" s="499" t="str">
        <f>MKP_csv!C157</f>
        <v/>
      </c>
      <c r="D157" s="500" t="str">
        <f>MKP_csv!D157</f>
        <v/>
      </c>
      <c r="E157" s="500" t="str">
        <f>MKP_csv!E157</f>
        <v/>
      </c>
      <c r="F157" s="499" t="str">
        <f>MKP_csv!F157</f>
        <v/>
      </c>
      <c r="G157" s="499" t="str">
        <f>MKP_csv!G157</f>
        <v/>
      </c>
      <c r="H157" s="798" t="str">
        <f>MKP_csv!H157</f>
        <v/>
      </c>
      <c r="I157" s="798" t="str">
        <f>MKP_csv!I157</f>
        <v/>
      </c>
      <c r="J157" s="499" t="str">
        <f>MKP_csv!J157</f>
        <v/>
      </c>
      <c r="K157" s="499" t="str">
        <f>MKP_csv!K157</f>
        <v/>
      </c>
      <c r="L157" s="501"/>
      <c r="M157" s="493"/>
    </row>
    <row r="158" spans="1:13" x14ac:dyDescent="0.25">
      <c r="A158" s="498" t="str">
        <f>MKP_csv!A158</f>
        <v/>
      </c>
      <c r="B158" s="499" t="str">
        <f>MKP_csv!B158</f>
        <v/>
      </c>
      <c r="C158" s="499" t="str">
        <f>MKP_csv!C158</f>
        <v/>
      </c>
      <c r="D158" s="500" t="str">
        <f>MKP_csv!D158</f>
        <v/>
      </c>
      <c r="E158" s="500" t="str">
        <f>MKP_csv!E158</f>
        <v/>
      </c>
      <c r="F158" s="499" t="str">
        <f>MKP_csv!F158</f>
        <v/>
      </c>
      <c r="G158" s="499" t="str">
        <f>MKP_csv!G158</f>
        <v/>
      </c>
      <c r="H158" s="798" t="str">
        <f>MKP_csv!H158</f>
        <v/>
      </c>
      <c r="I158" s="798" t="str">
        <f>MKP_csv!I158</f>
        <v/>
      </c>
      <c r="J158" s="499" t="str">
        <f>MKP_csv!J158</f>
        <v/>
      </c>
      <c r="K158" s="499" t="str">
        <f>MKP_csv!K158</f>
        <v/>
      </c>
      <c r="L158" s="501"/>
      <c r="M158" s="493"/>
    </row>
    <row r="159" spans="1:13" x14ac:dyDescent="0.25">
      <c r="A159" s="498" t="str">
        <f>MKP_csv!A159</f>
        <v/>
      </c>
      <c r="B159" s="499" t="str">
        <f>MKP_csv!B159</f>
        <v/>
      </c>
      <c r="C159" s="499" t="str">
        <f>MKP_csv!C159</f>
        <v/>
      </c>
      <c r="D159" s="500" t="str">
        <f>MKP_csv!D159</f>
        <v/>
      </c>
      <c r="E159" s="500" t="str">
        <f>MKP_csv!E159</f>
        <v/>
      </c>
      <c r="F159" s="499" t="str">
        <f>MKP_csv!F159</f>
        <v/>
      </c>
      <c r="G159" s="499" t="str">
        <f>MKP_csv!G159</f>
        <v/>
      </c>
      <c r="H159" s="798" t="str">
        <f>MKP_csv!H159</f>
        <v/>
      </c>
      <c r="I159" s="798" t="str">
        <f>MKP_csv!I159</f>
        <v/>
      </c>
      <c r="J159" s="499" t="str">
        <f>MKP_csv!J159</f>
        <v/>
      </c>
      <c r="K159" s="499" t="str">
        <f>MKP_csv!K159</f>
        <v/>
      </c>
      <c r="L159" s="501"/>
      <c r="M159" s="493"/>
    </row>
    <row r="160" spans="1:13" x14ac:dyDescent="0.25">
      <c r="A160" s="498" t="str">
        <f>MKP_csv!A160</f>
        <v/>
      </c>
      <c r="B160" s="499" t="str">
        <f>MKP_csv!B160</f>
        <v/>
      </c>
      <c r="C160" s="499" t="str">
        <f>MKP_csv!C160</f>
        <v/>
      </c>
      <c r="D160" s="500" t="str">
        <f>MKP_csv!D160</f>
        <v/>
      </c>
      <c r="E160" s="500" t="str">
        <f>MKP_csv!E160</f>
        <v/>
      </c>
      <c r="F160" s="499" t="str">
        <f>MKP_csv!F160</f>
        <v/>
      </c>
      <c r="G160" s="499" t="str">
        <f>MKP_csv!G160</f>
        <v/>
      </c>
      <c r="H160" s="798" t="str">
        <f>MKP_csv!H160</f>
        <v/>
      </c>
      <c r="I160" s="798" t="str">
        <f>MKP_csv!I160</f>
        <v/>
      </c>
      <c r="J160" s="499" t="str">
        <f>MKP_csv!J160</f>
        <v/>
      </c>
      <c r="K160" s="499" t="str">
        <f>MKP_csv!K160</f>
        <v/>
      </c>
      <c r="L160" s="501"/>
      <c r="M160" s="493"/>
    </row>
    <row r="161" spans="1:13" x14ac:dyDescent="0.25">
      <c r="A161" s="498" t="str">
        <f>MKP_csv!A161</f>
        <v/>
      </c>
      <c r="B161" s="499" t="str">
        <f>MKP_csv!B161</f>
        <v/>
      </c>
      <c r="C161" s="499" t="str">
        <f>MKP_csv!C161</f>
        <v/>
      </c>
      <c r="D161" s="500" t="str">
        <f>MKP_csv!D161</f>
        <v/>
      </c>
      <c r="E161" s="500" t="str">
        <f>MKP_csv!E161</f>
        <v/>
      </c>
      <c r="F161" s="499" t="str">
        <f>MKP_csv!F161</f>
        <v/>
      </c>
      <c r="G161" s="499" t="str">
        <f>MKP_csv!G161</f>
        <v/>
      </c>
      <c r="H161" s="798" t="str">
        <f>MKP_csv!H161</f>
        <v/>
      </c>
      <c r="I161" s="798" t="str">
        <f>MKP_csv!I161</f>
        <v/>
      </c>
      <c r="J161" s="499" t="str">
        <f>MKP_csv!J161</f>
        <v/>
      </c>
      <c r="K161" s="499" t="str">
        <f>MKP_csv!K161</f>
        <v/>
      </c>
      <c r="L161" s="501"/>
      <c r="M161" s="493"/>
    </row>
    <row r="162" spans="1:13" x14ac:dyDescent="0.25">
      <c r="A162" s="498" t="str">
        <f>MKP_csv!A162</f>
        <v/>
      </c>
      <c r="B162" s="499" t="str">
        <f>MKP_csv!B162</f>
        <v/>
      </c>
      <c r="C162" s="499" t="str">
        <f>MKP_csv!C162</f>
        <v/>
      </c>
      <c r="D162" s="500" t="str">
        <f>MKP_csv!D162</f>
        <v/>
      </c>
      <c r="E162" s="500" t="str">
        <f>MKP_csv!E162</f>
        <v/>
      </c>
      <c r="F162" s="499" t="str">
        <f>MKP_csv!F162</f>
        <v/>
      </c>
      <c r="G162" s="499" t="str">
        <f>MKP_csv!G162</f>
        <v/>
      </c>
      <c r="H162" s="798" t="str">
        <f>MKP_csv!H162</f>
        <v/>
      </c>
      <c r="I162" s="798" t="str">
        <f>MKP_csv!I162</f>
        <v/>
      </c>
      <c r="J162" s="499" t="str">
        <f>MKP_csv!J162</f>
        <v/>
      </c>
      <c r="K162" s="499" t="str">
        <f>MKP_csv!K162</f>
        <v/>
      </c>
      <c r="L162" s="501"/>
      <c r="M162" s="493"/>
    </row>
    <row r="163" spans="1:13" x14ac:dyDescent="0.25">
      <c r="A163" s="498" t="str">
        <f>MKP_csv!A163</f>
        <v/>
      </c>
      <c r="B163" s="499" t="str">
        <f>MKP_csv!B163</f>
        <v/>
      </c>
      <c r="C163" s="499" t="str">
        <f>MKP_csv!C163</f>
        <v/>
      </c>
      <c r="D163" s="500" t="str">
        <f>MKP_csv!D163</f>
        <v/>
      </c>
      <c r="E163" s="500" t="str">
        <f>MKP_csv!E163</f>
        <v/>
      </c>
      <c r="F163" s="499" t="str">
        <f>MKP_csv!F163</f>
        <v/>
      </c>
      <c r="G163" s="499" t="str">
        <f>MKP_csv!G163</f>
        <v/>
      </c>
      <c r="H163" s="798" t="str">
        <f>MKP_csv!H163</f>
        <v/>
      </c>
      <c r="I163" s="798" t="str">
        <f>MKP_csv!I163</f>
        <v/>
      </c>
      <c r="J163" s="499" t="str">
        <f>MKP_csv!J163</f>
        <v/>
      </c>
      <c r="K163" s="499" t="str">
        <f>MKP_csv!K163</f>
        <v/>
      </c>
      <c r="L163" s="501"/>
      <c r="M163" s="493"/>
    </row>
    <row r="164" spans="1:13" x14ac:dyDescent="0.25">
      <c r="A164" s="498" t="str">
        <f>MKP_csv!A164</f>
        <v/>
      </c>
      <c r="B164" s="499" t="str">
        <f>MKP_csv!B164</f>
        <v/>
      </c>
      <c r="C164" s="499" t="str">
        <f>MKP_csv!C164</f>
        <v/>
      </c>
      <c r="D164" s="500" t="str">
        <f>MKP_csv!D164</f>
        <v/>
      </c>
      <c r="E164" s="500" t="str">
        <f>MKP_csv!E164</f>
        <v/>
      </c>
      <c r="F164" s="499" t="str">
        <f>MKP_csv!F164</f>
        <v/>
      </c>
      <c r="G164" s="499" t="str">
        <f>MKP_csv!G164</f>
        <v/>
      </c>
      <c r="H164" s="798" t="str">
        <f>MKP_csv!H164</f>
        <v/>
      </c>
      <c r="I164" s="798" t="str">
        <f>MKP_csv!I164</f>
        <v/>
      </c>
      <c r="J164" s="499" t="str">
        <f>MKP_csv!J164</f>
        <v/>
      </c>
      <c r="K164" s="499" t="str">
        <f>MKP_csv!K164</f>
        <v/>
      </c>
      <c r="L164" s="501"/>
      <c r="M164" s="493"/>
    </row>
    <row r="165" spans="1:13" x14ac:dyDescent="0.25">
      <c r="A165" s="498" t="str">
        <f>MKP_csv!A165</f>
        <v/>
      </c>
      <c r="B165" s="499" t="str">
        <f>MKP_csv!B165</f>
        <v/>
      </c>
      <c r="C165" s="499" t="str">
        <f>MKP_csv!C165</f>
        <v/>
      </c>
      <c r="D165" s="500" t="str">
        <f>MKP_csv!D165</f>
        <v/>
      </c>
      <c r="E165" s="500" t="str">
        <f>MKP_csv!E165</f>
        <v/>
      </c>
      <c r="F165" s="499" t="str">
        <f>MKP_csv!F165</f>
        <v/>
      </c>
      <c r="G165" s="499" t="str">
        <f>MKP_csv!G165</f>
        <v/>
      </c>
      <c r="H165" s="798" t="str">
        <f>MKP_csv!H165</f>
        <v/>
      </c>
      <c r="I165" s="798" t="str">
        <f>MKP_csv!I165</f>
        <v/>
      </c>
      <c r="J165" s="499" t="str">
        <f>MKP_csv!J165</f>
        <v/>
      </c>
      <c r="K165" s="499" t="str">
        <f>MKP_csv!K165</f>
        <v/>
      </c>
      <c r="L165" s="501"/>
      <c r="M165" s="493"/>
    </row>
    <row r="166" spans="1:13" x14ac:dyDescent="0.25">
      <c r="A166" s="498" t="str">
        <f>MKP_csv!A166</f>
        <v/>
      </c>
      <c r="B166" s="499" t="str">
        <f>MKP_csv!B166</f>
        <v/>
      </c>
      <c r="C166" s="499" t="str">
        <f>MKP_csv!C166</f>
        <v/>
      </c>
      <c r="D166" s="500" t="str">
        <f>MKP_csv!D166</f>
        <v/>
      </c>
      <c r="E166" s="500" t="str">
        <f>MKP_csv!E166</f>
        <v/>
      </c>
      <c r="F166" s="499" t="str">
        <f>MKP_csv!F166</f>
        <v/>
      </c>
      <c r="G166" s="499" t="str">
        <f>MKP_csv!G166</f>
        <v/>
      </c>
      <c r="H166" s="798" t="str">
        <f>MKP_csv!H166</f>
        <v/>
      </c>
      <c r="I166" s="798" t="str">
        <f>MKP_csv!I166</f>
        <v/>
      </c>
      <c r="J166" s="499" t="str">
        <f>MKP_csv!J166</f>
        <v/>
      </c>
      <c r="K166" s="499" t="str">
        <f>MKP_csv!K166</f>
        <v/>
      </c>
      <c r="L166" s="501"/>
      <c r="M166" s="493"/>
    </row>
    <row r="167" spans="1:13" x14ac:dyDescent="0.25">
      <c r="A167" s="498" t="str">
        <f>MKP_csv!A167</f>
        <v/>
      </c>
      <c r="B167" s="499" t="str">
        <f>MKP_csv!B167</f>
        <v/>
      </c>
      <c r="C167" s="499" t="str">
        <f>MKP_csv!C167</f>
        <v/>
      </c>
      <c r="D167" s="500" t="str">
        <f>MKP_csv!D167</f>
        <v/>
      </c>
      <c r="E167" s="500" t="str">
        <f>MKP_csv!E167</f>
        <v/>
      </c>
      <c r="F167" s="499" t="str">
        <f>MKP_csv!F167</f>
        <v/>
      </c>
      <c r="G167" s="499" t="str">
        <f>MKP_csv!G167</f>
        <v/>
      </c>
      <c r="H167" s="798" t="str">
        <f>MKP_csv!H167</f>
        <v/>
      </c>
      <c r="I167" s="798" t="str">
        <f>MKP_csv!I167</f>
        <v/>
      </c>
      <c r="J167" s="499" t="str">
        <f>MKP_csv!J167</f>
        <v/>
      </c>
      <c r="K167" s="499" t="str">
        <f>MKP_csv!K167</f>
        <v/>
      </c>
      <c r="L167" s="501"/>
      <c r="M167" s="493"/>
    </row>
    <row r="168" spans="1:13" x14ac:dyDescent="0.25">
      <c r="A168" s="498" t="str">
        <f>MKP_csv!A168</f>
        <v/>
      </c>
      <c r="B168" s="499" t="str">
        <f>MKP_csv!B168</f>
        <v/>
      </c>
      <c r="C168" s="499" t="str">
        <f>MKP_csv!C168</f>
        <v/>
      </c>
      <c r="D168" s="500" t="str">
        <f>MKP_csv!D168</f>
        <v/>
      </c>
      <c r="E168" s="500" t="str">
        <f>MKP_csv!E168</f>
        <v/>
      </c>
      <c r="F168" s="499" t="str">
        <f>MKP_csv!F168</f>
        <v/>
      </c>
      <c r="G168" s="499" t="str">
        <f>MKP_csv!G168</f>
        <v/>
      </c>
      <c r="H168" s="798" t="str">
        <f>MKP_csv!H168</f>
        <v/>
      </c>
      <c r="I168" s="798" t="str">
        <f>MKP_csv!I168</f>
        <v/>
      </c>
      <c r="J168" s="499" t="str">
        <f>MKP_csv!J168</f>
        <v/>
      </c>
      <c r="K168" s="499" t="str">
        <f>MKP_csv!K168</f>
        <v/>
      </c>
      <c r="L168" s="501"/>
      <c r="M168" s="493"/>
    </row>
    <row r="169" spans="1:13" x14ac:dyDescent="0.25">
      <c r="A169" s="498" t="str">
        <f>MKP_csv!A169</f>
        <v/>
      </c>
      <c r="B169" s="499" t="str">
        <f>MKP_csv!B169</f>
        <v/>
      </c>
      <c r="C169" s="499" t="str">
        <f>MKP_csv!C169</f>
        <v/>
      </c>
      <c r="D169" s="500" t="str">
        <f>MKP_csv!D169</f>
        <v/>
      </c>
      <c r="E169" s="500" t="str">
        <f>MKP_csv!E169</f>
        <v/>
      </c>
      <c r="F169" s="499" t="str">
        <f>MKP_csv!F169</f>
        <v/>
      </c>
      <c r="G169" s="499" t="str">
        <f>MKP_csv!G169</f>
        <v/>
      </c>
      <c r="H169" s="798" t="str">
        <f>MKP_csv!H169</f>
        <v/>
      </c>
      <c r="I169" s="798" t="str">
        <f>MKP_csv!I169</f>
        <v/>
      </c>
      <c r="J169" s="499" t="str">
        <f>MKP_csv!J169</f>
        <v/>
      </c>
      <c r="K169" s="499" t="str">
        <f>MKP_csv!K169</f>
        <v/>
      </c>
      <c r="L169" s="501"/>
      <c r="M169" s="493"/>
    </row>
    <row r="170" spans="1:13" x14ac:dyDescent="0.25">
      <c r="A170" s="498" t="str">
        <f>MKP_csv!A170</f>
        <v/>
      </c>
      <c r="B170" s="499" t="str">
        <f>MKP_csv!B170</f>
        <v/>
      </c>
      <c r="C170" s="499" t="str">
        <f>MKP_csv!C170</f>
        <v/>
      </c>
      <c r="D170" s="500" t="str">
        <f>MKP_csv!D170</f>
        <v/>
      </c>
      <c r="E170" s="500" t="str">
        <f>MKP_csv!E170</f>
        <v/>
      </c>
      <c r="F170" s="499" t="str">
        <f>MKP_csv!F170</f>
        <v/>
      </c>
      <c r="G170" s="499" t="str">
        <f>MKP_csv!G170</f>
        <v/>
      </c>
      <c r="H170" s="798" t="str">
        <f>MKP_csv!H170</f>
        <v/>
      </c>
      <c r="I170" s="798" t="str">
        <f>MKP_csv!I170</f>
        <v/>
      </c>
      <c r="J170" s="499" t="str">
        <f>MKP_csv!J170</f>
        <v/>
      </c>
      <c r="K170" s="499" t="str">
        <f>MKP_csv!K170</f>
        <v/>
      </c>
      <c r="L170" s="501"/>
      <c r="M170" s="493"/>
    </row>
    <row r="171" spans="1:13" x14ac:dyDescent="0.25">
      <c r="A171" s="498" t="str">
        <f>MKP_csv!A171</f>
        <v/>
      </c>
      <c r="B171" s="499" t="str">
        <f>MKP_csv!B171</f>
        <v/>
      </c>
      <c r="C171" s="499" t="str">
        <f>MKP_csv!C171</f>
        <v/>
      </c>
      <c r="D171" s="500" t="str">
        <f>MKP_csv!D171</f>
        <v/>
      </c>
      <c r="E171" s="500" t="str">
        <f>MKP_csv!E171</f>
        <v/>
      </c>
      <c r="F171" s="499" t="str">
        <f>MKP_csv!F171</f>
        <v/>
      </c>
      <c r="G171" s="499" t="str">
        <f>MKP_csv!G171</f>
        <v/>
      </c>
      <c r="H171" s="798" t="str">
        <f>MKP_csv!H171</f>
        <v/>
      </c>
      <c r="I171" s="798" t="str">
        <f>MKP_csv!I171</f>
        <v/>
      </c>
      <c r="J171" s="499" t="str">
        <f>MKP_csv!J171</f>
        <v/>
      </c>
      <c r="K171" s="499" t="str">
        <f>MKP_csv!K171</f>
        <v/>
      </c>
      <c r="L171" s="501"/>
      <c r="M171" s="493"/>
    </row>
    <row r="172" spans="1:13" x14ac:dyDescent="0.25">
      <c r="A172" s="498" t="str">
        <f>MKP_csv!A172</f>
        <v/>
      </c>
      <c r="B172" s="499" t="str">
        <f>MKP_csv!B172</f>
        <v/>
      </c>
      <c r="C172" s="499" t="str">
        <f>MKP_csv!C172</f>
        <v/>
      </c>
      <c r="D172" s="500" t="str">
        <f>MKP_csv!D172</f>
        <v/>
      </c>
      <c r="E172" s="500" t="str">
        <f>MKP_csv!E172</f>
        <v/>
      </c>
      <c r="F172" s="499" t="str">
        <f>MKP_csv!F172</f>
        <v/>
      </c>
      <c r="G172" s="499" t="str">
        <f>MKP_csv!G172</f>
        <v/>
      </c>
      <c r="H172" s="798" t="str">
        <f>MKP_csv!H172</f>
        <v/>
      </c>
      <c r="I172" s="798" t="str">
        <f>MKP_csv!I172</f>
        <v/>
      </c>
      <c r="J172" s="499" t="str">
        <f>MKP_csv!J172</f>
        <v/>
      </c>
      <c r="K172" s="499" t="str">
        <f>MKP_csv!K172</f>
        <v/>
      </c>
      <c r="L172" s="501"/>
      <c r="M172" s="493"/>
    </row>
    <row r="173" spans="1:13" x14ac:dyDescent="0.25">
      <c r="A173" s="498" t="str">
        <f>MKP_csv!A173</f>
        <v/>
      </c>
      <c r="B173" s="499" t="str">
        <f>MKP_csv!B173</f>
        <v/>
      </c>
      <c r="C173" s="499" t="str">
        <f>MKP_csv!C173</f>
        <v/>
      </c>
      <c r="D173" s="500" t="str">
        <f>MKP_csv!D173</f>
        <v/>
      </c>
      <c r="E173" s="500" t="str">
        <f>MKP_csv!E173</f>
        <v/>
      </c>
      <c r="F173" s="499" t="str">
        <f>MKP_csv!F173</f>
        <v/>
      </c>
      <c r="G173" s="499" t="str">
        <f>MKP_csv!G173</f>
        <v/>
      </c>
      <c r="H173" s="798" t="str">
        <f>MKP_csv!H173</f>
        <v/>
      </c>
      <c r="I173" s="798" t="str">
        <f>MKP_csv!I173</f>
        <v/>
      </c>
      <c r="J173" s="499" t="str">
        <f>MKP_csv!J173</f>
        <v/>
      </c>
      <c r="K173" s="499" t="str">
        <f>MKP_csv!K173</f>
        <v/>
      </c>
      <c r="L173" s="501"/>
      <c r="M173" s="493"/>
    </row>
    <row r="174" spans="1:13" x14ac:dyDescent="0.25">
      <c r="A174" s="498" t="str">
        <f>MKP_csv!A174</f>
        <v/>
      </c>
      <c r="B174" s="499" t="str">
        <f>MKP_csv!B174</f>
        <v/>
      </c>
      <c r="C174" s="499" t="str">
        <f>MKP_csv!C174</f>
        <v/>
      </c>
      <c r="D174" s="500" t="str">
        <f>MKP_csv!D174</f>
        <v/>
      </c>
      <c r="E174" s="500" t="str">
        <f>MKP_csv!E174</f>
        <v/>
      </c>
      <c r="F174" s="499" t="str">
        <f>MKP_csv!F174</f>
        <v/>
      </c>
      <c r="G174" s="499" t="str">
        <f>MKP_csv!G174</f>
        <v/>
      </c>
      <c r="H174" s="798" t="str">
        <f>MKP_csv!H174</f>
        <v/>
      </c>
      <c r="I174" s="798" t="str">
        <f>MKP_csv!I174</f>
        <v/>
      </c>
      <c r="J174" s="499" t="str">
        <f>MKP_csv!J174</f>
        <v/>
      </c>
      <c r="K174" s="499" t="str">
        <f>MKP_csv!K174</f>
        <v/>
      </c>
      <c r="L174" s="501"/>
      <c r="M174" s="493"/>
    </row>
    <row r="175" spans="1:13" x14ac:dyDescent="0.25">
      <c r="A175" s="498" t="str">
        <f>MKP_csv!A175</f>
        <v/>
      </c>
      <c r="B175" s="499" t="str">
        <f>MKP_csv!B175</f>
        <v/>
      </c>
      <c r="C175" s="499" t="str">
        <f>MKP_csv!C175</f>
        <v/>
      </c>
      <c r="D175" s="500" t="str">
        <f>MKP_csv!D175</f>
        <v/>
      </c>
      <c r="E175" s="500" t="str">
        <f>MKP_csv!E175</f>
        <v/>
      </c>
      <c r="F175" s="499" t="str">
        <f>MKP_csv!F175</f>
        <v/>
      </c>
      <c r="G175" s="499" t="str">
        <f>MKP_csv!G175</f>
        <v/>
      </c>
      <c r="H175" s="798" t="str">
        <f>MKP_csv!H175</f>
        <v/>
      </c>
      <c r="I175" s="798" t="str">
        <f>MKP_csv!I175</f>
        <v/>
      </c>
      <c r="J175" s="499" t="str">
        <f>MKP_csv!J175</f>
        <v/>
      </c>
      <c r="K175" s="499" t="str">
        <f>MKP_csv!K175</f>
        <v/>
      </c>
      <c r="L175" s="501"/>
      <c r="M175" s="493"/>
    </row>
    <row r="176" spans="1:13" x14ac:dyDescent="0.25">
      <c r="A176" s="498" t="str">
        <f>MKP_csv!A176</f>
        <v/>
      </c>
      <c r="B176" s="499" t="str">
        <f>MKP_csv!B176</f>
        <v/>
      </c>
      <c r="C176" s="499" t="str">
        <f>MKP_csv!C176</f>
        <v/>
      </c>
      <c r="D176" s="500" t="str">
        <f>MKP_csv!D176</f>
        <v/>
      </c>
      <c r="E176" s="500" t="str">
        <f>MKP_csv!E176</f>
        <v/>
      </c>
      <c r="F176" s="499" t="str">
        <f>MKP_csv!F176</f>
        <v/>
      </c>
      <c r="G176" s="499" t="str">
        <f>MKP_csv!G176</f>
        <v/>
      </c>
      <c r="H176" s="798" t="str">
        <f>MKP_csv!H176</f>
        <v/>
      </c>
      <c r="I176" s="798" t="str">
        <f>MKP_csv!I176</f>
        <v/>
      </c>
      <c r="J176" s="499" t="str">
        <f>MKP_csv!J176</f>
        <v/>
      </c>
      <c r="K176" s="499" t="str">
        <f>MKP_csv!K176</f>
        <v/>
      </c>
      <c r="L176" s="501"/>
      <c r="M176" s="493"/>
    </row>
    <row r="177" spans="1:13" x14ac:dyDescent="0.25">
      <c r="A177" s="498" t="str">
        <f>MKP_csv!A177</f>
        <v/>
      </c>
      <c r="B177" s="499" t="str">
        <f>MKP_csv!B177</f>
        <v/>
      </c>
      <c r="C177" s="499" t="str">
        <f>MKP_csv!C177</f>
        <v/>
      </c>
      <c r="D177" s="500" t="str">
        <f>MKP_csv!D177</f>
        <v/>
      </c>
      <c r="E177" s="500" t="str">
        <f>MKP_csv!E177</f>
        <v/>
      </c>
      <c r="F177" s="499" t="str">
        <f>MKP_csv!F177</f>
        <v/>
      </c>
      <c r="G177" s="499" t="str">
        <f>MKP_csv!G177</f>
        <v/>
      </c>
      <c r="H177" s="798" t="str">
        <f>MKP_csv!H177</f>
        <v/>
      </c>
      <c r="I177" s="798" t="str">
        <f>MKP_csv!I177</f>
        <v/>
      </c>
      <c r="J177" s="499" t="str">
        <f>MKP_csv!J177</f>
        <v/>
      </c>
      <c r="K177" s="499" t="str">
        <f>MKP_csv!K177</f>
        <v/>
      </c>
      <c r="L177" s="501"/>
      <c r="M177" s="493"/>
    </row>
    <row r="178" spans="1:13" x14ac:dyDescent="0.25">
      <c r="A178" s="498" t="str">
        <f>MKP_csv!A178</f>
        <v/>
      </c>
      <c r="B178" s="499" t="str">
        <f>MKP_csv!B178</f>
        <v/>
      </c>
      <c r="C178" s="499" t="str">
        <f>MKP_csv!C178</f>
        <v/>
      </c>
      <c r="D178" s="500" t="str">
        <f>MKP_csv!D178</f>
        <v/>
      </c>
      <c r="E178" s="500" t="str">
        <f>MKP_csv!E178</f>
        <v/>
      </c>
      <c r="F178" s="499" t="str">
        <f>MKP_csv!F178</f>
        <v/>
      </c>
      <c r="G178" s="499" t="str">
        <f>MKP_csv!G178</f>
        <v/>
      </c>
      <c r="H178" s="798" t="str">
        <f>MKP_csv!H178</f>
        <v/>
      </c>
      <c r="I178" s="798" t="str">
        <f>MKP_csv!I178</f>
        <v/>
      </c>
      <c r="J178" s="499" t="str">
        <f>MKP_csv!J178</f>
        <v/>
      </c>
      <c r="K178" s="499" t="str">
        <f>MKP_csv!K178</f>
        <v/>
      </c>
      <c r="L178" s="501"/>
      <c r="M178" s="493"/>
    </row>
    <row r="179" spans="1:13" x14ac:dyDescent="0.25">
      <c r="A179" s="498" t="str">
        <f>MKP_csv!A179</f>
        <v/>
      </c>
      <c r="B179" s="499" t="str">
        <f>MKP_csv!B179</f>
        <v/>
      </c>
      <c r="C179" s="499" t="str">
        <f>MKP_csv!C179</f>
        <v/>
      </c>
      <c r="D179" s="500" t="str">
        <f>MKP_csv!D179</f>
        <v/>
      </c>
      <c r="E179" s="500" t="str">
        <f>MKP_csv!E179</f>
        <v/>
      </c>
      <c r="F179" s="499" t="str">
        <f>MKP_csv!F179</f>
        <v/>
      </c>
      <c r="G179" s="499" t="str">
        <f>MKP_csv!G179</f>
        <v/>
      </c>
      <c r="H179" s="798" t="str">
        <f>MKP_csv!H179</f>
        <v/>
      </c>
      <c r="I179" s="798" t="str">
        <f>MKP_csv!I179</f>
        <v/>
      </c>
      <c r="J179" s="499" t="str">
        <f>MKP_csv!J179</f>
        <v/>
      </c>
      <c r="K179" s="499" t="str">
        <f>MKP_csv!K179</f>
        <v/>
      </c>
      <c r="L179" s="501"/>
      <c r="M179" s="493"/>
    </row>
    <row r="180" spans="1:13" x14ac:dyDescent="0.25">
      <c r="A180" s="498" t="str">
        <f>MKP_csv!A180</f>
        <v/>
      </c>
      <c r="B180" s="499" t="str">
        <f>MKP_csv!B180</f>
        <v/>
      </c>
      <c r="C180" s="499" t="str">
        <f>MKP_csv!C180</f>
        <v/>
      </c>
      <c r="D180" s="500" t="str">
        <f>MKP_csv!D180</f>
        <v/>
      </c>
      <c r="E180" s="500" t="str">
        <f>MKP_csv!E180</f>
        <v/>
      </c>
      <c r="F180" s="499" t="str">
        <f>MKP_csv!F180</f>
        <v/>
      </c>
      <c r="G180" s="499" t="str">
        <f>MKP_csv!G180</f>
        <v/>
      </c>
      <c r="H180" s="798" t="str">
        <f>MKP_csv!H180</f>
        <v/>
      </c>
      <c r="I180" s="798" t="str">
        <f>MKP_csv!I180</f>
        <v/>
      </c>
      <c r="J180" s="499" t="str">
        <f>MKP_csv!J180</f>
        <v/>
      </c>
      <c r="K180" s="499" t="str">
        <f>MKP_csv!K180</f>
        <v/>
      </c>
      <c r="L180" s="501"/>
      <c r="M180" s="493"/>
    </row>
    <row r="181" spans="1:13" x14ac:dyDescent="0.25">
      <c r="A181" s="498" t="str">
        <f>MKP_csv!A181</f>
        <v/>
      </c>
      <c r="B181" s="499" t="str">
        <f>MKP_csv!B181</f>
        <v/>
      </c>
      <c r="C181" s="499" t="str">
        <f>MKP_csv!C181</f>
        <v/>
      </c>
      <c r="D181" s="500" t="str">
        <f>MKP_csv!D181</f>
        <v/>
      </c>
      <c r="E181" s="500" t="str">
        <f>MKP_csv!E181</f>
        <v/>
      </c>
      <c r="F181" s="499" t="str">
        <f>MKP_csv!F181</f>
        <v/>
      </c>
      <c r="G181" s="499" t="str">
        <f>MKP_csv!G181</f>
        <v/>
      </c>
      <c r="H181" s="798" t="str">
        <f>MKP_csv!H181</f>
        <v/>
      </c>
      <c r="I181" s="798" t="str">
        <f>MKP_csv!I181</f>
        <v/>
      </c>
      <c r="J181" s="499" t="str">
        <f>MKP_csv!J181</f>
        <v/>
      </c>
      <c r="K181" s="499" t="str">
        <f>MKP_csv!K181</f>
        <v/>
      </c>
      <c r="L181" s="501"/>
      <c r="M181" s="493"/>
    </row>
    <row r="182" spans="1:13" x14ac:dyDescent="0.25">
      <c r="A182" s="498" t="str">
        <f>MKP_csv!A182</f>
        <v/>
      </c>
      <c r="B182" s="499" t="str">
        <f>MKP_csv!B182</f>
        <v/>
      </c>
      <c r="C182" s="499" t="str">
        <f>MKP_csv!C182</f>
        <v/>
      </c>
      <c r="D182" s="500" t="str">
        <f>MKP_csv!D182</f>
        <v/>
      </c>
      <c r="E182" s="500" t="str">
        <f>MKP_csv!E182</f>
        <v/>
      </c>
      <c r="F182" s="499" t="str">
        <f>MKP_csv!F182</f>
        <v/>
      </c>
      <c r="G182" s="499" t="str">
        <f>MKP_csv!G182</f>
        <v/>
      </c>
      <c r="H182" s="798" t="str">
        <f>MKP_csv!H182</f>
        <v/>
      </c>
      <c r="I182" s="798" t="str">
        <f>MKP_csv!I182</f>
        <v/>
      </c>
      <c r="J182" s="499" t="str">
        <f>MKP_csv!J182</f>
        <v/>
      </c>
      <c r="K182" s="499" t="str">
        <f>MKP_csv!K182</f>
        <v/>
      </c>
      <c r="L182" s="501"/>
      <c r="M182" s="493"/>
    </row>
    <row r="183" spans="1:13" x14ac:dyDescent="0.25">
      <c r="A183" s="498" t="str">
        <f>MKP_csv!A183</f>
        <v/>
      </c>
      <c r="B183" s="499" t="str">
        <f>MKP_csv!B183</f>
        <v/>
      </c>
      <c r="C183" s="499" t="str">
        <f>MKP_csv!C183</f>
        <v/>
      </c>
      <c r="D183" s="500" t="str">
        <f>MKP_csv!D183</f>
        <v/>
      </c>
      <c r="E183" s="500" t="str">
        <f>MKP_csv!E183</f>
        <v/>
      </c>
      <c r="F183" s="499" t="str">
        <f>MKP_csv!F183</f>
        <v/>
      </c>
      <c r="G183" s="499" t="str">
        <f>MKP_csv!G183</f>
        <v/>
      </c>
      <c r="H183" s="798" t="str">
        <f>MKP_csv!H183</f>
        <v/>
      </c>
      <c r="I183" s="798" t="str">
        <f>MKP_csv!I183</f>
        <v/>
      </c>
      <c r="J183" s="499" t="str">
        <f>MKP_csv!J183</f>
        <v/>
      </c>
      <c r="K183" s="499" t="str">
        <f>MKP_csv!K183</f>
        <v/>
      </c>
      <c r="L183" s="501"/>
      <c r="M183" s="493"/>
    </row>
    <row r="184" spans="1:13" x14ac:dyDescent="0.25">
      <c r="A184" s="498" t="str">
        <f>MKP_csv!A184</f>
        <v/>
      </c>
      <c r="B184" s="499" t="str">
        <f>MKP_csv!B184</f>
        <v/>
      </c>
      <c r="C184" s="499" t="str">
        <f>MKP_csv!C184</f>
        <v/>
      </c>
      <c r="D184" s="500" t="str">
        <f>MKP_csv!D184</f>
        <v/>
      </c>
      <c r="E184" s="500" t="str">
        <f>MKP_csv!E184</f>
        <v/>
      </c>
      <c r="F184" s="499" t="str">
        <f>MKP_csv!F184</f>
        <v/>
      </c>
      <c r="G184" s="499" t="str">
        <f>MKP_csv!G184</f>
        <v/>
      </c>
      <c r="H184" s="798" t="str">
        <f>MKP_csv!H184</f>
        <v/>
      </c>
      <c r="I184" s="798" t="str">
        <f>MKP_csv!I184</f>
        <v/>
      </c>
      <c r="J184" s="499" t="str">
        <f>MKP_csv!J184</f>
        <v/>
      </c>
      <c r="K184" s="499" t="str">
        <f>MKP_csv!K184</f>
        <v/>
      </c>
      <c r="L184" s="501"/>
      <c r="M184" s="493"/>
    </row>
    <row r="185" spans="1:13" x14ac:dyDescent="0.25">
      <c r="A185" s="498" t="str">
        <f>MKP_csv!A185</f>
        <v/>
      </c>
      <c r="B185" s="499" t="str">
        <f>MKP_csv!B185</f>
        <v/>
      </c>
      <c r="C185" s="499" t="str">
        <f>MKP_csv!C185</f>
        <v/>
      </c>
      <c r="D185" s="500" t="str">
        <f>MKP_csv!D185</f>
        <v/>
      </c>
      <c r="E185" s="500" t="str">
        <f>MKP_csv!E185</f>
        <v/>
      </c>
      <c r="F185" s="499" t="str">
        <f>MKP_csv!F185</f>
        <v/>
      </c>
      <c r="G185" s="499" t="str">
        <f>MKP_csv!G185</f>
        <v/>
      </c>
      <c r="H185" s="798" t="str">
        <f>MKP_csv!H185</f>
        <v/>
      </c>
      <c r="I185" s="798" t="str">
        <f>MKP_csv!I185</f>
        <v/>
      </c>
      <c r="J185" s="499" t="str">
        <f>MKP_csv!J185</f>
        <v/>
      </c>
      <c r="K185" s="499" t="str">
        <f>MKP_csv!K185</f>
        <v/>
      </c>
      <c r="L185" s="501"/>
      <c r="M185" s="493"/>
    </row>
    <row r="186" spans="1:13" x14ac:dyDescent="0.25">
      <c r="A186" s="498" t="str">
        <f>MKP_csv!A186</f>
        <v/>
      </c>
      <c r="B186" s="499" t="str">
        <f>MKP_csv!B186</f>
        <v/>
      </c>
      <c r="C186" s="499" t="str">
        <f>MKP_csv!C186</f>
        <v/>
      </c>
      <c r="D186" s="500" t="str">
        <f>MKP_csv!D186</f>
        <v/>
      </c>
      <c r="E186" s="500" t="str">
        <f>MKP_csv!E186</f>
        <v/>
      </c>
      <c r="F186" s="499" t="str">
        <f>MKP_csv!F186</f>
        <v/>
      </c>
      <c r="G186" s="499" t="str">
        <f>MKP_csv!G186</f>
        <v/>
      </c>
      <c r="H186" s="798" t="str">
        <f>MKP_csv!H186</f>
        <v/>
      </c>
      <c r="I186" s="798" t="str">
        <f>MKP_csv!I186</f>
        <v/>
      </c>
      <c r="J186" s="499" t="str">
        <f>MKP_csv!J186</f>
        <v/>
      </c>
      <c r="K186" s="499" t="str">
        <f>MKP_csv!K186</f>
        <v/>
      </c>
      <c r="L186" s="501"/>
      <c r="M186" s="493"/>
    </row>
    <row r="187" spans="1:13" x14ac:dyDescent="0.25">
      <c r="A187" s="498" t="str">
        <f>MKP_csv!A187</f>
        <v/>
      </c>
      <c r="B187" s="499" t="str">
        <f>MKP_csv!B187</f>
        <v/>
      </c>
      <c r="C187" s="499" t="str">
        <f>MKP_csv!C187</f>
        <v/>
      </c>
      <c r="D187" s="500" t="str">
        <f>MKP_csv!D187</f>
        <v/>
      </c>
      <c r="E187" s="500" t="str">
        <f>MKP_csv!E187</f>
        <v/>
      </c>
      <c r="F187" s="499" t="str">
        <f>MKP_csv!F187</f>
        <v/>
      </c>
      <c r="G187" s="499" t="str">
        <f>MKP_csv!G187</f>
        <v/>
      </c>
      <c r="H187" s="798" t="str">
        <f>MKP_csv!H187</f>
        <v/>
      </c>
      <c r="I187" s="798" t="str">
        <f>MKP_csv!I187</f>
        <v/>
      </c>
      <c r="J187" s="499" t="str">
        <f>MKP_csv!J187</f>
        <v/>
      </c>
      <c r="K187" s="499" t="str">
        <f>MKP_csv!K187</f>
        <v/>
      </c>
      <c r="L187" s="501"/>
      <c r="M187" s="493"/>
    </row>
    <row r="188" spans="1:13" x14ac:dyDescent="0.25">
      <c r="A188" s="498" t="str">
        <f>MKP_csv!A188</f>
        <v/>
      </c>
      <c r="B188" s="499" t="str">
        <f>MKP_csv!B188</f>
        <v/>
      </c>
      <c r="C188" s="499" t="str">
        <f>MKP_csv!C188</f>
        <v/>
      </c>
      <c r="D188" s="500" t="str">
        <f>MKP_csv!D188</f>
        <v/>
      </c>
      <c r="E188" s="500" t="str">
        <f>MKP_csv!E188</f>
        <v/>
      </c>
      <c r="F188" s="499" t="str">
        <f>MKP_csv!F188</f>
        <v/>
      </c>
      <c r="G188" s="499" t="str">
        <f>MKP_csv!G188</f>
        <v/>
      </c>
      <c r="H188" s="798" t="str">
        <f>MKP_csv!H188</f>
        <v/>
      </c>
      <c r="I188" s="798" t="str">
        <f>MKP_csv!I188</f>
        <v/>
      </c>
      <c r="J188" s="499" t="str">
        <f>MKP_csv!J188</f>
        <v/>
      </c>
      <c r="K188" s="499" t="str">
        <f>MKP_csv!K188</f>
        <v/>
      </c>
      <c r="L188" s="501"/>
      <c r="M188" s="493"/>
    </row>
    <row r="189" spans="1:13" x14ac:dyDescent="0.25">
      <c r="A189" s="498" t="str">
        <f>MKP_csv!A189</f>
        <v/>
      </c>
      <c r="B189" s="499" t="str">
        <f>MKP_csv!B189</f>
        <v/>
      </c>
      <c r="C189" s="499" t="str">
        <f>MKP_csv!C189</f>
        <v/>
      </c>
      <c r="D189" s="500" t="str">
        <f>MKP_csv!D189</f>
        <v/>
      </c>
      <c r="E189" s="500" t="str">
        <f>MKP_csv!E189</f>
        <v/>
      </c>
      <c r="F189" s="499" t="str">
        <f>MKP_csv!F189</f>
        <v/>
      </c>
      <c r="G189" s="499" t="str">
        <f>MKP_csv!G189</f>
        <v/>
      </c>
      <c r="H189" s="798" t="str">
        <f>MKP_csv!H189</f>
        <v/>
      </c>
      <c r="I189" s="798" t="str">
        <f>MKP_csv!I189</f>
        <v/>
      </c>
      <c r="J189" s="499" t="str">
        <f>MKP_csv!J189</f>
        <v/>
      </c>
      <c r="K189" s="499" t="str">
        <f>MKP_csv!K189</f>
        <v/>
      </c>
      <c r="L189" s="501"/>
      <c r="M189" s="493"/>
    </row>
    <row r="190" spans="1:13" x14ac:dyDescent="0.25">
      <c r="A190" s="498" t="str">
        <f>MKP_csv!A190</f>
        <v/>
      </c>
      <c r="B190" s="499" t="str">
        <f>MKP_csv!B190</f>
        <v/>
      </c>
      <c r="C190" s="499" t="str">
        <f>MKP_csv!C190</f>
        <v/>
      </c>
      <c r="D190" s="500" t="str">
        <f>MKP_csv!D190</f>
        <v/>
      </c>
      <c r="E190" s="500" t="str">
        <f>MKP_csv!E190</f>
        <v/>
      </c>
      <c r="F190" s="499" t="str">
        <f>MKP_csv!F190</f>
        <v/>
      </c>
      <c r="G190" s="499" t="str">
        <f>MKP_csv!G190</f>
        <v/>
      </c>
      <c r="H190" s="798" t="str">
        <f>MKP_csv!H190</f>
        <v/>
      </c>
      <c r="I190" s="798" t="str">
        <f>MKP_csv!I190</f>
        <v/>
      </c>
      <c r="J190" s="499" t="str">
        <f>MKP_csv!J190</f>
        <v/>
      </c>
      <c r="K190" s="499" t="str">
        <f>MKP_csv!K190</f>
        <v/>
      </c>
      <c r="L190" s="501"/>
      <c r="M190" s="493"/>
    </row>
    <row r="191" spans="1:13" x14ac:dyDescent="0.25">
      <c r="A191" s="498" t="str">
        <f>MKP_csv!A191</f>
        <v/>
      </c>
      <c r="B191" s="499" t="str">
        <f>MKP_csv!B191</f>
        <v/>
      </c>
      <c r="C191" s="499" t="str">
        <f>MKP_csv!C191</f>
        <v/>
      </c>
      <c r="D191" s="500" t="str">
        <f>MKP_csv!D191</f>
        <v/>
      </c>
      <c r="E191" s="500" t="str">
        <f>MKP_csv!E191</f>
        <v/>
      </c>
      <c r="F191" s="499" t="str">
        <f>MKP_csv!F191</f>
        <v/>
      </c>
      <c r="G191" s="499" t="str">
        <f>MKP_csv!G191</f>
        <v/>
      </c>
      <c r="H191" s="798" t="str">
        <f>MKP_csv!H191</f>
        <v/>
      </c>
      <c r="I191" s="798" t="str">
        <f>MKP_csv!I191</f>
        <v/>
      </c>
      <c r="J191" s="499" t="str">
        <f>MKP_csv!J191</f>
        <v/>
      </c>
      <c r="K191" s="499" t="str">
        <f>MKP_csv!K191</f>
        <v/>
      </c>
      <c r="L191" s="501"/>
      <c r="M191" s="493"/>
    </row>
    <row r="192" spans="1:13" x14ac:dyDescent="0.25">
      <c r="A192" s="498" t="str">
        <f>MKP_csv!A192</f>
        <v/>
      </c>
      <c r="B192" s="499" t="str">
        <f>MKP_csv!B192</f>
        <v/>
      </c>
      <c r="C192" s="499" t="str">
        <f>MKP_csv!C192</f>
        <v/>
      </c>
      <c r="D192" s="500" t="str">
        <f>MKP_csv!D192</f>
        <v/>
      </c>
      <c r="E192" s="500" t="str">
        <f>MKP_csv!E192</f>
        <v/>
      </c>
      <c r="F192" s="499" t="str">
        <f>MKP_csv!F192</f>
        <v/>
      </c>
      <c r="G192" s="499" t="str">
        <f>MKP_csv!G192</f>
        <v/>
      </c>
      <c r="H192" s="798" t="str">
        <f>MKP_csv!H192</f>
        <v/>
      </c>
      <c r="I192" s="798" t="str">
        <f>MKP_csv!I192</f>
        <v/>
      </c>
      <c r="J192" s="499" t="str">
        <f>MKP_csv!J192</f>
        <v/>
      </c>
      <c r="K192" s="499" t="str">
        <f>MKP_csv!K192</f>
        <v/>
      </c>
      <c r="L192" s="501"/>
      <c r="M192" s="493"/>
    </row>
    <row r="193" spans="1:13" x14ac:dyDescent="0.25">
      <c r="A193" s="498" t="str">
        <f>MKP_csv!A193</f>
        <v/>
      </c>
      <c r="B193" s="499" t="str">
        <f>MKP_csv!B193</f>
        <v/>
      </c>
      <c r="C193" s="499" t="str">
        <f>MKP_csv!C193</f>
        <v/>
      </c>
      <c r="D193" s="500" t="str">
        <f>MKP_csv!D193</f>
        <v/>
      </c>
      <c r="E193" s="500" t="str">
        <f>MKP_csv!E193</f>
        <v/>
      </c>
      <c r="F193" s="499" t="str">
        <f>MKP_csv!F193</f>
        <v/>
      </c>
      <c r="G193" s="499" t="str">
        <f>MKP_csv!G193</f>
        <v/>
      </c>
      <c r="H193" s="798" t="str">
        <f>MKP_csv!H193</f>
        <v/>
      </c>
      <c r="I193" s="798" t="str">
        <f>MKP_csv!I193</f>
        <v/>
      </c>
      <c r="J193" s="499" t="str">
        <f>MKP_csv!J193</f>
        <v/>
      </c>
      <c r="K193" s="499" t="str">
        <f>MKP_csv!K193</f>
        <v/>
      </c>
      <c r="L193" s="501"/>
      <c r="M193" s="493"/>
    </row>
    <row r="194" spans="1:13" x14ac:dyDescent="0.25">
      <c r="A194" s="498" t="str">
        <f>MKP_csv!A194</f>
        <v/>
      </c>
      <c r="B194" s="499" t="str">
        <f>MKP_csv!B194</f>
        <v/>
      </c>
      <c r="C194" s="499" t="str">
        <f>MKP_csv!C194</f>
        <v/>
      </c>
      <c r="D194" s="500" t="str">
        <f>MKP_csv!D194</f>
        <v/>
      </c>
      <c r="E194" s="500" t="str">
        <f>MKP_csv!E194</f>
        <v/>
      </c>
      <c r="F194" s="499" t="str">
        <f>MKP_csv!F194</f>
        <v/>
      </c>
      <c r="G194" s="499" t="str">
        <f>MKP_csv!G194</f>
        <v/>
      </c>
      <c r="H194" s="798" t="str">
        <f>MKP_csv!H194</f>
        <v/>
      </c>
      <c r="I194" s="798" t="str">
        <f>MKP_csv!I194</f>
        <v/>
      </c>
      <c r="J194" s="499" t="str">
        <f>MKP_csv!J194</f>
        <v/>
      </c>
      <c r="K194" s="499" t="str">
        <f>MKP_csv!K194</f>
        <v/>
      </c>
      <c r="L194" s="501"/>
      <c r="M194" s="493"/>
    </row>
    <row r="195" spans="1:13" x14ac:dyDescent="0.25">
      <c r="A195" s="498" t="str">
        <f>MKP_csv!A195</f>
        <v/>
      </c>
      <c r="B195" s="499" t="str">
        <f>MKP_csv!B195</f>
        <v/>
      </c>
      <c r="C195" s="499" t="str">
        <f>MKP_csv!C195</f>
        <v/>
      </c>
      <c r="D195" s="500" t="str">
        <f>MKP_csv!D195</f>
        <v/>
      </c>
      <c r="E195" s="500" t="str">
        <f>MKP_csv!E195</f>
        <v/>
      </c>
      <c r="F195" s="499" t="str">
        <f>MKP_csv!F195</f>
        <v/>
      </c>
      <c r="G195" s="499" t="str">
        <f>MKP_csv!G195</f>
        <v/>
      </c>
      <c r="H195" s="798" t="str">
        <f>MKP_csv!H195</f>
        <v/>
      </c>
      <c r="I195" s="798" t="str">
        <f>MKP_csv!I195</f>
        <v/>
      </c>
      <c r="J195" s="499" t="str">
        <f>MKP_csv!J195</f>
        <v/>
      </c>
      <c r="K195" s="499" t="str">
        <f>MKP_csv!K195</f>
        <v/>
      </c>
      <c r="L195" s="501"/>
      <c r="M195" s="493"/>
    </row>
    <row r="196" spans="1:13" x14ac:dyDescent="0.25">
      <c r="A196" s="498" t="str">
        <f>MKP_csv!A196</f>
        <v/>
      </c>
      <c r="B196" s="499" t="str">
        <f>MKP_csv!B196</f>
        <v/>
      </c>
      <c r="C196" s="499" t="str">
        <f>MKP_csv!C196</f>
        <v/>
      </c>
      <c r="D196" s="500" t="str">
        <f>MKP_csv!D196</f>
        <v/>
      </c>
      <c r="E196" s="500" t="str">
        <f>MKP_csv!E196</f>
        <v/>
      </c>
      <c r="F196" s="499" t="str">
        <f>MKP_csv!F196</f>
        <v/>
      </c>
      <c r="G196" s="499" t="str">
        <f>MKP_csv!G196</f>
        <v/>
      </c>
      <c r="H196" s="798" t="str">
        <f>MKP_csv!H196</f>
        <v/>
      </c>
      <c r="I196" s="798" t="str">
        <f>MKP_csv!I196</f>
        <v/>
      </c>
      <c r="J196" s="499" t="str">
        <f>MKP_csv!J196</f>
        <v/>
      </c>
      <c r="K196" s="499" t="str">
        <f>MKP_csv!K196</f>
        <v/>
      </c>
      <c r="L196" s="501"/>
      <c r="M196" s="493"/>
    </row>
    <row r="197" spans="1:13" x14ac:dyDescent="0.25">
      <c r="A197" s="498" t="str">
        <f>MKP_csv!A197</f>
        <v/>
      </c>
      <c r="B197" s="499" t="str">
        <f>MKP_csv!B197</f>
        <v/>
      </c>
      <c r="C197" s="499" t="str">
        <f>MKP_csv!C197</f>
        <v/>
      </c>
      <c r="D197" s="500" t="str">
        <f>MKP_csv!D197</f>
        <v/>
      </c>
      <c r="E197" s="500" t="str">
        <f>MKP_csv!E197</f>
        <v/>
      </c>
      <c r="F197" s="499" t="str">
        <f>MKP_csv!F197</f>
        <v/>
      </c>
      <c r="G197" s="499" t="str">
        <f>MKP_csv!G197</f>
        <v/>
      </c>
      <c r="H197" s="798" t="str">
        <f>MKP_csv!H197</f>
        <v/>
      </c>
      <c r="I197" s="798" t="str">
        <f>MKP_csv!I197</f>
        <v/>
      </c>
      <c r="J197" s="499" t="str">
        <f>MKP_csv!J197</f>
        <v/>
      </c>
      <c r="K197" s="499" t="str">
        <f>MKP_csv!K197</f>
        <v/>
      </c>
      <c r="L197" s="501"/>
      <c r="M197" s="493"/>
    </row>
    <row r="198" spans="1:13" x14ac:dyDescent="0.25">
      <c r="A198" s="498" t="str">
        <f>MKP_csv!A198</f>
        <v/>
      </c>
      <c r="B198" s="499" t="str">
        <f>MKP_csv!B198</f>
        <v/>
      </c>
      <c r="C198" s="499" t="str">
        <f>MKP_csv!C198</f>
        <v/>
      </c>
      <c r="D198" s="500" t="str">
        <f>MKP_csv!D198</f>
        <v/>
      </c>
      <c r="E198" s="500" t="str">
        <f>MKP_csv!E198</f>
        <v/>
      </c>
      <c r="F198" s="499" t="str">
        <f>MKP_csv!F198</f>
        <v/>
      </c>
      <c r="G198" s="499" t="str">
        <f>MKP_csv!G198</f>
        <v/>
      </c>
      <c r="H198" s="798" t="str">
        <f>MKP_csv!H198</f>
        <v/>
      </c>
      <c r="I198" s="798" t="str">
        <f>MKP_csv!I198</f>
        <v/>
      </c>
      <c r="J198" s="499" t="str">
        <f>MKP_csv!J198</f>
        <v/>
      </c>
      <c r="K198" s="499" t="str">
        <f>MKP_csv!K198</f>
        <v/>
      </c>
      <c r="L198" s="501"/>
      <c r="M198" s="493"/>
    </row>
    <row r="199" spans="1:13" x14ac:dyDescent="0.25">
      <c r="A199" s="498" t="str">
        <f>MKP_csv!A199</f>
        <v/>
      </c>
      <c r="B199" s="499" t="str">
        <f>MKP_csv!B199</f>
        <v/>
      </c>
      <c r="C199" s="499" t="str">
        <f>MKP_csv!C199</f>
        <v/>
      </c>
      <c r="D199" s="500" t="str">
        <f>MKP_csv!D199</f>
        <v/>
      </c>
      <c r="E199" s="500" t="str">
        <f>MKP_csv!E199</f>
        <v/>
      </c>
      <c r="F199" s="499" t="str">
        <f>MKP_csv!F199</f>
        <v/>
      </c>
      <c r="G199" s="499" t="str">
        <f>MKP_csv!G199</f>
        <v/>
      </c>
      <c r="H199" s="798" t="str">
        <f>MKP_csv!H199</f>
        <v/>
      </c>
      <c r="I199" s="798" t="str">
        <f>MKP_csv!I199</f>
        <v/>
      </c>
      <c r="J199" s="499" t="str">
        <f>MKP_csv!J199</f>
        <v/>
      </c>
      <c r="K199" s="499" t="str">
        <f>MKP_csv!K199</f>
        <v/>
      </c>
      <c r="L199" s="501"/>
      <c r="M199" s="493"/>
    </row>
    <row r="200" spans="1:13" x14ac:dyDescent="0.25">
      <c r="A200" s="498" t="str">
        <f>MKP_csv!A200</f>
        <v/>
      </c>
      <c r="B200" s="499" t="str">
        <f>MKP_csv!B200</f>
        <v/>
      </c>
      <c r="C200" s="499" t="str">
        <f>MKP_csv!C200</f>
        <v/>
      </c>
      <c r="D200" s="500" t="str">
        <f>MKP_csv!D200</f>
        <v/>
      </c>
      <c r="E200" s="500" t="str">
        <f>MKP_csv!E200</f>
        <v/>
      </c>
      <c r="F200" s="499" t="str">
        <f>MKP_csv!F200</f>
        <v/>
      </c>
      <c r="G200" s="499" t="str">
        <f>MKP_csv!G200</f>
        <v/>
      </c>
      <c r="H200" s="798" t="str">
        <f>MKP_csv!H200</f>
        <v/>
      </c>
      <c r="I200" s="798" t="str">
        <f>MKP_csv!I200</f>
        <v/>
      </c>
      <c r="J200" s="499" t="str">
        <f>MKP_csv!J200</f>
        <v/>
      </c>
      <c r="K200" s="499" t="str">
        <f>MKP_csv!K200</f>
        <v/>
      </c>
      <c r="L200" s="501"/>
      <c r="M200" s="493"/>
    </row>
    <row r="201" spans="1:13" x14ac:dyDescent="0.25">
      <c r="A201" s="498" t="str">
        <f>MKP_csv!A201</f>
        <v/>
      </c>
      <c r="B201" s="499" t="str">
        <f>MKP_csv!B201</f>
        <v/>
      </c>
      <c r="C201" s="499" t="str">
        <f>MKP_csv!C201</f>
        <v/>
      </c>
      <c r="D201" s="500" t="str">
        <f>MKP_csv!D201</f>
        <v/>
      </c>
      <c r="E201" s="500" t="str">
        <f>MKP_csv!E201</f>
        <v/>
      </c>
      <c r="F201" s="499" t="str">
        <f>MKP_csv!F201</f>
        <v/>
      </c>
      <c r="G201" s="499" t="str">
        <f>MKP_csv!G201</f>
        <v/>
      </c>
      <c r="H201" s="798" t="str">
        <f>MKP_csv!H201</f>
        <v/>
      </c>
      <c r="I201" s="798" t="str">
        <f>MKP_csv!I201</f>
        <v/>
      </c>
      <c r="J201" s="499" t="str">
        <f>MKP_csv!J201</f>
        <v/>
      </c>
      <c r="K201" s="499" t="str">
        <f>MKP_csv!K201</f>
        <v/>
      </c>
      <c r="L201" s="501"/>
      <c r="M201" s="493"/>
    </row>
    <row r="202" spans="1:13" x14ac:dyDescent="0.25">
      <c r="A202" s="498" t="str">
        <f>MKP_csv!A202</f>
        <v/>
      </c>
      <c r="B202" s="499" t="str">
        <f>MKP_csv!B202</f>
        <v/>
      </c>
      <c r="C202" s="499" t="str">
        <f>MKP_csv!C202</f>
        <v/>
      </c>
      <c r="D202" s="500" t="str">
        <f>MKP_csv!D202</f>
        <v/>
      </c>
      <c r="E202" s="500" t="str">
        <f>MKP_csv!E202</f>
        <v/>
      </c>
      <c r="F202" s="499" t="str">
        <f>MKP_csv!F202</f>
        <v/>
      </c>
      <c r="G202" s="499" t="str">
        <f>MKP_csv!G202</f>
        <v/>
      </c>
      <c r="H202" s="798" t="str">
        <f>MKP_csv!H202</f>
        <v/>
      </c>
      <c r="I202" s="798" t="str">
        <f>MKP_csv!I202</f>
        <v/>
      </c>
      <c r="J202" s="499" t="str">
        <f>MKP_csv!J202</f>
        <v/>
      </c>
      <c r="K202" s="499" t="str">
        <f>MKP_csv!K202</f>
        <v/>
      </c>
      <c r="L202" s="501"/>
      <c r="M202" s="493"/>
    </row>
    <row r="203" spans="1:13" x14ac:dyDescent="0.25">
      <c r="A203" s="498" t="str">
        <f>MKP_csv!A203</f>
        <v/>
      </c>
      <c r="B203" s="499" t="str">
        <f>MKP_csv!B203</f>
        <v/>
      </c>
      <c r="C203" s="499" t="str">
        <f>MKP_csv!C203</f>
        <v/>
      </c>
      <c r="D203" s="500" t="str">
        <f>MKP_csv!D203</f>
        <v/>
      </c>
      <c r="E203" s="500" t="str">
        <f>MKP_csv!E203</f>
        <v/>
      </c>
      <c r="F203" s="499" t="str">
        <f>MKP_csv!F203</f>
        <v/>
      </c>
      <c r="G203" s="499" t="str">
        <f>MKP_csv!G203</f>
        <v/>
      </c>
      <c r="H203" s="798" t="str">
        <f>MKP_csv!H203</f>
        <v/>
      </c>
      <c r="I203" s="798" t="str">
        <f>MKP_csv!I203</f>
        <v/>
      </c>
      <c r="J203" s="499" t="str">
        <f>MKP_csv!J203</f>
        <v/>
      </c>
      <c r="K203" s="499" t="str">
        <f>MKP_csv!K203</f>
        <v/>
      </c>
      <c r="L203" s="501"/>
      <c r="M203" s="493"/>
    </row>
    <row r="204" spans="1:13" x14ac:dyDescent="0.25">
      <c r="A204" s="498" t="str">
        <f>MKP_csv!A204</f>
        <v/>
      </c>
      <c r="B204" s="499" t="str">
        <f>MKP_csv!B204</f>
        <v/>
      </c>
      <c r="C204" s="499" t="str">
        <f>MKP_csv!C204</f>
        <v/>
      </c>
      <c r="D204" s="500" t="str">
        <f>MKP_csv!D204</f>
        <v/>
      </c>
      <c r="E204" s="500" t="str">
        <f>MKP_csv!E204</f>
        <v/>
      </c>
      <c r="F204" s="499" t="str">
        <f>MKP_csv!F204</f>
        <v/>
      </c>
      <c r="G204" s="499" t="str">
        <f>MKP_csv!G204</f>
        <v/>
      </c>
      <c r="H204" s="798" t="str">
        <f>MKP_csv!H204</f>
        <v/>
      </c>
      <c r="I204" s="798" t="str">
        <f>MKP_csv!I204</f>
        <v/>
      </c>
      <c r="J204" s="499" t="str">
        <f>MKP_csv!J204</f>
        <v/>
      </c>
      <c r="K204" s="499" t="str">
        <f>MKP_csv!K204</f>
        <v/>
      </c>
      <c r="L204" s="501"/>
      <c r="M204" s="493"/>
    </row>
    <row r="205" spans="1:13" x14ac:dyDescent="0.25">
      <c r="A205" s="498" t="str">
        <f>MKP_csv!A205</f>
        <v/>
      </c>
      <c r="B205" s="499" t="str">
        <f>MKP_csv!B205</f>
        <v/>
      </c>
      <c r="C205" s="499" t="str">
        <f>MKP_csv!C205</f>
        <v/>
      </c>
      <c r="D205" s="500" t="str">
        <f>MKP_csv!D205</f>
        <v/>
      </c>
      <c r="E205" s="500" t="str">
        <f>MKP_csv!E205</f>
        <v/>
      </c>
      <c r="F205" s="499" t="str">
        <f>MKP_csv!F205</f>
        <v/>
      </c>
      <c r="G205" s="499" t="str">
        <f>MKP_csv!G205</f>
        <v/>
      </c>
      <c r="H205" s="798" t="str">
        <f>MKP_csv!H205</f>
        <v/>
      </c>
      <c r="I205" s="798" t="str">
        <f>MKP_csv!I205</f>
        <v/>
      </c>
      <c r="J205" s="499" t="str">
        <f>MKP_csv!J205</f>
        <v/>
      </c>
      <c r="K205" s="499" t="str">
        <f>MKP_csv!K205</f>
        <v/>
      </c>
      <c r="L205" s="501"/>
      <c r="M205" s="493"/>
    </row>
    <row r="206" spans="1:13" x14ac:dyDescent="0.25">
      <c r="A206" s="498" t="str">
        <f>MKP_csv!A206</f>
        <v/>
      </c>
      <c r="B206" s="499" t="str">
        <f>MKP_csv!B206</f>
        <v/>
      </c>
      <c r="C206" s="499" t="str">
        <f>MKP_csv!C206</f>
        <v/>
      </c>
      <c r="D206" s="500" t="str">
        <f>MKP_csv!D206</f>
        <v/>
      </c>
      <c r="E206" s="500" t="str">
        <f>MKP_csv!E206</f>
        <v/>
      </c>
      <c r="F206" s="499" t="str">
        <f>MKP_csv!F206</f>
        <v/>
      </c>
      <c r="G206" s="499" t="str">
        <f>MKP_csv!G206</f>
        <v/>
      </c>
      <c r="H206" s="798" t="str">
        <f>MKP_csv!H206</f>
        <v/>
      </c>
      <c r="I206" s="798" t="str">
        <f>MKP_csv!I206</f>
        <v/>
      </c>
      <c r="J206" s="499" t="str">
        <f>MKP_csv!J206</f>
        <v/>
      </c>
      <c r="K206" s="499" t="str">
        <f>MKP_csv!K206</f>
        <v/>
      </c>
      <c r="L206" s="501"/>
      <c r="M206" s="493"/>
    </row>
    <row r="207" spans="1:13" x14ac:dyDescent="0.25">
      <c r="A207" s="498" t="str">
        <f>MKP_csv!A207</f>
        <v/>
      </c>
      <c r="B207" s="499" t="str">
        <f>MKP_csv!B207</f>
        <v/>
      </c>
      <c r="C207" s="499" t="str">
        <f>MKP_csv!C207</f>
        <v/>
      </c>
      <c r="D207" s="500" t="str">
        <f>MKP_csv!D207</f>
        <v/>
      </c>
      <c r="E207" s="500" t="str">
        <f>MKP_csv!E207</f>
        <v/>
      </c>
      <c r="F207" s="499" t="str">
        <f>MKP_csv!F207</f>
        <v/>
      </c>
      <c r="G207" s="499" t="str">
        <f>MKP_csv!G207</f>
        <v/>
      </c>
      <c r="H207" s="798" t="str">
        <f>MKP_csv!H207</f>
        <v/>
      </c>
      <c r="I207" s="798" t="str">
        <f>MKP_csv!I207</f>
        <v/>
      </c>
      <c r="J207" s="499" t="str">
        <f>MKP_csv!J207</f>
        <v/>
      </c>
      <c r="K207" s="499" t="str">
        <f>MKP_csv!K207</f>
        <v/>
      </c>
      <c r="L207" s="501"/>
      <c r="M207" s="493"/>
    </row>
    <row r="208" spans="1:13" x14ac:dyDescent="0.25">
      <c r="A208" s="498" t="str">
        <f>MKP_csv!A208</f>
        <v/>
      </c>
      <c r="B208" s="499" t="str">
        <f>MKP_csv!B208</f>
        <v/>
      </c>
      <c r="C208" s="499" t="str">
        <f>MKP_csv!C208</f>
        <v/>
      </c>
      <c r="D208" s="500" t="str">
        <f>MKP_csv!D208</f>
        <v/>
      </c>
      <c r="E208" s="500" t="str">
        <f>MKP_csv!E208</f>
        <v/>
      </c>
      <c r="F208" s="499" t="str">
        <f>MKP_csv!F208</f>
        <v/>
      </c>
      <c r="G208" s="499" t="str">
        <f>MKP_csv!G208</f>
        <v/>
      </c>
      <c r="H208" s="798" t="str">
        <f>MKP_csv!H208</f>
        <v/>
      </c>
      <c r="I208" s="798" t="str">
        <f>MKP_csv!I208</f>
        <v/>
      </c>
      <c r="J208" s="499" t="str">
        <f>MKP_csv!J208</f>
        <v/>
      </c>
      <c r="K208" s="499" t="str">
        <f>MKP_csv!K208</f>
        <v/>
      </c>
      <c r="L208" s="501"/>
      <c r="M208" s="493"/>
    </row>
    <row r="209" spans="1:13" x14ac:dyDescent="0.25">
      <c r="A209" s="498" t="str">
        <f>MKP_csv!A209</f>
        <v/>
      </c>
      <c r="B209" s="499" t="str">
        <f>MKP_csv!B209</f>
        <v/>
      </c>
      <c r="C209" s="499" t="str">
        <f>MKP_csv!C209</f>
        <v/>
      </c>
      <c r="D209" s="500" t="str">
        <f>MKP_csv!D209</f>
        <v/>
      </c>
      <c r="E209" s="500" t="str">
        <f>MKP_csv!E209</f>
        <v/>
      </c>
      <c r="F209" s="499" t="str">
        <f>MKP_csv!F209</f>
        <v/>
      </c>
      <c r="G209" s="499" t="str">
        <f>MKP_csv!G209</f>
        <v/>
      </c>
      <c r="H209" s="798" t="str">
        <f>MKP_csv!H209</f>
        <v/>
      </c>
      <c r="I209" s="798" t="str">
        <f>MKP_csv!I209</f>
        <v/>
      </c>
      <c r="J209" s="499" t="str">
        <f>MKP_csv!J209</f>
        <v/>
      </c>
      <c r="K209" s="499" t="str">
        <f>MKP_csv!K209</f>
        <v/>
      </c>
      <c r="L209" s="501"/>
      <c r="M209" s="493"/>
    </row>
    <row r="210" spans="1:13" x14ac:dyDescent="0.25">
      <c r="A210" s="498" t="str">
        <f>MKP_csv!A210</f>
        <v/>
      </c>
      <c r="B210" s="499" t="str">
        <f>MKP_csv!B210</f>
        <v/>
      </c>
      <c r="C210" s="499" t="str">
        <f>MKP_csv!C210</f>
        <v/>
      </c>
      <c r="D210" s="500" t="str">
        <f>MKP_csv!D210</f>
        <v/>
      </c>
      <c r="E210" s="500" t="str">
        <f>MKP_csv!E210</f>
        <v/>
      </c>
      <c r="F210" s="499" t="str">
        <f>MKP_csv!F210</f>
        <v/>
      </c>
      <c r="G210" s="499" t="str">
        <f>MKP_csv!G210</f>
        <v/>
      </c>
      <c r="H210" s="798" t="str">
        <f>MKP_csv!H210</f>
        <v/>
      </c>
      <c r="I210" s="798" t="str">
        <f>MKP_csv!I210</f>
        <v/>
      </c>
      <c r="J210" s="499" t="str">
        <f>MKP_csv!J210</f>
        <v/>
      </c>
      <c r="K210" s="499" t="str">
        <f>MKP_csv!K210</f>
        <v/>
      </c>
      <c r="L210" s="501"/>
      <c r="M210" s="493"/>
    </row>
    <row r="211" spans="1:13" x14ac:dyDescent="0.25">
      <c r="A211" s="498" t="str">
        <f>MKP_csv!A211</f>
        <v/>
      </c>
      <c r="B211" s="499" t="str">
        <f>MKP_csv!B211</f>
        <v/>
      </c>
      <c r="C211" s="499" t="str">
        <f>MKP_csv!C211</f>
        <v/>
      </c>
      <c r="D211" s="500" t="str">
        <f>MKP_csv!D211</f>
        <v/>
      </c>
      <c r="E211" s="500" t="str">
        <f>MKP_csv!E211</f>
        <v/>
      </c>
      <c r="F211" s="499" t="str">
        <f>MKP_csv!F211</f>
        <v/>
      </c>
      <c r="G211" s="499" t="str">
        <f>MKP_csv!G211</f>
        <v/>
      </c>
      <c r="H211" s="798" t="str">
        <f>MKP_csv!H211</f>
        <v/>
      </c>
      <c r="I211" s="798" t="str">
        <f>MKP_csv!I211</f>
        <v/>
      </c>
      <c r="J211" s="499" t="str">
        <f>MKP_csv!J211</f>
        <v/>
      </c>
      <c r="K211" s="499" t="str">
        <f>MKP_csv!K211</f>
        <v/>
      </c>
      <c r="L211" s="501"/>
      <c r="M211" s="493"/>
    </row>
    <row r="212" spans="1:13" x14ac:dyDescent="0.25">
      <c r="A212" s="498" t="str">
        <f>MKP_csv!A212</f>
        <v/>
      </c>
      <c r="B212" s="499" t="str">
        <f>MKP_csv!B212</f>
        <v/>
      </c>
      <c r="C212" s="499" t="str">
        <f>MKP_csv!C212</f>
        <v/>
      </c>
      <c r="D212" s="500" t="str">
        <f>MKP_csv!D212</f>
        <v/>
      </c>
      <c r="E212" s="500" t="str">
        <f>MKP_csv!E212</f>
        <v/>
      </c>
      <c r="F212" s="499" t="str">
        <f>MKP_csv!F212</f>
        <v/>
      </c>
      <c r="G212" s="499" t="str">
        <f>MKP_csv!G212</f>
        <v/>
      </c>
      <c r="H212" s="798" t="str">
        <f>MKP_csv!H212</f>
        <v/>
      </c>
      <c r="I212" s="798" t="str">
        <f>MKP_csv!I212</f>
        <v/>
      </c>
      <c r="J212" s="499" t="str">
        <f>MKP_csv!J212</f>
        <v/>
      </c>
      <c r="K212" s="499" t="str">
        <f>MKP_csv!K212</f>
        <v/>
      </c>
      <c r="L212" s="501"/>
      <c r="M212" s="493"/>
    </row>
    <row r="213" spans="1:13" x14ac:dyDescent="0.25">
      <c r="A213" s="498" t="str">
        <f>MKP_csv!A213</f>
        <v/>
      </c>
      <c r="B213" s="499" t="str">
        <f>MKP_csv!B213</f>
        <v/>
      </c>
      <c r="C213" s="499" t="str">
        <f>MKP_csv!C213</f>
        <v/>
      </c>
      <c r="D213" s="500" t="str">
        <f>MKP_csv!D213</f>
        <v/>
      </c>
      <c r="E213" s="500" t="str">
        <f>MKP_csv!E213</f>
        <v/>
      </c>
      <c r="F213" s="499" t="str">
        <f>MKP_csv!F213</f>
        <v/>
      </c>
      <c r="G213" s="499" t="str">
        <f>MKP_csv!G213</f>
        <v/>
      </c>
      <c r="H213" s="798" t="str">
        <f>MKP_csv!H213</f>
        <v/>
      </c>
      <c r="I213" s="798" t="str">
        <f>MKP_csv!I213</f>
        <v/>
      </c>
      <c r="J213" s="499" t="str">
        <f>MKP_csv!J213</f>
        <v/>
      </c>
      <c r="K213" s="499" t="str">
        <f>MKP_csv!K213</f>
        <v/>
      </c>
      <c r="L213" s="501"/>
      <c r="M213" s="493"/>
    </row>
    <row r="214" spans="1:13" x14ac:dyDescent="0.25">
      <c r="A214" s="498" t="str">
        <f>MKP_csv!A214</f>
        <v/>
      </c>
      <c r="B214" s="499" t="str">
        <f>MKP_csv!B214</f>
        <v/>
      </c>
      <c r="C214" s="499" t="str">
        <f>MKP_csv!C214</f>
        <v/>
      </c>
      <c r="D214" s="500" t="str">
        <f>MKP_csv!D214</f>
        <v/>
      </c>
      <c r="E214" s="500" t="str">
        <f>MKP_csv!E214</f>
        <v/>
      </c>
      <c r="F214" s="499" t="str">
        <f>MKP_csv!F214</f>
        <v/>
      </c>
      <c r="G214" s="499" t="str">
        <f>MKP_csv!G214</f>
        <v/>
      </c>
      <c r="H214" s="798" t="str">
        <f>MKP_csv!H214</f>
        <v/>
      </c>
      <c r="I214" s="798" t="str">
        <f>MKP_csv!I214</f>
        <v/>
      </c>
      <c r="J214" s="499" t="str">
        <f>MKP_csv!J214</f>
        <v/>
      </c>
      <c r="K214" s="499" t="str">
        <f>MKP_csv!K214</f>
        <v/>
      </c>
      <c r="L214" s="501"/>
      <c r="M214" s="493"/>
    </row>
    <row r="215" spans="1:13" x14ac:dyDescent="0.25">
      <c r="A215" s="498" t="str">
        <f>MKP_csv!A215</f>
        <v/>
      </c>
      <c r="B215" s="499" t="str">
        <f>MKP_csv!B215</f>
        <v/>
      </c>
      <c r="C215" s="499" t="str">
        <f>MKP_csv!C215</f>
        <v/>
      </c>
      <c r="D215" s="500" t="str">
        <f>MKP_csv!D215</f>
        <v/>
      </c>
      <c r="E215" s="500" t="str">
        <f>MKP_csv!E215</f>
        <v/>
      </c>
      <c r="F215" s="499" t="str">
        <f>MKP_csv!F215</f>
        <v/>
      </c>
      <c r="G215" s="499" t="str">
        <f>MKP_csv!G215</f>
        <v/>
      </c>
      <c r="H215" s="798" t="str">
        <f>MKP_csv!H215</f>
        <v/>
      </c>
      <c r="I215" s="798" t="str">
        <f>MKP_csv!I215</f>
        <v/>
      </c>
      <c r="J215" s="499" t="str">
        <f>MKP_csv!J215</f>
        <v/>
      </c>
      <c r="K215" s="499" t="str">
        <f>MKP_csv!K215</f>
        <v/>
      </c>
      <c r="L215" s="501"/>
      <c r="M215" s="493"/>
    </row>
    <row r="216" spans="1:13" x14ac:dyDescent="0.25">
      <c r="A216" s="498" t="str">
        <f>MKP_csv!A216</f>
        <v/>
      </c>
      <c r="B216" s="499" t="str">
        <f>MKP_csv!B216</f>
        <v/>
      </c>
      <c r="C216" s="499" t="str">
        <f>MKP_csv!C216</f>
        <v/>
      </c>
      <c r="D216" s="500" t="str">
        <f>MKP_csv!D216</f>
        <v/>
      </c>
      <c r="E216" s="500" t="str">
        <f>MKP_csv!E216</f>
        <v/>
      </c>
      <c r="F216" s="499" t="str">
        <f>MKP_csv!F216</f>
        <v/>
      </c>
      <c r="G216" s="499" t="str">
        <f>MKP_csv!G216</f>
        <v/>
      </c>
      <c r="H216" s="798" t="str">
        <f>MKP_csv!H216</f>
        <v/>
      </c>
      <c r="I216" s="798" t="str">
        <f>MKP_csv!I216</f>
        <v/>
      </c>
      <c r="J216" s="499" t="str">
        <f>MKP_csv!J216</f>
        <v/>
      </c>
      <c r="K216" s="499" t="str">
        <f>MKP_csv!K216</f>
        <v/>
      </c>
      <c r="L216" s="501"/>
      <c r="M216" s="493"/>
    </row>
    <row r="217" spans="1:13" x14ac:dyDescent="0.25">
      <c r="A217" s="498" t="str">
        <f>MKP_csv!A217</f>
        <v/>
      </c>
      <c r="B217" s="499" t="str">
        <f>MKP_csv!B217</f>
        <v/>
      </c>
      <c r="C217" s="499" t="str">
        <f>MKP_csv!C217</f>
        <v/>
      </c>
      <c r="D217" s="500" t="str">
        <f>MKP_csv!D217</f>
        <v/>
      </c>
      <c r="E217" s="500" t="str">
        <f>MKP_csv!E217</f>
        <v/>
      </c>
      <c r="F217" s="499" t="str">
        <f>MKP_csv!F217</f>
        <v/>
      </c>
      <c r="G217" s="499" t="str">
        <f>MKP_csv!G217</f>
        <v/>
      </c>
      <c r="H217" s="798" t="str">
        <f>MKP_csv!H217</f>
        <v/>
      </c>
      <c r="I217" s="798" t="str">
        <f>MKP_csv!I217</f>
        <v/>
      </c>
      <c r="J217" s="499" t="str">
        <f>MKP_csv!J217</f>
        <v/>
      </c>
      <c r="K217" s="499" t="str">
        <f>MKP_csv!K217</f>
        <v/>
      </c>
      <c r="L217" s="501"/>
      <c r="M217" s="493"/>
    </row>
    <row r="218" spans="1:13" x14ac:dyDescent="0.25">
      <c r="A218" s="498" t="str">
        <f>MKP_csv!A218</f>
        <v/>
      </c>
      <c r="B218" s="499" t="str">
        <f>MKP_csv!B218</f>
        <v/>
      </c>
      <c r="C218" s="499" t="str">
        <f>MKP_csv!C218</f>
        <v/>
      </c>
      <c r="D218" s="500" t="str">
        <f>MKP_csv!D218</f>
        <v/>
      </c>
      <c r="E218" s="500" t="str">
        <f>MKP_csv!E218</f>
        <v/>
      </c>
      <c r="F218" s="499" t="str">
        <f>MKP_csv!F218</f>
        <v/>
      </c>
      <c r="G218" s="499" t="str">
        <f>MKP_csv!G218</f>
        <v/>
      </c>
      <c r="H218" s="798" t="str">
        <f>MKP_csv!H218</f>
        <v/>
      </c>
      <c r="I218" s="798" t="str">
        <f>MKP_csv!I218</f>
        <v/>
      </c>
      <c r="J218" s="499" t="str">
        <f>MKP_csv!J218</f>
        <v/>
      </c>
      <c r="K218" s="499" t="str">
        <f>MKP_csv!K218</f>
        <v/>
      </c>
      <c r="L218" s="501"/>
      <c r="M218" s="493"/>
    </row>
    <row r="219" spans="1:13" x14ac:dyDescent="0.25">
      <c r="A219" s="498" t="str">
        <f>MKP_csv!A219</f>
        <v/>
      </c>
      <c r="B219" s="499" t="str">
        <f>MKP_csv!B219</f>
        <v/>
      </c>
      <c r="C219" s="499" t="str">
        <f>MKP_csv!C219</f>
        <v/>
      </c>
      <c r="D219" s="500" t="str">
        <f>MKP_csv!D219</f>
        <v/>
      </c>
      <c r="E219" s="500" t="str">
        <f>MKP_csv!E219</f>
        <v/>
      </c>
      <c r="F219" s="499" t="str">
        <f>MKP_csv!F219</f>
        <v/>
      </c>
      <c r="G219" s="499" t="str">
        <f>MKP_csv!G219</f>
        <v/>
      </c>
      <c r="H219" s="798" t="str">
        <f>MKP_csv!H219</f>
        <v/>
      </c>
      <c r="I219" s="798" t="str">
        <f>MKP_csv!I219</f>
        <v/>
      </c>
      <c r="J219" s="499" t="str">
        <f>MKP_csv!J219</f>
        <v/>
      </c>
      <c r="K219" s="499" t="str">
        <f>MKP_csv!K219</f>
        <v/>
      </c>
      <c r="L219" s="501"/>
      <c r="M219" s="493"/>
    </row>
    <row r="220" spans="1:13" x14ac:dyDescent="0.25">
      <c r="A220" s="498" t="str">
        <f>MKP_csv!A220</f>
        <v/>
      </c>
      <c r="B220" s="499" t="str">
        <f>MKP_csv!B220</f>
        <v/>
      </c>
      <c r="C220" s="499" t="str">
        <f>MKP_csv!C220</f>
        <v/>
      </c>
      <c r="D220" s="500" t="str">
        <f>MKP_csv!D220</f>
        <v/>
      </c>
      <c r="E220" s="500" t="str">
        <f>MKP_csv!E220</f>
        <v/>
      </c>
      <c r="F220" s="499" t="str">
        <f>MKP_csv!F220</f>
        <v/>
      </c>
      <c r="G220" s="499" t="str">
        <f>MKP_csv!G220</f>
        <v/>
      </c>
      <c r="H220" s="798" t="str">
        <f>MKP_csv!H220</f>
        <v/>
      </c>
      <c r="I220" s="798" t="str">
        <f>MKP_csv!I220</f>
        <v/>
      </c>
      <c r="J220" s="499" t="str">
        <f>MKP_csv!J220</f>
        <v/>
      </c>
      <c r="K220" s="499" t="str">
        <f>MKP_csv!K220</f>
        <v/>
      </c>
      <c r="L220" s="501"/>
      <c r="M220" s="493"/>
    </row>
    <row r="221" spans="1:13" x14ac:dyDescent="0.25">
      <c r="A221" s="498" t="str">
        <f>MKP_csv!A221</f>
        <v/>
      </c>
      <c r="B221" s="499" t="str">
        <f>MKP_csv!B221</f>
        <v/>
      </c>
      <c r="C221" s="499" t="str">
        <f>MKP_csv!C221</f>
        <v/>
      </c>
      <c r="D221" s="500" t="str">
        <f>MKP_csv!D221</f>
        <v/>
      </c>
      <c r="E221" s="500" t="str">
        <f>MKP_csv!E221</f>
        <v/>
      </c>
      <c r="F221" s="499" t="str">
        <f>MKP_csv!F221</f>
        <v/>
      </c>
      <c r="G221" s="499" t="str">
        <f>MKP_csv!G221</f>
        <v/>
      </c>
      <c r="H221" s="798" t="str">
        <f>MKP_csv!H221</f>
        <v/>
      </c>
      <c r="I221" s="798" t="str">
        <f>MKP_csv!I221</f>
        <v/>
      </c>
      <c r="J221" s="499" t="str">
        <f>MKP_csv!J221</f>
        <v/>
      </c>
      <c r="K221" s="499" t="str">
        <f>MKP_csv!K221</f>
        <v/>
      </c>
      <c r="L221" s="501"/>
      <c r="M221" s="493"/>
    </row>
    <row r="222" spans="1:13" x14ac:dyDescent="0.25">
      <c r="A222" s="498" t="str">
        <f>MKP_csv!A222</f>
        <v/>
      </c>
      <c r="B222" s="499" t="str">
        <f>MKP_csv!B222</f>
        <v/>
      </c>
      <c r="C222" s="499" t="str">
        <f>MKP_csv!C222</f>
        <v/>
      </c>
      <c r="D222" s="500" t="str">
        <f>MKP_csv!D222</f>
        <v/>
      </c>
      <c r="E222" s="500" t="str">
        <f>MKP_csv!E222</f>
        <v/>
      </c>
      <c r="F222" s="499" t="str">
        <f>MKP_csv!F222</f>
        <v/>
      </c>
      <c r="G222" s="499" t="str">
        <f>MKP_csv!G222</f>
        <v/>
      </c>
      <c r="H222" s="798" t="str">
        <f>MKP_csv!H222</f>
        <v/>
      </c>
      <c r="I222" s="798" t="str">
        <f>MKP_csv!I222</f>
        <v/>
      </c>
      <c r="J222" s="499" t="str">
        <f>MKP_csv!J222</f>
        <v/>
      </c>
      <c r="K222" s="499" t="str">
        <f>MKP_csv!K222</f>
        <v/>
      </c>
      <c r="L222" s="501"/>
      <c r="M222" s="493"/>
    </row>
    <row r="223" spans="1:13" x14ac:dyDescent="0.25">
      <c r="A223" s="498" t="str">
        <f>MKP_csv!A223</f>
        <v/>
      </c>
      <c r="B223" s="499" t="str">
        <f>MKP_csv!B223</f>
        <v/>
      </c>
      <c r="C223" s="499" t="str">
        <f>MKP_csv!C223</f>
        <v/>
      </c>
      <c r="D223" s="500" t="str">
        <f>MKP_csv!D223</f>
        <v/>
      </c>
      <c r="E223" s="500" t="str">
        <f>MKP_csv!E223</f>
        <v/>
      </c>
      <c r="F223" s="499" t="str">
        <f>MKP_csv!F223</f>
        <v/>
      </c>
      <c r="G223" s="499" t="str">
        <f>MKP_csv!G223</f>
        <v/>
      </c>
      <c r="H223" s="798" t="str">
        <f>MKP_csv!H223</f>
        <v/>
      </c>
      <c r="I223" s="798" t="str">
        <f>MKP_csv!I223</f>
        <v/>
      </c>
      <c r="J223" s="499" t="str">
        <f>MKP_csv!J223</f>
        <v/>
      </c>
      <c r="K223" s="499" t="str">
        <f>MKP_csv!K223</f>
        <v/>
      </c>
      <c r="L223" s="501"/>
      <c r="M223" s="493"/>
    </row>
    <row r="224" spans="1:13" x14ac:dyDescent="0.25">
      <c r="A224" s="498" t="str">
        <f>MKP_csv!A224</f>
        <v/>
      </c>
      <c r="B224" s="499" t="str">
        <f>MKP_csv!B224</f>
        <v/>
      </c>
      <c r="C224" s="499" t="str">
        <f>MKP_csv!C224</f>
        <v/>
      </c>
      <c r="D224" s="500" t="str">
        <f>MKP_csv!D224</f>
        <v/>
      </c>
      <c r="E224" s="500" t="str">
        <f>MKP_csv!E224</f>
        <v/>
      </c>
      <c r="F224" s="499" t="str">
        <f>MKP_csv!F224</f>
        <v/>
      </c>
      <c r="G224" s="499" t="str">
        <f>MKP_csv!G224</f>
        <v/>
      </c>
      <c r="H224" s="798" t="str">
        <f>MKP_csv!H224</f>
        <v/>
      </c>
      <c r="I224" s="798" t="str">
        <f>MKP_csv!I224</f>
        <v/>
      </c>
      <c r="J224" s="499" t="str">
        <f>MKP_csv!J224</f>
        <v/>
      </c>
      <c r="K224" s="499" t="str">
        <f>MKP_csv!K224</f>
        <v/>
      </c>
      <c r="L224" s="501"/>
      <c r="M224" s="493"/>
    </row>
    <row r="225" spans="1:13" x14ac:dyDescent="0.25">
      <c r="A225" s="498" t="str">
        <f>MKP_csv!A225</f>
        <v/>
      </c>
      <c r="B225" s="499" t="str">
        <f>MKP_csv!B225</f>
        <v/>
      </c>
      <c r="C225" s="499" t="str">
        <f>MKP_csv!C225</f>
        <v/>
      </c>
      <c r="D225" s="500" t="str">
        <f>MKP_csv!D225</f>
        <v/>
      </c>
      <c r="E225" s="500" t="str">
        <f>MKP_csv!E225</f>
        <v/>
      </c>
      <c r="F225" s="499" t="str">
        <f>MKP_csv!F225</f>
        <v/>
      </c>
      <c r="G225" s="499" t="str">
        <f>MKP_csv!G225</f>
        <v/>
      </c>
      <c r="H225" s="798" t="str">
        <f>MKP_csv!H225</f>
        <v/>
      </c>
      <c r="I225" s="798" t="str">
        <f>MKP_csv!I225</f>
        <v/>
      </c>
      <c r="J225" s="499" t="str">
        <f>MKP_csv!J225</f>
        <v/>
      </c>
      <c r="K225" s="499" t="str">
        <f>MKP_csv!K225</f>
        <v/>
      </c>
      <c r="L225" s="501"/>
      <c r="M225" s="493"/>
    </row>
    <row r="226" spans="1:13" x14ac:dyDescent="0.25">
      <c r="A226" s="498" t="str">
        <f>MKP_csv!A226</f>
        <v/>
      </c>
      <c r="B226" s="499" t="str">
        <f>MKP_csv!B226</f>
        <v/>
      </c>
      <c r="C226" s="499" t="str">
        <f>MKP_csv!C226</f>
        <v/>
      </c>
      <c r="D226" s="500" t="str">
        <f>MKP_csv!D226</f>
        <v/>
      </c>
      <c r="E226" s="500" t="str">
        <f>MKP_csv!E226</f>
        <v/>
      </c>
      <c r="F226" s="499" t="str">
        <f>MKP_csv!F226</f>
        <v/>
      </c>
      <c r="G226" s="499" t="str">
        <f>MKP_csv!G226</f>
        <v/>
      </c>
      <c r="H226" s="798" t="str">
        <f>MKP_csv!H226</f>
        <v/>
      </c>
      <c r="I226" s="798" t="str">
        <f>MKP_csv!I226</f>
        <v/>
      </c>
      <c r="J226" s="499" t="str">
        <f>MKP_csv!J226</f>
        <v/>
      </c>
      <c r="K226" s="499" t="str">
        <f>MKP_csv!K226</f>
        <v/>
      </c>
      <c r="L226" s="501"/>
      <c r="M226" s="493"/>
    </row>
    <row r="227" spans="1:13" x14ac:dyDescent="0.25">
      <c r="A227" s="498" t="str">
        <f>MKP_csv!A227</f>
        <v/>
      </c>
      <c r="B227" s="499" t="str">
        <f>MKP_csv!B227</f>
        <v/>
      </c>
      <c r="C227" s="499" t="str">
        <f>MKP_csv!C227</f>
        <v/>
      </c>
      <c r="D227" s="500" t="str">
        <f>MKP_csv!D227</f>
        <v/>
      </c>
      <c r="E227" s="500" t="str">
        <f>MKP_csv!E227</f>
        <v/>
      </c>
      <c r="F227" s="499" t="str">
        <f>MKP_csv!F227</f>
        <v/>
      </c>
      <c r="G227" s="499" t="str">
        <f>MKP_csv!G227</f>
        <v/>
      </c>
      <c r="H227" s="798" t="str">
        <f>MKP_csv!H227</f>
        <v/>
      </c>
      <c r="I227" s="798" t="str">
        <f>MKP_csv!I227</f>
        <v/>
      </c>
      <c r="J227" s="499" t="str">
        <f>MKP_csv!J227</f>
        <v/>
      </c>
      <c r="K227" s="499" t="str">
        <f>MKP_csv!K227</f>
        <v/>
      </c>
      <c r="L227" s="501"/>
      <c r="M227" s="493"/>
    </row>
    <row r="228" spans="1:13" x14ac:dyDescent="0.25">
      <c r="A228" s="498" t="str">
        <f>MKP_csv!A228</f>
        <v/>
      </c>
      <c r="B228" s="499" t="str">
        <f>MKP_csv!B228</f>
        <v/>
      </c>
      <c r="C228" s="499" t="str">
        <f>MKP_csv!C228</f>
        <v/>
      </c>
      <c r="D228" s="500" t="str">
        <f>MKP_csv!D228</f>
        <v/>
      </c>
      <c r="E228" s="500" t="str">
        <f>MKP_csv!E228</f>
        <v/>
      </c>
      <c r="F228" s="499" t="str">
        <f>MKP_csv!F228</f>
        <v/>
      </c>
      <c r="G228" s="499" t="str">
        <f>MKP_csv!G228</f>
        <v/>
      </c>
      <c r="H228" s="798" t="str">
        <f>MKP_csv!H228</f>
        <v/>
      </c>
      <c r="I228" s="798" t="str">
        <f>MKP_csv!I228</f>
        <v/>
      </c>
      <c r="J228" s="499" t="str">
        <f>MKP_csv!J228</f>
        <v/>
      </c>
      <c r="K228" s="499" t="str">
        <f>MKP_csv!K228</f>
        <v/>
      </c>
      <c r="L228" s="501"/>
      <c r="M228" s="493"/>
    </row>
    <row r="229" spans="1:13" x14ac:dyDescent="0.25">
      <c r="A229" s="498" t="str">
        <f>MKP_csv!A229</f>
        <v/>
      </c>
      <c r="B229" s="499" t="str">
        <f>MKP_csv!B229</f>
        <v/>
      </c>
      <c r="C229" s="499" t="str">
        <f>MKP_csv!C229</f>
        <v/>
      </c>
      <c r="D229" s="500" t="str">
        <f>MKP_csv!D229</f>
        <v/>
      </c>
      <c r="E229" s="500" t="str">
        <f>MKP_csv!E229</f>
        <v/>
      </c>
      <c r="F229" s="499" t="str">
        <f>MKP_csv!F229</f>
        <v/>
      </c>
      <c r="G229" s="499" t="str">
        <f>MKP_csv!G229</f>
        <v/>
      </c>
      <c r="H229" s="798" t="str">
        <f>MKP_csv!H229</f>
        <v/>
      </c>
      <c r="I229" s="798" t="str">
        <f>MKP_csv!I229</f>
        <v/>
      </c>
      <c r="J229" s="499" t="str">
        <f>MKP_csv!J229</f>
        <v/>
      </c>
      <c r="K229" s="499" t="str">
        <f>MKP_csv!K229</f>
        <v/>
      </c>
      <c r="L229" s="501"/>
      <c r="M229" s="493"/>
    </row>
    <row r="230" spans="1:13" x14ac:dyDescent="0.25">
      <c r="A230" s="498" t="str">
        <f>MKP_csv!A230</f>
        <v/>
      </c>
      <c r="B230" s="499" t="str">
        <f>MKP_csv!B230</f>
        <v/>
      </c>
      <c r="C230" s="499" t="str">
        <f>MKP_csv!C230</f>
        <v/>
      </c>
      <c r="D230" s="500" t="str">
        <f>MKP_csv!D230</f>
        <v/>
      </c>
      <c r="E230" s="500" t="str">
        <f>MKP_csv!E230</f>
        <v/>
      </c>
      <c r="F230" s="499" t="str">
        <f>MKP_csv!F230</f>
        <v/>
      </c>
      <c r="G230" s="499" t="str">
        <f>MKP_csv!G230</f>
        <v/>
      </c>
      <c r="H230" s="798" t="str">
        <f>MKP_csv!H230</f>
        <v/>
      </c>
      <c r="I230" s="798" t="str">
        <f>MKP_csv!I230</f>
        <v/>
      </c>
      <c r="J230" s="499" t="str">
        <f>MKP_csv!J230</f>
        <v/>
      </c>
      <c r="K230" s="499" t="str">
        <f>MKP_csv!K230</f>
        <v/>
      </c>
      <c r="L230" s="501"/>
      <c r="M230" s="493"/>
    </row>
    <row r="231" spans="1:13" x14ac:dyDescent="0.25">
      <c r="A231" s="498" t="str">
        <f>MKP_csv!A231</f>
        <v/>
      </c>
      <c r="B231" s="499" t="str">
        <f>MKP_csv!B231</f>
        <v/>
      </c>
      <c r="C231" s="499" t="str">
        <f>MKP_csv!C231</f>
        <v/>
      </c>
      <c r="D231" s="500" t="str">
        <f>MKP_csv!D231</f>
        <v/>
      </c>
      <c r="E231" s="500" t="str">
        <f>MKP_csv!E231</f>
        <v/>
      </c>
      <c r="F231" s="499" t="str">
        <f>MKP_csv!F231</f>
        <v/>
      </c>
      <c r="G231" s="499" t="str">
        <f>MKP_csv!G231</f>
        <v/>
      </c>
      <c r="H231" s="798" t="str">
        <f>MKP_csv!H231</f>
        <v/>
      </c>
      <c r="I231" s="798" t="str">
        <f>MKP_csv!I231</f>
        <v/>
      </c>
      <c r="J231" s="499" t="str">
        <f>MKP_csv!J231</f>
        <v/>
      </c>
      <c r="K231" s="499" t="str">
        <f>MKP_csv!K231</f>
        <v/>
      </c>
      <c r="L231" s="501"/>
      <c r="M231" s="493"/>
    </row>
    <row r="232" spans="1:13" x14ac:dyDescent="0.25">
      <c r="A232" s="498" t="str">
        <f>MKP_csv!A232</f>
        <v/>
      </c>
      <c r="B232" s="499" t="str">
        <f>MKP_csv!B232</f>
        <v/>
      </c>
      <c r="C232" s="499" t="str">
        <f>MKP_csv!C232</f>
        <v/>
      </c>
      <c r="D232" s="500" t="str">
        <f>MKP_csv!D232</f>
        <v/>
      </c>
      <c r="E232" s="500" t="str">
        <f>MKP_csv!E232</f>
        <v/>
      </c>
      <c r="F232" s="499" t="str">
        <f>MKP_csv!F232</f>
        <v/>
      </c>
      <c r="G232" s="499" t="str">
        <f>MKP_csv!G232</f>
        <v/>
      </c>
      <c r="H232" s="798" t="str">
        <f>MKP_csv!H232</f>
        <v/>
      </c>
      <c r="I232" s="798" t="str">
        <f>MKP_csv!I232</f>
        <v/>
      </c>
      <c r="J232" s="499" t="str">
        <f>MKP_csv!J232</f>
        <v/>
      </c>
      <c r="K232" s="499" t="str">
        <f>MKP_csv!K232</f>
        <v/>
      </c>
      <c r="L232" s="501"/>
      <c r="M232" s="493"/>
    </row>
    <row r="233" spans="1:13" x14ac:dyDescent="0.25">
      <c r="A233" s="498" t="str">
        <f>MKP_csv!A233</f>
        <v/>
      </c>
      <c r="B233" s="499" t="str">
        <f>MKP_csv!B233</f>
        <v/>
      </c>
      <c r="C233" s="499" t="str">
        <f>MKP_csv!C233</f>
        <v/>
      </c>
      <c r="D233" s="500" t="str">
        <f>MKP_csv!D233</f>
        <v/>
      </c>
      <c r="E233" s="500" t="str">
        <f>MKP_csv!E233</f>
        <v/>
      </c>
      <c r="F233" s="499" t="str">
        <f>MKP_csv!F233</f>
        <v/>
      </c>
      <c r="G233" s="499" t="str">
        <f>MKP_csv!G233</f>
        <v/>
      </c>
      <c r="H233" s="798" t="str">
        <f>MKP_csv!H233</f>
        <v/>
      </c>
      <c r="I233" s="798" t="str">
        <f>MKP_csv!I233</f>
        <v/>
      </c>
      <c r="J233" s="499" t="str">
        <f>MKP_csv!J233</f>
        <v/>
      </c>
      <c r="K233" s="499" t="str">
        <f>MKP_csv!K233</f>
        <v/>
      </c>
      <c r="L233" s="501"/>
      <c r="M233" s="493"/>
    </row>
    <row r="234" spans="1:13" x14ac:dyDescent="0.25">
      <c r="A234" s="498" t="str">
        <f>MKP_csv!A234</f>
        <v/>
      </c>
      <c r="B234" s="499" t="str">
        <f>MKP_csv!B234</f>
        <v/>
      </c>
      <c r="C234" s="499" t="str">
        <f>MKP_csv!C234</f>
        <v/>
      </c>
      <c r="D234" s="500" t="str">
        <f>MKP_csv!D234</f>
        <v/>
      </c>
      <c r="E234" s="500" t="str">
        <f>MKP_csv!E234</f>
        <v/>
      </c>
      <c r="F234" s="499" t="str">
        <f>MKP_csv!F234</f>
        <v/>
      </c>
      <c r="G234" s="499" t="str">
        <f>MKP_csv!G234</f>
        <v/>
      </c>
      <c r="H234" s="798" t="str">
        <f>MKP_csv!H234</f>
        <v/>
      </c>
      <c r="I234" s="798" t="str">
        <f>MKP_csv!I234</f>
        <v/>
      </c>
      <c r="J234" s="499" t="str">
        <f>MKP_csv!J234</f>
        <v/>
      </c>
      <c r="K234" s="499" t="str">
        <f>MKP_csv!K234</f>
        <v/>
      </c>
      <c r="L234" s="501"/>
      <c r="M234" s="493"/>
    </row>
    <row r="235" spans="1:13" x14ac:dyDescent="0.25">
      <c r="A235" s="498" t="str">
        <f>MKP_csv!A235</f>
        <v/>
      </c>
      <c r="B235" s="499" t="str">
        <f>MKP_csv!B235</f>
        <v/>
      </c>
      <c r="C235" s="499" t="str">
        <f>MKP_csv!C235</f>
        <v/>
      </c>
      <c r="D235" s="500" t="str">
        <f>MKP_csv!D235</f>
        <v/>
      </c>
      <c r="E235" s="500" t="str">
        <f>MKP_csv!E235</f>
        <v/>
      </c>
      <c r="F235" s="499" t="str">
        <f>MKP_csv!F235</f>
        <v/>
      </c>
      <c r="G235" s="499" t="str">
        <f>MKP_csv!G235</f>
        <v/>
      </c>
      <c r="H235" s="798" t="str">
        <f>MKP_csv!H235</f>
        <v/>
      </c>
      <c r="I235" s="798" t="str">
        <f>MKP_csv!I235</f>
        <v/>
      </c>
      <c r="J235" s="499" t="str">
        <f>MKP_csv!J235</f>
        <v/>
      </c>
      <c r="K235" s="499" t="str">
        <f>MKP_csv!K235</f>
        <v/>
      </c>
      <c r="L235" s="501"/>
      <c r="M235" s="493"/>
    </row>
    <row r="236" spans="1:13" x14ac:dyDescent="0.25">
      <c r="A236" s="498" t="str">
        <f>MKP_csv!A236</f>
        <v/>
      </c>
      <c r="B236" s="499" t="str">
        <f>MKP_csv!B236</f>
        <v/>
      </c>
      <c r="C236" s="499" t="str">
        <f>MKP_csv!C236</f>
        <v/>
      </c>
      <c r="D236" s="500" t="str">
        <f>MKP_csv!D236</f>
        <v/>
      </c>
      <c r="E236" s="500" t="str">
        <f>MKP_csv!E236</f>
        <v/>
      </c>
      <c r="F236" s="499" t="str">
        <f>MKP_csv!F236</f>
        <v/>
      </c>
      <c r="G236" s="499" t="str">
        <f>MKP_csv!G236</f>
        <v/>
      </c>
      <c r="H236" s="798" t="str">
        <f>MKP_csv!H236</f>
        <v/>
      </c>
      <c r="I236" s="798" t="str">
        <f>MKP_csv!I236</f>
        <v/>
      </c>
      <c r="J236" s="499" t="str">
        <f>MKP_csv!J236</f>
        <v/>
      </c>
      <c r="K236" s="499" t="str">
        <f>MKP_csv!K236</f>
        <v/>
      </c>
      <c r="L236" s="501"/>
      <c r="M236" s="493"/>
    </row>
    <row r="237" spans="1:13" x14ac:dyDescent="0.25">
      <c r="A237" s="498" t="str">
        <f>MKP_csv!A237</f>
        <v/>
      </c>
      <c r="B237" s="499" t="str">
        <f>MKP_csv!B237</f>
        <v/>
      </c>
      <c r="C237" s="499" t="str">
        <f>MKP_csv!C237</f>
        <v/>
      </c>
      <c r="D237" s="500" t="str">
        <f>MKP_csv!D237</f>
        <v/>
      </c>
      <c r="E237" s="500" t="str">
        <f>MKP_csv!E237</f>
        <v/>
      </c>
      <c r="F237" s="499" t="str">
        <f>MKP_csv!F237</f>
        <v/>
      </c>
      <c r="G237" s="499" t="str">
        <f>MKP_csv!G237</f>
        <v/>
      </c>
      <c r="H237" s="798" t="str">
        <f>MKP_csv!H237</f>
        <v/>
      </c>
      <c r="I237" s="798" t="str">
        <f>MKP_csv!I237</f>
        <v/>
      </c>
      <c r="J237" s="499" t="str">
        <f>MKP_csv!J237</f>
        <v/>
      </c>
      <c r="K237" s="499" t="str">
        <f>MKP_csv!K237</f>
        <v/>
      </c>
      <c r="L237" s="501"/>
      <c r="M237" s="493"/>
    </row>
    <row r="238" spans="1:13" x14ac:dyDescent="0.25">
      <c r="A238" s="498" t="str">
        <f>MKP_csv!A238</f>
        <v/>
      </c>
      <c r="B238" s="499" t="str">
        <f>MKP_csv!B238</f>
        <v/>
      </c>
      <c r="C238" s="499" t="str">
        <f>MKP_csv!C238</f>
        <v/>
      </c>
      <c r="D238" s="500" t="str">
        <f>MKP_csv!D238</f>
        <v/>
      </c>
      <c r="E238" s="500" t="str">
        <f>MKP_csv!E238</f>
        <v/>
      </c>
      <c r="F238" s="499" t="str">
        <f>MKP_csv!F238</f>
        <v/>
      </c>
      <c r="G238" s="499" t="str">
        <f>MKP_csv!G238</f>
        <v/>
      </c>
      <c r="H238" s="798" t="str">
        <f>MKP_csv!H238</f>
        <v/>
      </c>
      <c r="I238" s="798" t="str">
        <f>MKP_csv!I238</f>
        <v/>
      </c>
      <c r="J238" s="499" t="str">
        <f>MKP_csv!J238</f>
        <v/>
      </c>
      <c r="K238" s="499" t="str">
        <f>MKP_csv!K238</f>
        <v/>
      </c>
      <c r="L238" s="501"/>
      <c r="M238" s="493"/>
    </row>
    <row r="239" spans="1:13" x14ac:dyDescent="0.25">
      <c r="A239" s="498" t="str">
        <f>MKP_csv!A239</f>
        <v/>
      </c>
      <c r="B239" s="499" t="str">
        <f>MKP_csv!B239</f>
        <v/>
      </c>
      <c r="C239" s="499" t="str">
        <f>MKP_csv!C239</f>
        <v/>
      </c>
      <c r="D239" s="500" t="str">
        <f>MKP_csv!D239</f>
        <v/>
      </c>
      <c r="E239" s="500" t="str">
        <f>MKP_csv!E239</f>
        <v/>
      </c>
      <c r="F239" s="499" t="str">
        <f>MKP_csv!F239</f>
        <v/>
      </c>
      <c r="G239" s="499" t="str">
        <f>MKP_csv!G239</f>
        <v/>
      </c>
      <c r="H239" s="798" t="str">
        <f>MKP_csv!H239</f>
        <v/>
      </c>
      <c r="I239" s="798" t="str">
        <f>MKP_csv!I239</f>
        <v/>
      </c>
      <c r="J239" s="499" t="str">
        <f>MKP_csv!J239</f>
        <v/>
      </c>
      <c r="K239" s="499" t="str">
        <f>MKP_csv!K239</f>
        <v/>
      </c>
      <c r="L239" s="501"/>
      <c r="M239" s="493"/>
    </row>
    <row r="240" spans="1:13" x14ac:dyDescent="0.25">
      <c r="A240" s="498" t="str">
        <f>MKP_csv!A240</f>
        <v/>
      </c>
      <c r="B240" s="499" t="str">
        <f>MKP_csv!B240</f>
        <v/>
      </c>
      <c r="C240" s="499" t="str">
        <f>MKP_csv!C240</f>
        <v/>
      </c>
      <c r="D240" s="500" t="str">
        <f>MKP_csv!D240</f>
        <v/>
      </c>
      <c r="E240" s="500" t="str">
        <f>MKP_csv!E240</f>
        <v/>
      </c>
      <c r="F240" s="499" t="str">
        <f>MKP_csv!F240</f>
        <v/>
      </c>
      <c r="G240" s="499" t="str">
        <f>MKP_csv!G240</f>
        <v/>
      </c>
      <c r="H240" s="798" t="str">
        <f>MKP_csv!H240</f>
        <v/>
      </c>
      <c r="I240" s="798" t="str">
        <f>MKP_csv!I240</f>
        <v/>
      </c>
      <c r="J240" s="499" t="str">
        <f>MKP_csv!J240</f>
        <v/>
      </c>
      <c r="K240" s="499" t="str">
        <f>MKP_csv!K240</f>
        <v/>
      </c>
      <c r="L240" s="501"/>
      <c r="M240" s="493"/>
    </row>
    <row r="241" spans="1:13" x14ac:dyDescent="0.25">
      <c r="A241" s="498" t="str">
        <f>MKP_csv!A241</f>
        <v/>
      </c>
      <c r="B241" s="499" t="str">
        <f>MKP_csv!B241</f>
        <v/>
      </c>
      <c r="C241" s="499" t="str">
        <f>MKP_csv!C241</f>
        <v/>
      </c>
      <c r="D241" s="500" t="str">
        <f>MKP_csv!D241</f>
        <v/>
      </c>
      <c r="E241" s="500" t="str">
        <f>MKP_csv!E241</f>
        <v/>
      </c>
      <c r="F241" s="499" t="str">
        <f>MKP_csv!F241</f>
        <v/>
      </c>
      <c r="G241" s="499" t="str">
        <f>MKP_csv!G241</f>
        <v/>
      </c>
      <c r="H241" s="798" t="str">
        <f>MKP_csv!H241</f>
        <v/>
      </c>
      <c r="I241" s="798" t="str">
        <f>MKP_csv!I241</f>
        <v/>
      </c>
      <c r="J241" s="499" t="str">
        <f>MKP_csv!J241</f>
        <v/>
      </c>
      <c r="K241" s="499" t="str">
        <f>MKP_csv!K241</f>
        <v/>
      </c>
      <c r="L241" s="501"/>
      <c r="M241" s="493"/>
    </row>
    <row r="242" spans="1:13" x14ac:dyDescent="0.25">
      <c r="A242" s="498" t="str">
        <f>MKP_csv!A242</f>
        <v/>
      </c>
      <c r="B242" s="499" t="str">
        <f>MKP_csv!B242</f>
        <v/>
      </c>
      <c r="C242" s="499" t="str">
        <f>MKP_csv!C242</f>
        <v/>
      </c>
      <c r="D242" s="500" t="str">
        <f>MKP_csv!D242</f>
        <v/>
      </c>
      <c r="E242" s="500" t="str">
        <f>MKP_csv!E242</f>
        <v/>
      </c>
      <c r="F242" s="499" t="str">
        <f>MKP_csv!F242</f>
        <v/>
      </c>
      <c r="G242" s="499" t="str">
        <f>MKP_csv!G242</f>
        <v/>
      </c>
      <c r="H242" s="798" t="str">
        <f>MKP_csv!H242</f>
        <v/>
      </c>
      <c r="I242" s="798" t="str">
        <f>MKP_csv!I242</f>
        <v/>
      </c>
      <c r="J242" s="499" t="str">
        <f>MKP_csv!J242</f>
        <v/>
      </c>
      <c r="K242" s="499" t="str">
        <f>MKP_csv!K242</f>
        <v/>
      </c>
      <c r="L242" s="501"/>
      <c r="M242" s="493"/>
    </row>
    <row r="243" spans="1:13" x14ac:dyDescent="0.25">
      <c r="A243" s="498" t="str">
        <f>MKP_csv!A243</f>
        <v/>
      </c>
      <c r="B243" s="499" t="str">
        <f>MKP_csv!B243</f>
        <v/>
      </c>
      <c r="C243" s="499" t="str">
        <f>MKP_csv!C243</f>
        <v/>
      </c>
      <c r="D243" s="500" t="str">
        <f>MKP_csv!D243</f>
        <v/>
      </c>
      <c r="E243" s="500" t="str">
        <f>MKP_csv!E243</f>
        <v/>
      </c>
      <c r="F243" s="499" t="str">
        <f>MKP_csv!F243</f>
        <v/>
      </c>
      <c r="G243" s="499" t="str">
        <f>MKP_csv!G243</f>
        <v/>
      </c>
      <c r="H243" s="798" t="str">
        <f>MKP_csv!H243</f>
        <v/>
      </c>
      <c r="I243" s="798" t="str">
        <f>MKP_csv!I243</f>
        <v/>
      </c>
      <c r="J243" s="499" t="str">
        <f>MKP_csv!J243</f>
        <v/>
      </c>
      <c r="K243" s="499" t="str">
        <f>MKP_csv!K243</f>
        <v/>
      </c>
      <c r="L243" s="501"/>
      <c r="M243" s="493"/>
    </row>
    <row r="244" spans="1:13" x14ac:dyDescent="0.25">
      <c r="A244" s="498" t="str">
        <f>MKP_csv!A244</f>
        <v/>
      </c>
      <c r="B244" s="499" t="str">
        <f>MKP_csv!B244</f>
        <v/>
      </c>
      <c r="C244" s="499" t="str">
        <f>MKP_csv!C244</f>
        <v/>
      </c>
      <c r="D244" s="500" t="str">
        <f>MKP_csv!D244</f>
        <v/>
      </c>
      <c r="E244" s="500" t="str">
        <f>MKP_csv!E244</f>
        <v/>
      </c>
      <c r="F244" s="499" t="str">
        <f>MKP_csv!F244</f>
        <v/>
      </c>
      <c r="G244" s="499" t="str">
        <f>MKP_csv!G244</f>
        <v/>
      </c>
      <c r="H244" s="798" t="str">
        <f>MKP_csv!H244</f>
        <v/>
      </c>
      <c r="I244" s="798" t="str">
        <f>MKP_csv!I244</f>
        <v/>
      </c>
      <c r="J244" s="499" t="str">
        <f>MKP_csv!J244</f>
        <v/>
      </c>
      <c r="K244" s="499" t="str">
        <f>MKP_csv!K244</f>
        <v/>
      </c>
      <c r="L244" s="501"/>
      <c r="M244" s="493"/>
    </row>
    <row r="245" spans="1:13" x14ac:dyDescent="0.25">
      <c r="A245" s="498" t="str">
        <f>MKP_csv!A245</f>
        <v/>
      </c>
      <c r="B245" s="499" t="str">
        <f>MKP_csv!B245</f>
        <v/>
      </c>
      <c r="C245" s="499" t="str">
        <f>MKP_csv!C245</f>
        <v/>
      </c>
      <c r="D245" s="500" t="str">
        <f>MKP_csv!D245</f>
        <v/>
      </c>
      <c r="E245" s="500" t="str">
        <f>MKP_csv!E245</f>
        <v/>
      </c>
      <c r="F245" s="499" t="str">
        <f>MKP_csv!F245</f>
        <v/>
      </c>
      <c r="G245" s="499" t="str">
        <f>MKP_csv!G245</f>
        <v/>
      </c>
      <c r="H245" s="798" t="str">
        <f>MKP_csv!H245</f>
        <v/>
      </c>
      <c r="I245" s="798" t="str">
        <f>MKP_csv!I245</f>
        <v/>
      </c>
      <c r="J245" s="499" t="str">
        <f>MKP_csv!J245</f>
        <v/>
      </c>
      <c r="K245" s="499" t="str">
        <f>MKP_csv!K245</f>
        <v/>
      </c>
      <c r="L245" s="501"/>
      <c r="M245" s="493"/>
    </row>
    <row r="246" spans="1:13" x14ac:dyDescent="0.25">
      <c r="A246" s="498" t="str">
        <f>MKP_csv!A246</f>
        <v/>
      </c>
      <c r="B246" s="499" t="str">
        <f>MKP_csv!B246</f>
        <v/>
      </c>
      <c r="C246" s="499" t="str">
        <f>MKP_csv!C246</f>
        <v/>
      </c>
      <c r="D246" s="500" t="str">
        <f>MKP_csv!D246</f>
        <v/>
      </c>
      <c r="E246" s="500" t="str">
        <f>MKP_csv!E246</f>
        <v/>
      </c>
      <c r="F246" s="499" t="str">
        <f>MKP_csv!F246</f>
        <v/>
      </c>
      <c r="G246" s="499" t="str">
        <f>MKP_csv!G246</f>
        <v/>
      </c>
      <c r="H246" s="798" t="str">
        <f>MKP_csv!H246</f>
        <v/>
      </c>
      <c r="I246" s="798" t="str">
        <f>MKP_csv!I246</f>
        <v/>
      </c>
      <c r="J246" s="499" t="str">
        <f>MKP_csv!J246</f>
        <v/>
      </c>
      <c r="K246" s="499" t="str">
        <f>MKP_csv!K246</f>
        <v/>
      </c>
      <c r="L246" s="501"/>
      <c r="M246" s="493"/>
    </row>
    <row r="247" spans="1:13" x14ac:dyDescent="0.25">
      <c r="A247" s="498" t="str">
        <f>MKP_csv!A247</f>
        <v/>
      </c>
      <c r="B247" s="499" t="str">
        <f>MKP_csv!B247</f>
        <v/>
      </c>
      <c r="C247" s="499" t="str">
        <f>MKP_csv!C247</f>
        <v/>
      </c>
      <c r="D247" s="500" t="str">
        <f>MKP_csv!D247</f>
        <v/>
      </c>
      <c r="E247" s="500" t="str">
        <f>MKP_csv!E247</f>
        <v/>
      </c>
      <c r="F247" s="499" t="str">
        <f>MKP_csv!F247</f>
        <v/>
      </c>
      <c r="G247" s="499" t="str">
        <f>MKP_csv!G247</f>
        <v/>
      </c>
      <c r="H247" s="798" t="str">
        <f>MKP_csv!H247</f>
        <v/>
      </c>
      <c r="I247" s="798" t="str">
        <f>MKP_csv!I247</f>
        <v/>
      </c>
      <c r="J247" s="499" t="str">
        <f>MKP_csv!J247</f>
        <v/>
      </c>
      <c r="K247" s="499" t="str">
        <f>MKP_csv!K247</f>
        <v/>
      </c>
      <c r="L247" s="501"/>
      <c r="M247" s="493"/>
    </row>
    <row r="248" spans="1:13" x14ac:dyDescent="0.25">
      <c r="A248" s="498" t="str">
        <f>MKP_csv!A248</f>
        <v/>
      </c>
      <c r="B248" s="499" t="str">
        <f>MKP_csv!B248</f>
        <v/>
      </c>
      <c r="C248" s="499" t="str">
        <f>MKP_csv!C248</f>
        <v/>
      </c>
      <c r="D248" s="500" t="str">
        <f>MKP_csv!D248</f>
        <v/>
      </c>
      <c r="E248" s="500" t="str">
        <f>MKP_csv!E248</f>
        <v/>
      </c>
      <c r="F248" s="499" t="str">
        <f>MKP_csv!F248</f>
        <v/>
      </c>
      <c r="G248" s="499" t="str">
        <f>MKP_csv!G248</f>
        <v/>
      </c>
      <c r="H248" s="798" t="str">
        <f>MKP_csv!H248</f>
        <v/>
      </c>
      <c r="I248" s="798" t="str">
        <f>MKP_csv!I248</f>
        <v/>
      </c>
      <c r="J248" s="499" t="str">
        <f>MKP_csv!J248</f>
        <v/>
      </c>
      <c r="K248" s="499" t="str">
        <f>MKP_csv!K248</f>
        <v/>
      </c>
      <c r="L248" s="501"/>
      <c r="M248" s="493"/>
    </row>
    <row r="249" spans="1:13" x14ac:dyDescent="0.25">
      <c r="A249" s="498" t="str">
        <f>MKP_csv!A249</f>
        <v/>
      </c>
      <c r="B249" s="499" t="str">
        <f>MKP_csv!B249</f>
        <v/>
      </c>
      <c r="C249" s="499" t="str">
        <f>MKP_csv!C249</f>
        <v/>
      </c>
      <c r="D249" s="500" t="str">
        <f>MKP_csv!D249</f>
        <v/>
      </c>
      <c r="E249" s="500" t="str">
        <f>MKP_csv!E249</f>
        <v/>
      </c>
      <c r="F249" s="499" t="str">
        <f>MKP_csv!F249</f>
        <v/>
      </c>
      <c r="G249" s="499" t="str">
        <f>MKP_csv!G249</f>
        <v/>
      </c>
      <c r="H249" s="798" t="str">
        <f>MKP_csv!H249</f>
        <v/>
      </c>
      <c r="I249" s="798" t="str">
        <f>MKP_csv!I249</f>
        <v/>
      </c>
      <c r="J249" s="499" t="str">
        <f>MKP_csv!J249</f>
        <v/>
      </c>
      <c r="K249" s="499" t="str">
        <f>MKP_csv!K249</f>
        <v/>
      </c>
      <c r="L249" s="501"/>
      <c r="M249" s="493"/>
    </row>
    <row r="250" spans="1:13" x14ac:dyDescent="0.25">
      <c r="A250" s="498" t="str">
        <f>MKP_csv!A250</f>
        <v/>
      </c>
      <c r="B250" s="499" t="str">
        <f>MKP_csv!B250</f>
        <v/>
      </c>
      <c r="C250" s="499" t="str">
        <f>MKP_csv!C250</f>
        <v/>
      </c>
      <c r="D250" s="500" t="str">
        <f>MKP_csv!D250</f>
        <v/>
      </c>
      <c r="E250" s="500" t="str">
        <f>MKP_csv!E250</f>
        <v/>
      </c>
      <c r="F250" s="499" t="str">
        <f>MKP_csv!F250</f>
        <v/>
      </c>
      <c r="G250" s="499" t="str">
        <f>MKP_csv!G250</f>
        <v/>
      </c>
      <c r="H250" s="798" t="str">
        <f>MKP_csv!H250</f>
        <v/>
      </c>
      <c r="I250" s="798" t="str">
        <f>MKP_csv!I250</f>
        <v/>
      </c>
      <c r="J250" s="499" t="str">
        <f>MKP_csv!J250</f>
        <v/>
      </c>
      <c r="K250" s="499" t="str">
        <f>MKP_csv!K250</f>
        <v/>
      </c>
      <c r="L250" s="501"/>
      <c r="M250" s="493"/>
    </row>
    <row r="251" spans="1:13" x14ac:dyDescent="0.25">
      <c r="A251" s="498" t="str">
        <f>MKP_csv!A251</f>
        <v/>
      </c>
      <c r="B251" s="499" t="str">
        <f>MKP_csv!B251</f>
        <v/>
      </c>
      <c r="C251" s="499" t="str">
        <f>MKP_csv!C251</f>
        <v/>
      </c>
      <c r="D251" s="500" t="str">
        <f>MKP_csv!D251</f>
        <v/>
      </c>
      <c r="E251" s="500" t="str">
        <f>MKP_csv!E251</f>
        <v/>
      </c>
      <c r="F251" s="499" t="str">
        <f>MKP_csv!F251</f>
        <v/>
      </c>
      <c r="G251" s="499" t="str">
        <f>MKP_csv!G251</f>
        <v/>
      </c>
      <c r="H251" s="798" t="str">
        <f>MKP_csv!H251</f>
        <v/>
      </c>
      <c r="I251" s="798" t="str">
        <f>MKP_csv!I251</f>
        <v/>
      </c>
      <c r="J251" s="499" t="str">
        <f>MKP_csv!J251</f>
        <v/>
      </c>
      <c r="K251" s="499" t="str">
        <f>MKP_csv!K251</f>
        <v/>
      </c>
      <c r="L251" s="501"/>
      <c r="M251" s="493"/>
    </row>
    <row r="252" spans="1:13" x14ac:dyDescent="0.25">
      <c r="A252" s="498" t="str">
        <f>MKP_csv!A252</f>
        <v/>
      </c>
      <c r="B252" s="499" t="str">
        <f>MKP_csv!B252</f>
        <v/>
      </c>
      <c r="C252" s="499" t="str">
        <f>MKP_csv!C252</f>
        <v/>
      </c>
      <c r="D252" s="500" t="str">
        <f>MKP_csv!D252</f>
        <v/>
      </c>
      <c r="E252" s="500" t="str">
        <f>MKP_csv!E252</f>
        <v/>
      </c>
      <c r="F252" s="499" t="str">
        <f>MKP_csv!F252</f>
        <v/>
      </c>
      <c r="G252" s="499" t="str">
        <f>MKP_csv!G252</f>
        <v/>
      </c>
      <c r="H252" s="798" t="str">
        <f>MKP_csv!H252</f>
        <v/>
      </c>
      <c r="I252" s="798" t="str">
        <f>MKP_csv!I252</f>
        <v/>
      </c>
      <c r="J252" s="499" t="str">
        <f>MKP_csv!J252</f>
        <v/>
      </c>
      <c r="K252" s="499" t="str">
        <f>MKP_csv!K252</f>
        <v/>
      </c>
      <c r="L252" s="501"/>
      <c r="M252" s="493"/>
    </row>
    <row r="253" spans="1:13" x14ac:dyDescent="0.25">
      <c r="A253" s="498" t="str">
        <f>MKP_csv!A253</f>
        <v/>
      </c>
      <c r="B253" s="499" t="str">
        <f>MKP_csv!B253</f>
        <v/>
      </c>
      <c r="C253" s="499" t="str">
        <f>MKP_csv!C253</f>
        <v/>
      </c>
      <c r="D253" s="500" t="str">
        <f>MKP_csv!D253</f>
        <v/>
      </c>
      <c r="E253" s="500" t="str">
        <f>MKP_csv!E253</f>
        <v/>
      </c>
      <c r="F253" s="499" t="str">
        <f>MKP_csv!F253</f>
        <v/>
      </c>
      <c r="G253" s="499" t="str">
        <f>MKP_csv!G253</f>
        <v/>
      </c>
      <c r="H253" s="798" t="str">
        <f>MKP_csv!H253</f>
        <v/>
      </c>
      <c r="I253" s="798" t="str">
        <f>MKP_csv!I253</f>
        <v/>
      </c>
      <c r="J253" s="499" t="str">
        <f>MKP_csv!J253</f>
        <v/>
      </c>
      <c r="K253" s="499" t="str">
        <f>MKP_csv!K253</f>
        <v/>
      </c>
      <c r="L253" s="501"/>
      <c r="M253" s="493"/>
    </row>
    <row r="254" spans="1:13" x14ac:dyDescent="0.25">
      <c r="A254" s="498" t="str">
        <f>MKP_csv!A254</f>
        <v/>
      </c>
      <c r="B254" s="499" t="str">
        <f>MKP_csv!B254</f>
        <v/>
      </c>
      <c r="C254" s="499" t="str">
        <f>MKP_csv!C254</f>
        <v/>
      </c>
      <c r="D254" s="500" t="str">
        <f>MKP_csv!D254</f>
        <v/>
      </c>
      <c r="E254" s="500" t="str">
        <f>MKP_csv!E254</f>
        <v/>
      </c>
      <c r="F254" s="499" t="str">
        <f>MKP_csv!F254</f>
        <v/>
      </c>
      <c r="G254" s="499" t="str">
        <f>MKP_csv!G254</f>
        <v/>
      </c>
      <c r="H254" s="798" t="str">
        <f>MKP_csv!H254</f>
        <v/>
      </c>
      <c r="I254" s="798" t="str">
        <f>MKP_csv!I254</f>
        <v/>
      </c>
      <c r="J254" s="499" t="str">
        <f>MKP_csv!J254</f>
        <v/>
      </c>
      <c r="K254" s="499" t="str">
        <f>MKP_csv!K254</f>
        <v/>
      </c>
      <c r="L254" s="501"/>
      <c r="M254" s="493"/>
    </row>
    <row r="255" spans="1:13" x14ac:dyDescent="0.25">
      <c r="A255" s="498" t="str">
        <f>MKP_csv!A255</f>
        <v/>
      </c>
      <c r="B255" s="499" t="str">
        <f>MKP_csv!B255</f>
        <v/>
      </c>
      <c r="C255" s="499" t="str">
        <f>MKP_csv!C255</f>
        <v/>
      </c>
      <c r="D255" s="500" t="str">
        <f>MKP_csv!D255</f>
        <v/>
      </c>
      <c r="E255" s="500" t="str">
        <f>MKP_csv!E255</f>
        <v/>
      </c>
      <c r="F255" s="499" t="str">
        <f>MKP_csv!F255</f>
        <v/>
      </c>
      <c r="G255" s="499" t="str">
        <f>MKP_csv!G255</f>
        <v/>
      </c>
      <c r="H255" s="798" t="str">
        <f>MKP_csv!H255</f>
        <v/>
      </c>
      <c r="I255" s="798" t="str">
        <f>MKP_csv!I255</f>
        <v/>
      </c>
      <c r="J255" s="499" t="str">
        <f>MKP_csv!J255</f>
        <v/>
      </c>
      <c r="K255" s="499" t="str">
        <f>MKP_csv!K255</f>
        <v/>
      </c>
      <c r="L255" s="501"/>
      <c r="M255" s="493"/>
    </row>
    <row r="256" spans="1:13" x14ac:dyDescent="0.25">
      <c r="A256" s="498" t="str">
        <f>MKP_csv!A256</f>
        <v/>
      </c>
      <c r="B256" s="499" t="str">
        <f>MKP_csv!B256</f>
        <v/>
      </c>
      <c r="C256" s="499" t="str">
        <f>MKP_csv!C256</f>
        <v/>
      </c>
      <c r="D256" s="500" t="str">
        <f>MKP_csv!D256</f>
        <v/>
      </c>
      <c r="E256" s="500" t="str">
        <f>MKP_csv!E256</f>
        <v/>
      </c>
      <c r="F256" s="499" t="str">
        <f>MKP_csv!F256</f>
        <v/>
      </c>
      <c r="G256" s="499" t="str">
        <f>MKP_csv!G256</f>
        <v/>
      </c>
      <c r="H256" s="798" t="str">
        <f>MKP_csv!H256</f>
        <v/>
      </c>
      <c r="I256" s="798" t="str">
        <f>MKP_csv!I256</f>
        <v/>
      </c>
      <c r="J256" s="499" t="str">
        <f>MKP_csv!J256</f>
        <v/>
      </c>
      <c r="K256" s="499" t="str">
        <f>MKP_csv!K256</f>
        <v/>
      </c>
      <c r="L256" s="501"/>
      <c r="M256" s="493"/>
    </row>
    <row r="257" spans="1:13" x14ac:dyDescent="0.25">
      <c r="A257" s="498" t="str">
        <f>MKP_csv!A257</f>
        <v/>
      </c>
      <c r="B257" s="499" t="str">
        <f>MKP_csv!B257</f>
        <v/>
      </c>
      <c r="C257" s="499" t="str">
        <f>MKP_csv!C257</f>
        <v/>
      </c>
      <c r="D257" s="500" t="str">
        <f>MKP_csv!D257</f>
        <v/>
      </c>
      <c r="E257" s="500" t="str">
        <f>MKP_csv!E257</f>
        <v/>
      </c>
      <c r="F257" s="499" t="str">
        <f>MKP_csv!F257</f>
        <v/>
      </c>
      <c r="G257" s="499" t="str">
        <f>MKP_csv!G257</f>
        <v/>
      </c>
      <c r="H257" s="798" t="str">
        <f>MKP_csv!H257</f>
        <v/>
      </c>
      <c r="I257" s="798" t="str">
        <f>MKP_csv!I257</f>
        <v/>
      </c>
      <c r="J257" s="499" t="str">
        <f>MKP_csv!J257</f>
        <v/>
      </c>
      <c r="K257" s="499" t="str">
        <f>MKP_csv!K257</f>
        <v/>
      </c>
      <c r="L257" s="501"/>
      <c r="M257" s="493"/>
    </row>
    <row r="258" spans="1:13" x14ac:dyDescent="0.25">
      <c r="A258" s="498" t="str">
        <f>MKP_csv!A258</f>
        <v/>
      </c>
      <c r="B258" s="499" t="str">
        <f>MKP_csv!B258</f>
        <v/>
      </c>
      <c r="C258" s="499" t="str">
        <f>MKP_csv!C258</f>
        <v/>
      </c>
      <c r="D258" s="500" t="str">
        <f>MKP_csv!D258</f>
        <v/>
      </c>
      <c r="E258" s="500" t="str">
        <f>MKP_csv!E258</f>
        <v/>
      </c>
      <c r="F258" s="499" t="str">
        <f>MKP_csv!F258</f>
        <v/>
      </c>
      <c r="G258" s="499" t="str">
        <f>MKP_csv!G258</f>
        <v/>
      </c>
      <c r="H258" s="798" t="str">
        <f>MKP_csv!H258</f>
        <v/>
      </c>
      <c r="I258" s="798" t="str">
        <f>MKP_csv!I258</f>
        <v/>
      </c>
      <c r="J258" s="499" t="str">
        <f>MKP_csv!J258</f>
        <v/>
      </c>
      <c r="K258" s="499" t="str">
        <f>MKP_csv!K258</f>
        <v/>
      </c>
      <c r="L258" s="501"/>
      <c r="M258" s="493"/>
    </row>
    <row r="259" spans="1:13" x14ac:dyDescent="0.25">
      <c r="A259" s="498" t="str">
        <f>MKP_csv!A259</f>
        <v/>
      </c>
      <c r="B259" s="499" t="str">
        <f>MKP_csv!B259</f>
        <v/>
      </c>
      <c r="C259" s="499" t="str">
        <f>MKP_csv!C259</f>
        <v/>
      </c>
      <c r="D259" s="500" t="str">
        <f>MKP_csv!D259</f>
        <v/>
      </c>
      <c r="E259" s="500" t="str">
        <f>MKP_csv!E259</f>
        <v/>
      </c>
      <c r="F259" s="499" t="str">
        <f>MKP_csv!F259</f>
        <v/>
      </c>
      <c r="G259" s="499" t="str">
        <f>MKP_csv!G259</f>
        <v/>
      </c>
      <c r="H259" s="798" t="str">
        <f>MKP_csv!H259</f>
        <v/>
      </c>
      <c r="I259" s="798" t="str">
        <f>MKP_csv!I259</f>
        <v/>
      </c>
      <c r="J259" s="499" t="str">
        <f>MKP_csv!J259</f>
        <v/>
      </c>
      <c r="K259" s="499" t="str">
        <f>MKP_csv!K259</f>
        <v/>
      </c>
      <c r="L259" s="501"/>
      <c r="M259" s="493"/>
    </row>
    <row r="260" spans="1:13" x14ac:dyDescent="0.25">
      <c r="A260" s="498" t="str">
        <f>MKP_csv!A260</f>
        <v/>
      </c>
      <c r="B260" s="499" t="str">
        <f>MKP_csv!B260</f>
        <v/>
      </c>
      <c r="C260" s="499" t="str">
        <f>MKP_csv!C260</f>
        <v/>
      </c>
      <c r="D260" s="500" t="str">
        <f>MKP_csv!D260</f>
        <v/>
      </c>
      <c r="E260" s="500" t="str">
        <f>MKP_csv!E260</f>
        <v/>
      </c>
      <c r="F260" s="499" t="str">
        <f>MKP_csv!F260</f>
        <v/>
      </c>
      <c r="G260" s="499" t="str">
        <f>MKP_csv!G260</f>
        <v/>
      </c>
      <c r="H260" s="798" t="str">
        <f>MKP_csv!H260</f>
        <v/>
      </c>
      <c r="I260" s="798" t="str">
        <f>MKP_csv!I260</f>
        <v/>
      </c>
      <c r="J260" s="499" t="str">
        <f>MKP_csv!J260</f>
        <v/>
      </c>
      <c r="K260" s="499" t="str">
        <f>MKP_csv!K260</f>
        <v/>
      </c>
      <c r="L260" s="501"/>
      <c r="M260" s="493"/>
    </row>
    <row r="261" spans="1:13" x14ac:dyDescent="0.25">
      <c r="A261" s="498" t="str">
        <f>MKP_csv!A261</f>
        <v/>
      </c>
      <c r="B261" s="499" t="str">
        <f>MKP_csv!B261</f>
        <v/>
      </c>
      <c r="C261" s="499" t="str">
        <f>MKP_csv!C261</f>
        <v/>
      </c>
      <c r="D261" s="500" t="str">
        <f>MKP_csv!D261</f>
        <v/>
      </c>
      <c r="E261" s="500" t="str">
        <f>MKP_csv!E261</f>
        <v/>
      </c>
      <c r="F261" s="499" t="str">
        <f>MKP_csv!F261</f>
        <v/>
      </c>
      <c r="G261" s="499" t="str">
        <f>MKP_csv!G261</f>
        <v/>
      </c>
      <c r="H261" s="798" t="str">
        <f>MKP_csv!H261</f>
        <v/>
      </c>
      <c r="I261" s="798" t="str">
        <f>MKP_csv!I261</f>
        <v/>
      </c>
      <c r="J261" s="499" t="str">
        <f>MKP_csv!J261</f>
        <v/>
      </c>
      <c r="K261" s="499" t="str">
        <f>MKP_csv!K261</f>
        <v/>
      </c>
      <c r="L261" s="501"/>
      <c r="M261" s="493"/>
    </row>
    <row r="262" spans="1:13" x14ac:dyDescent="0.25">
      <c r="A262" s="498" t="str">
        <f>MKP_csv!A262</f>
        <v/>
      </c>
      <c r="B262" s="499" t="str">
        <f>MKP_csv!B262</f>
        <v/>
      </c>
      <c r="C262" s="499" t="str">
        <f>MKP_csv!C262</f>
        <v/>
      </c>
      <c r="D262" s="500" t="str">
        <f>MKP_csv!D262</f>
        <v/>
      </c>
      <c r="E262" s="500" t="str">
        <f>MKP_csv!E262</f>
        <v/>
      </c>
      <c r="F262" s="499" t="str">
        <f>MKP_csv!F262</f>
        <v/>
      </c>
      <c r="G262" s="499" t="str">
        <f>MKP_csv!G262</f>
        <v/>
      </c>
      <c r="H262" s="798" t="str">
        <f>MKP_csv!H262</f>
        <v/>
      </c>
      <c r="I262" s="798" t="str">
        <f>MKP_csv!I262</f>
        <v/>
      </c>
      <c r="J262" s="499" t="str">
        <f>MKP_csv!J262</f>
        <v/>
      </c>
      <c r="K262" s="499" t="str">
        <f>MKP_csv!K262</f>
        <v/>
      </c>
      <c r="L262" s="501"/>
      <c r="M262" s="493"/>
    </row>
    <row r="263" spans="1:13" x14ac:dyDescent="0.25">
      <c r="A263" s="498" t="str">
        <f>MKP_csv!A263</f>
        <v/>
      </c>
      <c r="B263" s="499" t="str">
        <f>MKP_csv!B263</f>
        <v/>
      </c>
      <c r="C263" s="499" t="str">
        <f>MKP_csv!C263</f>
        <v/>
      </c>
      <c r="D263" s="500" t="str">
        <f>MKP_csv!D263</f>
        <v/>
      </c>
      <c r="E263" s="500" t="str">
        <f>MKP_csv!E263</f>
        <v/>
      </c>
      <c r="F263" s="499" t="str">
        <f>MKP_csv!F263</f>
        <v/>
      </c>
      <c r="G263" s="499" t="str">
        <f>MKP_csv!G263</f>
        <v/>
      </c>
      <c r="H263" s="798" t="str">
        <f>MKP_csv!H263</f>
        <v/>
      </c>
      <c r="I263" s="798" t="str">
        <f>MKP_csv!I263</f>
        <v/>
      </c>
      <c r="J263" s="499" t="str">
        <f>MKP_csv!J263</f>
        <v/>
      </c>
      <c r="K263" s="499" t="str">
        <f>MKP_csv!K263</f>
        <v/>
      </c>
      <c r="L263" s="501"/>
      <c r="M263" s="493"/>
    </row>
    <row r="264" spans="1:13" x14ac:dyDescent="0.25">
      <c r="A264" s="498" t="str">
        <f>MKP_csv!A264</f>
        <v/>
      </c>
      <c r="B264" s="499" t="str">
        <f>MKP_csv!B264</f>
        <v/>
      </c>
      <c r="C264" s="499" t="str">
        <f>MKP_csv!C264</f>
        <v/>
      </c>
      <c r="D264" s="500" t="str">
        <f>MKP_csv!D264</f>
        <v/>
      </c>
      <c r="E264" s="500" t="str">
        <f>MKP_csv!E264</f>
        <v/>
      </c>
      <c r="F264" s="499" t="str">
        <f>MKP_csv!F264</f>
        <v/>
      </c>
      <c r="G264" s="499" t="str">
        <f>MKP_csv!G264</f>
        <v/>
      </c>
      <c r="H264" s="798" t="str">
        <f>MKP_csv!H264</f>
        <v/>
      </c>
      <c r="I264" s="798" t="str">
        <f>MKP_csv!I264</f>
        <v/>
      </c>
      <c r="J264" s="499" t="str">
        <f>MKP_csv!J264</f>
        <v/>
      </c>
      <c r="K264" s="499" t="str">
        <f>MKP_csv!K264</f>
        <v/>
      </c>
      <c r="L264" s="501"/>
      <c r="M264" s="493"/>
    </row>
    <row r="265" spans="1:13" x14ac:dyDescent="0.25">
      <c r="A265" s="498" t="str">
        <f>MKP_csv!A265</f>
        <v/>
      </c>
      <c r="B265" s="499" t="str">
        <f>MKP_csv!B265</f>
        <v/>
      </c>
      <c r="C265" s="499" t="str">
        <f>MKP_csv!C265</f>
        <v/>
      </c>
      <c r="D265" s="500" t="str">
        <f>MKP_csv!D265</f>
        <v/>
      </c>
      <c r="E265" s="500" t="str">
        <f>MKP_csv!E265</f>
        <v/>
      </c>
      <c r="F265" s="499" t="str">
        <f>MKP_csv!F265</f>
        <v/>
      </c>
      <c r="G265" s="499" t="str">
        <f>MKP_csv!G265</f>
        <v/>
      </c>
      <c r="H265" s="798" t="str">
        <f>MKP_csv!H265</f>
        <v/>
      </c>
      <c r="I265" s="798" t="str">
        <f>MKP_csv!I265</f>
        <v/>
      </c>
      <c r="J265" s="499" t="str">
        <f>MKP_csv!J265</f>
        <v/>
      </c>
      <c r="K265" s="499" t="str">
        <f>MKP_csv!K265</f>
        <v/>
      </c>
      <c r="L265" s="501"/>
      <c r="M265" s="493"/>
    </row>
    <row r="266" spans="1:13" x14ac:dyDescent="0.25">
      <c r="A266" s="498" t="str">
        <f>MKP_csv!A266</f>
        <v/>
      </c>
      <c r="B266" s="499" t="str">
        <f>MKP_csv!B266</f>
        <v/>
      </c>
      <c r="C266" s="499" t="str">
        <f>MKP_csv!C266</f>
        <v/>
      </c>
      <c r="D266" s="500" t="str">
        <f>MKP_csv!D266</f>
        <v/>
      </c>
      <c r="E266" s="500" t="str">
        <f>MKP_csv!E266</f>
        <v/>
      </c>
      <c r="F266" s="499" t="str">
        <f>MKP_csv!F266</f>
        <v/>
      </c>
      <c r="G266" s="499" t="str">
        <f>MKP_csv!G266</f>
        <v/>
      </c>
      <c r="H266" s="798" t="str">
        <f>MKP_csv!H266</f>
        <v/>
      </c>
      <c r="I266" s="798" t="str">
        <f>MKP_csv!I266</f>
        <v/>
      </c>
      <c r="J266" s="499" t="str">
        <f>MKP_csv!J266</f>
        <v/>
      </c>
      <c r="K266" s="499" t="str">
        <f>MKP_csv!K266</f>
        <v/>
      </c>
      <c r="L266" s="501"/>
      <c r="M266" s="493"/>
    </row>
    <row r="267" spans="1:13" x14ac:dyDescent="0.25">
      <c r="A267" s="498" t="str">
        <f>MKP_csv!A267</f>
        <v/>
      </c>
      <c r="B267" s="499" t="str">
        <f>MKP_csv!B267</f>
        <v/>
      </c>
      <c r="C267" s="499" t="str">
        <f>MKP_csv!C267</f>
        <v/>
      </c>
      <c r="D267" s="500" t="str">
        <f>MKP_csv!D267</f>
        <v/>
      </c>
      <c r="E267" s="500" t="str">
        <f>MKP_csv!E267</f>
        <v/>
      </c>
      <c r="F267" s="499" t="str">
        <f>MKP_csv!F267</f>
        <v/>
      </c>
      <c r="G267" s="499" t="str">
        <f>MKP_csv!G267</f>
        <v/>
      </c>
      <c r="H267" s="798" t="str">
        <f>MKP_csv!H267</f>
        <v/>
      </c>
      <c r="I267" s="798" t="str">
        <f>MKP_csv!I267</f>
        <v/>
      </c>
      <c r="J267" s="499" t="str">
        <f>MKP_csv!J267</f>
        <v/>
      </c>
      <c r="K267" s="499" t="str">
        <f>MKP_csv!K267</f>
        <v/>
      </c>
      <c r="L267" s="501"/>
      <c r="M267" s="493"/>
    </row>
    <row r="268" spans="1:13" x14ac:dyDescent="0.25">
      <c r="A268" s="498" t="str">
        <f>MKP_csv!A268</f>
        <v/>
      </c>
      <c r="B268" s="499" t="str">
        <f>MKP_csv!B268</f>
        <v/>
      </c>
      <c r="C268" s="499" t="str">
        <f>MKP_csv!C268</f>
        <v/>
      </c>
      <c r="D268" s="500" t="str">
        <f>MKP_csv!D268</f>
        <v/>
      </c>
      <c r="E268" s="500" t="str">
        <f>MKP_csv!E268</f>
        <v/>
      </c>
      <c r="F268" s="499" t="str">
        <f>MKP_csv!F268</f>
        <v/>
      </c>
      <c r="G268" s="499" t="str">
        <f>MKP_csv!G268</f>
        <v/>
      </c>
      <c r="H268" s="798" t="str">
        <f>MKP_csv!H268</f>
        <v/>
      </c>
      <c r="I268" s="798" t="str">
        <f>MKP_csv!I268</f>
        <v/>
      </c>
      <c r="J268" s="499" t="str">
        <f>MKP_csv!J268</f>
        <v/>
      </c>
      <c r="K268" s="499" t="str">
        <f>MKP_csv!K268</f>
        <v/>
      </c>
      <c r="L268" s="501"/>
      <c r="M268" s="493"/>
    </row>
    <row r="269" spans="1:13" x14ac:dyDescent="0.25">
      <c r="A269" s="498" t="str">
        <f>MKP_csv!A269</f>
        <v/>
      </c>
      <c r="B269" s="499" t="str">
        <f>MKP_csv!B269</f>
        <v/>
      </c>
      <c r="C269" s="499" t="str">
        <f>MKP_csv!C269</f>
        <v/>
      </c>
      <c r="D269" s="500" t="str">
        <f>MKP_csv!D269</f>
        <v/>
      </c>
      <c r="E269" s="500" t="str">
        <f>MKP_csv!E269</f>
        <v/>
      </c>
      <c r="F269" s="499" t="str">
        <f>MKP_csv!F269</f>
        <v/>
      </c>
      <c r="G269" s="499" t="str">
        <f>MKP_csv!G269</f>
        <v/>
      </c>
      <c r="H269" s="798" t="str">
        <f>MKP_csv!H269</f>
        <v/>
      </c>
      <c r="I269" s="798" t="str">
        <f>MKP_csv!I269</f>
        <v/>
      </c>
      <c r="J269" s="499" t="str">
        <f>MKP_csv!J269</f>
        <v/>
      </c>
      <c r="K269" s="499" t="str">
        <f>MKP_csv!K269</f>
        <v/>
      </c>
      <c r="L269" s="501"/>
      <c r="M269" s="493"/>
    </row>
    <row r="270" spans="1:13" x14ac:dyDescent="0.25">
      <c r="A270" s="498" t="str">
        <f>MKP_csv!A270</f>
        <v/>
      </c>
      <c r="B270" s="499" t="str">
        <f>MKP_csv!B270</f>
        <v/>
      </c>
      <c r="C270" s="499" t="str">
        <f>MKP_csv!C270</f>
        <v/>
      </c>
      <c r="D270" s="500" t="str">
        <f>MKP_csv!D270</f>
        <v/>
      </c>
      <c r="E270" s="500" t="str">
        <f>MKP_csv!E270</f>
        <v/>
      </c>
      <c r="F270" s="499" t="str">
        <f>MKP_csv!F270</f>
        <v/>
      </c>
      <c r="G270" s="499" t="str">
        <f>MKP_csv!G270</f>
        <v/>
      </c>
      <c r="H270" s="798" t="str">
        <f>MKP_csv!H270</f>
        <v/>
      </c>
      <c r="I270" s="798" t="str">
        <f>MKP_csv!I270</f>
        <v/>
      </c>
      <c r="J270" s="499" t="str">
        <f>MKP_csv!J270</f>
        <v/>
      </c>
      <c r="K270" s="499" t="str">
        <f>MKP_csv!K270</f>
        <v/>
      </c>
      <c r="L270" s="501"/>
      <c r="M270" s="493"/>
    </row>
    <row r="271" spans="1:13" x14ac:dyDescent="0.25">
      <c r="A271" s="498" t="str">
        <f>MKP_csv!A271</f>
        <v/>
      </c>
      <c r="B271" s="499" t="str">
        <f>MKP_csv!B271</f>
        <v/>
      </c>
      <c r="C271" s="499" t="str">
        <f>MKP_csv!C271</f>
        <v/>
      </c>
      <c r="D271" s="500" t="str">
        <f>MKP_csv!D271</f>
        <v/>
      </c>
      <c r="E271" s="500" t="str">
        <f>MKP_csv!E271</f>
        <v/>
      </c>
      <c r="F271" s="499" t="str">
        <f>MKP_csv!F271</f>
        <v/>
      </c>
      <c r="G271" s="499" t="str">
        <f>MKP_csv!G271</f>
        <v/>
      </c>
      <c r="H271" s="798" t="str">
        <f>MKP_csv!H271</f>
        <v/>
      </c>
      <c r="I271" s="798" t="str">
        <f>MKP_csv!I271</f>
        <v/>
      </c>
      <c r="J271" s="499" t="str">
        <f>MKP_csv!J271</f>
        <v/>
      </c>
      <c r="K271" s="499" t="str">
        <f>MKP_csv!K271</f>
        <v/>
      </c>
      <c r="L271" s="501"/>
      <c r="M271" s="493"/>
    </row>
    <row r="272" spans="1:13" x14ac:dyDescent="0.25">
      <c r="A272" s="498" t="str">
        <f>MKP_csv!A272</f>
        <v/>
      </c>
      <c r="B272" s="499" t="str">
        <f>MKP_csv!B272</f>
        <v/>
      </c>
      <c r="C272" s="499" t="str">
        <f>MKP_csv!C272</f>
        <v/>
      </c>
      <c r="D272" s="500" t="str">
        <f>MKP_csv!D272</f>
        <v/>
      </c>
      <c r="E272" s="500" t="str">
        <f>MKP_csv!E272</f>
        <v/>
      </c>
      <c r="F272" s="499" t="str">
        <f>MKP_csv!F272</f>
        <v/>
      </c>
      <c r="G272" s="499" t="str">
        <f>MKP_csv!G272</f>
        <v/>
      </c>
      <c r="H272" s="798" t="str">
        <f>MKP_csv!H272</f>
        <v/>
      </c>
      <c r="I272" s="798" t="str">
        <f>MKP_csv!I272</f>
        <v/>
      </c>
      <c r="J272" s="499" t="str">
        <f>MKP_csv!J272</f>
        <v/>
      </c>
      <c r="K272" s="499" t="str">
        <f>MKP_csv!K272</f>
        <v/>
      </c>
      <c r="L272" s="501"/>
      <c r="M272" s="493"/>
    </row>
    <row r="273" spans="1:13" x14ac:dyDescent="0.25">
      <c r="A273" s="498" t="str">
        <f>MKP_csv!A273</f>
        <v/>
      </c>
      <c r="B273" s="499" t="str">
        <f>MKP_csv!B273</f>
        <v/>
      </c>
      <c r="C273" s="499" t="str">
        <f>MKP_csv!C273</f>
        <v/>
      </c>
      <c r="D273" s="500" t="str">
        <f>MKP_csv!D273</f>
        <v/>
      </c>
      <c r="E273" s="500" t="str">
        <f>MKP_csv!E273</f>
        <v/>
      </c>
      <c r="F273" s="499" t="str">
        <f>MKP_csv!F273</f>
        <v/>
      </c>
      <c r="G273" s="499" t="str">
        <f>MKP_csv!G273</f>
        <v/>
      </c>
      <c r="H273" s="798" t="str">
        <f>MKP_csv!H273</f>
        <v/>
      </c>
      <c r="I273" s="798" t="str">
        <f>MKP_csv!I273</f>
        <v/>
      </c>
      <c r="J273" s="499" t="str">
        <f>MKP_csv!J273</f>
        <v/>
      </c>
      <c r="K273" s="499" t="str">
        <f>MKP_csv!K273</f>
        <v/>
      </c>
      <c r="L273" s="501"/>
      <c r="M273" s="493"/>
    </row>
    <row r="274" spans="1:13" x14ac:dyDescent="0.25">
      <c r="A274" s="498" t="str">
        <f>MKP_csv!A274</f>
        <v/>
      </c>
      <c r="B274" s="499" t="str">
        <f>MKP_csv!B274</f>
        <v/>
      </c>
      <c r="C274" s="499" t="str">
        <f>MKP_csv!C274</f>
        <v/>
      </c>
      <c r="D274" s="500" t="str">
        <f>MKP_csv!D274</f>
        <v/>
      </c>
      <c r="E274" s="500" t="str">
        <f>MKP_csv!E274</f>
        <v/>
      </c>
      <c r="F274" s="499" t="str">
        <f>MKP_csv!F274</f>
        <v/>
      </c>
      <c r="G274" s="499" t="str">
        <f>MKP_csv!G274</f>
        <v/>
      </c>
      <c r="H274" s="798" t="str">
        <f>MKP_csv!H274</f>
        <v/>
      </c>
      <c r="I274" s="798" t="str">
        <f>MKP_csv!I274</f>
        <v/>
      </c>
      <c r="J274" s="499" t="str">
        <f>MKP_csv!J274</f>
        <v/>
      </c>
      <c r="K274" s="499" t="str">
        <f>MKP_csv!K274</f>
        <v/>
      </c>
      <c r="L274" s="501"/>
      <c r="M274" s="493"/>
    </row>
    <row r="275" spans="1:13" x14ac:dyDescent="0.25">
      <c r="A275" s="498" t="str">
        <f>MKP_csv!A275</f>
        <v/>
      </c>
      <c r="B275" s="499" t="str">
        <f>MKP_csv!B275</f>
        <v/>
      </c>
      <c r="C275" s="499" t="str">
        <f>MKP_csv!C275</f>
        <v/>
      </c>
      <c r="D275" s="500" t="str">
        <f>MKP_csv!D275</f>
        <v/>
      </c>
      <c r="E275" s="500" t="str">
        <f>MKP_csv!E275</f>
        <v/>
      </c>
      <c r="F275" s="499" t="str">
        <f>MKP_csv!F275</f>
        <v/>
      </c>
      <c r="G275" s="499" t="str">
        <f>MKP_csv!G275</f>
        <v/>
      </c>
      <c r="H275" s="798" t="str">
        <f>MKP_csv!H275</f>
        <v/>
      </c>
      <c r="I275" s="798" t="str">
        <f>MKP_csv!I275</f>
        <v/>
      </c>
      <c r="J275" s="499" t="str">
        <f>MKP_csv!J275</f>
        <v/>
      </c>
      <c r="K275" s="499" t="str">
        <f>MKP_csv!K275</f>
        <v/>
      </c>
      <c r="L275" s="501"/>
      <c r="M275" s="493"/>
    </row>
    <row r="276" spans="1:13" x14ac:dyDescent="0.25">
      <c r="A276" s="498" t="str">
        <f>MKP_csv!A276</f>
        <v/>
      </c>
      <c r="B276" s="499" t="str">
        <f>MKP_csv!B276</f>
        <v/>
      </c>
      <c r="C276" s="499" t="str">
        <f>MKP_csv!C276</f>
        <v/>
      </c>
      <c r="D276" s="500" t="str">
        <f>MKP_csv!D276</f>
        <v/>
      </c>
      <c r="E276" s="500" t="str">
        <f>MKP_csv!E276</f>
        <v/>
      </c>
      <c r="F276" s="499" t="str">
        <f>MKP_csv!F276</f>
        <v/>
      </c>
      <c r="G276" s="499" t="str">
        <f>MKP_csv!G276</f>
        <v/>
      </c>
      <c r="H276" s="798" t="str">
        <f>MKP_csv!H276</f>
        <v/>
      </c>
      <c r="I276" s="798" t="str">
        <f>MKP_csv!I276</f>
        <v/>
      </c>
      <c r="J276" s="499" t="str">
        <f>MKP_csv!J276</f>
        <v/>
      </c>
      <c r="K276" s="499" t="str">
        <f>MKP_csv!K276</f>
        <v/>
      </c>
      <c r="L276" s="501"/>
      <c r="M276" s="493"/>
    </row>
    <row r="277" spans="1:13" x14ac:dyDescent="0.25">
      <c r="A277" s="498" t="str">
        <f>MKP_csv!A277</f>
        <v/>
      </c>
      <c r="B277" s="499" t="str">
        <f>MKP_csv!B277</f>
        <v/>
      </c>
      <c r="C277" s="499" t="str">
        <f>MKP_csv!C277</f>
        <v/>
      </c>
      <c r="D277" s="500" t="str">
        <f>MKP_csv!D277</f>
        <v/>
      </c>
      <c r="E277" s="500" t="str">
        <f>MKP_csv!E277</f>
        <v/>
      </c>
      <c r="F277" s="499" t="str">
        <f>MKP_csv!F277</f>
        <v/>
      </c>
      <c r="G277" s="499" t="str">
        <f>MKP_csv!G277</f>
        <v/>
      </c>
      <c r="H277" s="798" t="str">
        <f>MKP_csv!H277</f>
        <v/>
      </c>
      <c r="I277" s="798" t="str">
        <f>MKP_csv!I277</f>
        <v/>
      </c>
      <c r="J277" s="499" t="str">
        <f>MKP_csv!J277</f>
        <v/>
      </c>
      <c r="K277" s="499" t="str">
        <f>MKP_csv!K277</f>
        <v/>
      </c>
      <c r="L277" s="501"/>
      <c r="M277" s="493"/>
    </row>
    <row r="278" spans="1:13" x14ac:dyDescent="0.25">
      <c r="A278" s="498" t="str">
        <f>MKP_csv!A278</f>
        <v/>
      </c>
      <c r="B278" s="499" t="str">
        <f>MKP_csv!B278</f>
        <v/>
      </c>
      <c r="C278" s="499" t="str">
        <f>MKP_csv!C278</f>
        <v/>
      </c>
      <c r="D278" s="500" t="str">
        <f>MKP_csv!D278</f>
        <v/>
      </c>
      <c r="E278" s="500" t="str">
        <f>MKP_csv!E278</f>
        <v/>
      </c>
      <c r="F278" s="499" t="str">
        <f>MKP_csv!F278</f>
        <v/>
      </c>
      <c r="G278" s="499" t="str">
        <f>MKP_csv!G278</f>
        <v/>
      </c>
      <c r="H278" s="798" t="str">
        <f>MKP_csv!H278</f>
        <v/>
      </c>
      <c r="I278" s="798" t="str">
        <f>MKP_csv!I278</f>
        <v/>
      </c>
      <c r="J278" s="499" t="str">
        <f>MKP_csv!J278</f>
        <v/>
      </c>
      <c r="K278" s="499" t="str">
        <f>MKP_csv!K278</f>
        <v/>
      </c>
      <c r="L278" s="501"/>
      <c r="M278" s="493"/>
    </row>
    <row r="279" spans="1:13" x14ac:dyDescent="0.25">
      <c r="A279" s="498" t="str">
        <f>MKP_csv!A279</f>
        <v/>
      </c>
      <c r="B279" s="499" t="str">
        <f>MKP_csv!B279</f>
        <v/>
      </c>
      <c r="C279" s="499" t="str">
        <f>MKP_csv!C279</f>
        <v/>
      </c>
      <c r="D279" s="500" t="str">
        <f>MKP_csv!D279</f>
        <v/>
      </c>
      <c r="E279" s="500" t="str">
        <f>MKP_csv!E279</f>
        <v/>
      </c>
      <c r="F279" s="499" t="str">
        <f>MKP_csv!F279</f>
        <v/>
      </c>
      <c r="G279" s="499" t="str">
        <f>MKP_csv!G279</f>
        <v/>
      </c>
      <c r="H279" s="798" t="str">
        <f>MKP_csv!H279</f>
        <v/>
      </c>
      <c r="I279" s="798" t="str">
        <f>MKP_csv!I279</f>
        <v/>
      </c>
      <c r="J279" s="499" t="str">
        <f>MKP_csv!J279</f>
        <v/>
      </c>
      <c r="K279" s="499" t="str">
        <f>MKP_csv!K279</f>
        <v/>
      </c>
      <c r="L279" s="501"/>
      <c r="M279" s="493"/>
    </row>
    <row r="280" spans="1:13" x14ac:dyDescent="0.25">
      <c r="A280" s="498" t="str">
        <f>MKP_csv!A280</f>
        <v/>
      </c>
      <c r="B280" s="499" t="str">
        <f>MKP_csv!B280</f>
        <v/>
      </c>
      <c r="C280" s="499" t="str">
        <f>MKP_csv!C280</f>
        <v/>
      </c>
      <c r="D280" s="500" t="str">
        <f>MKP_csv!D280</f>
        <v/>
      </c>
      <c r="E280" s="500" t="str">
        <f>MKP_csv!E280</f>
        <v/>
      </c>
      <c r="F280" s="499" t="str">
        <f>MKP_csv!F280</f>
        <v/>
      </c>
      <c r="G280" s="499" t="str">
        <f>MKP_csv!G280</f>
        <v/>
      </c>
      <c r="H280" s="798" t="str">
        <f>MKP_csv!H280</f>
        <v/>
      </c>
      <c r="I280" s="798" t="str">
        <f>MKP_csv!I280</f>
        <v/>
      </c>
      <c r="J280" s="499" t="str">
        <f>MKP_csv!J280</f>
        <v/>
      </c>
      <c r="K280" s="499" t="str">
        <f>MKP_csv!K280</f>
        <v/>
      </c>
      <c r="L280" s="501"/>
      <c r="M280" s="493"/>
    </row>
    <row r="281" spans="1:13" x14ac:dyDescent="0.25">
      <c r="A281" s="498" t="str">
        <f>MKP_csv!A281</f>
        <v/>
      </c>
      <c r="B281" s="499" t="str">
        <f>MKP_csv!B281</f>
        <v/>
      </c>
      <c r="C281" s="499" t="str">
        <f>MKP_csv!C281</f>
        <v/>
      </c>
      <c r="D281" s="500" t="str">
        <f>MKP_csv!D281</f>
        <v/>
      </c>
      <c r="E281" s="500" t="str">
        <f>MKP_csv!E281</f>
        <v/>
      </c>
      <c r="F281" s="499" t="str">
        <f>MKP_csv!F281</f>
        <v/>
      </c>
      <c r="G281" s="499" t="str">
        <f>MKP_csv!G281</f>
        <v/>
      </c>
      <c r="H281" s="798" t="str">
        <f>MKP_csv!H281</f>
        <v/>
      </c>
      <c r="I281" s="798" t="str">
        <f>MKP_csv!I281</f>
        <v/>
      </c>
      <c r="J281" s="499" t="str">
        <f>MKP_csv!J281</f>
        <v/>
      </c>
      <c r="K281" s="499" t="str">
        <f>MKP_csv!K281</f>
        <v/>
      </c>
      <c r="L281" s="501"/>
      <c r="M281" s="493"/>
    </row>
    <row r="282" spans="1:13" x14ac:dyDescent="0.25">
      <c r="A282" s="498" t="str">
        <f>MKP_csv!A282</f>
        <v/>
      </c>
      <c r="B282" s="499" t="str">
        <f>MKP_csv!B282</f>
        <v/>
      </c>
      <c r="C282" s="499" t="str">
        <f>MKP_csv!C282</f>
        <v/>
      </c>
      <c r="D282" s="500" t="str">
        <f>MKP_csv!D282</f>
        <v/>
      </c>
      <c r="E282" s="500" t="str">
        <f>MKP_csv!E282</f>
        <v/>
      </c>
      <c r="F282" s="499" t="str">
        <f>MKP_csv!F282</f>
        <v/>
      </c>
      <c r="G282" s="499" t="str">
        <f>MKP_csv!G282</f>
        <v/>
      </c>
      <c r="H282" s="798" t="str">
        <f>MKP_csv!H282</f>
        <v/>
      </c>
      <c r="I282" s="798" t="str">
        <f>MKP_csv!I282</f>
        <v/>
      </c>
      <c r="J282" s="499" t="str">
        <f>MKP_csv!J282</f>
        <v/>
      </c>
      <c r="K282" s="499" t="str">
        <f>MKP_csv!K282</f>
        <v/>
      </c>
      <c r="L282" s="501"/>
      <c r="M282" s="493"/>
    </row>
    <row r="283" spans="1:13" x14ac:dyDescent="0.25">
      <c r="A283" s="498" t="str">
        <f>MKP_csv!A283</f>
        <v/>
      </c>
      <c r="B283" s="499" t="str">
        <f>MKP_csv!B283</f>
        <v/>
      </c>
      <c r="C283" s="499" t="str">
        <f>MKP_csv!C283</f>
        <v/>
      </c>
      <c r="D283" s="500" t="str">
        <f>MKP_csv!D283</f>
        <v/>
      </c>
      <c r="E283" s="500" t="str">
        <f>MKP_csv!E283</f>
        <v/>
      </c>
      <c r="F283" s="499" t="str">
        <f>MKP_csv!F283</f>
        <v/>
      </c>
      <c r="G283" s="499" t="str">
        <f>MKP_csv!G283</f>
        <v/>
      </c>
      <c r="H283" s="798" t="str">
        <f>MKP_csv!H283</f>
        <v/>
      </c>
      <c r="I283" s="798" t="str">
        <f>MKP_csv!I283</f>
        <v/>
      </c>
      <c r="J283" s="499" t="str">
        <f>MKP_csv!J283</f>
        <v/>
      </c>
      <c r="K283" s="499" t="str">
        <f>MKP_csv!K283</f>
        <v/>
      </c>
      <c r="L283" s="501"/>
      <c r="M283" s="493"/>
    </row>
    <row r="284" spans="1:13" x14ac:dyDescent="0.25">
      <c r="A284" s="498" t="str">
        <f>MKP_csv!A284</f>
        <v/>
      </c>
      <c r="B284" s="499" t="str">
        <f>MKP_csv!B284</f>
        <v/>
      </c>
      <c r="C284" s="499" t="str">
        <f>MKP_csv!C284</f>
        <v/>
      </c>
      <c r="D284" s="500" t="str">
        <f>MKP_csv!D284</f>
        <v/>
      </c>
      <c r="E284" s="500" t="str">
        <f>MKP_csv!E284</f>
        <v/>
      </c>
      <c r="F284" s="499" t="str">
        <f>MKP_csv!F284</f>
        <v/>
      </c>
      <c r="G284" s="499" t="str">
        <f>MKP_csv!G284</f>
        <v/>
      </c>
      <c r="H284" s="798" t="str">
        <f>MKP_csv!H284</f>
        <v/>
      </c>
      <c r="I284" s="798" t="str">
        <f>MKP_csv!I284</f>
        <v/>
      </c>
      <c r="J284" s="499" t="str">
        <f>MKP_csv!J284</f>
        <v/>
      </c>
      <c r="K284" s="499" t="str">
        <f>MKP_csv!K284</f>
        <v/>
      </c>
      <c r="L284" s="501"/>
      <c r="M284" s="493"/>
    </row>
    <row r="285" spans="1:13" x14ac:dyDescent="0.25">
      <c r="A285" s="498" t="str">
        <f>MKP_csv!A285</f>
        <v/>
      </c>
      <c r="B285" s="499" t="str">
        <f>MKP_csv!B285</f>
        <v/>
      </c>
      <c r="C285" s="499" t="str">
        <f>MKP_csv!C285</f>
        <v/>
      </c>
      <c r="D285" s="500" t="str">
        <f>MKP_csv!D285</f>
        <v/>
      </c>
      <c r="E285" s="500" t="str">
        <f>MKP_csv!E285</f>
        <v/>
      </c>
      <c r="F285" s="499" t="str">
        <f>MKP_csv!F285</f>
        <v/>
      </c>
      <c r="G285" s="499" t="str">
        <f>MKP_csv!G285</f>
        <v/>
      </c>
      <c r="H285" s="798" t="str">
        <f>MKP_csv!H285</f>
        <v/>
      </c>
      <c r="I285" s="798" t="str">
        <f>MKP_csv!I285</f>
        <v/>
      </c>
      <c r="J285" s="499" t="str">
        <f>MKP_csv!J285</f>
        <v/>
      </c>
      <c r="K285" s="499" t="str">
        <f>MKP_csv!K285</f>
        <v/>
      </c>
      <c r="L285" s="501"/>
      <c r="M285" s="493"/>
    </row>
    <row r="286" spans="1:13" x14ac:dyDescent="0.25">
      <c r="A286" s="498" t="str">
        <f>MKP_csv!A286</f>
        <v/>
      </c>
      <c r="B286" s="499" t="str">
        <f>MKP_csv!B286</f>
        <v/>
      </c>
      <c r="C286" s="499" t="str">
        <f>MKP_csv!C286</f>
        <v/>
      </c>
      <c r="D286" s="500" t="str">
        <f>MKP_csv!D286</f>
        <v/>
      </c>
      <c r="E286" s="500" t="str">
        <f>MKP_csv!E286</f>
        <v/>
      </c>
      <c r="F286" s="499" t="str">
        <f>MKP_csv!F286</f>
        <v/>
      </c>
      <c r="G286" s="499" t="str">
        <f>MKP_csv!G286</f>
        <v/>
      </c>
      <c r="H286" s="798" t="str">
        <f>MKP_csv!H286</f>
        <v/>
      </c>
      <c r="I286" s="798" t="str">
        <f>MKP_csv!I286</f>
        <v/>
      </c>
      <c r="J286" s="499" t="str">
        <f>MKP_csv!J286</f>
        <v/>
      </c>
      <c r="K286" s="499" t="str">
        <f>MKP_csv!K286</f>
        <v/>
      </c>
      <c r="L286" s="501"/>
      <c r="M286" s="493"/>
    </row>
    <row r="287" spans="1:13" x14ac:dyDescent="0.25">
      <c r="A287" s="498" t="str">
        <f>MKP_csv!A287</f>
        <v/>
      </c>
      <c r="B287" s="499" t="str">
        <f>MKP_csv!B287</f>
        <v/>
      </c>
      <c r="C287" s="499" t="str">
        <f>MKP_csv!C287</f>
        <v/>
      </c>
      <c r="D287" s="500" t="str">
        <f>MKP_csv!D287</f>
        <v/>
      </c>
      <c r="E287" s="500" t="str">
        <f>MKP_csv!E287</f>
        <v/>
      </c>
      <c r="F287" s="499" t="str">
        <f>MKP_csv!F287</f>
        <v/>
      </c>
      <c r="G287" s="499" t="str">
        <f>MKP_csv!G287</f>
        <v/>
      </c>
      <c r="H287" s="798" t="str">
        <f>MKP_csv!H287</f>
        <v/>
      </c>
      <c r="I287" s="798" t="str">
        <f>MKP_csv!I287</f>
        <v/>
      </c>
      <c r="J287" s="499" t="str">
        <f>MKP_csv!J287</f>
        <v/>
      </c>
      <c r="K287" s="499" t="str">
        <f>MKP_csv!K287</f>
        <v/>
      </c>
      <c r="L287" s="501"/>
      <c r="M287" s="493"/>
    </row>
    <row r="288" spans="1:13" x14ac:dyDescent="0.25">
      <c r="A288" s="498" t="str">
        <f>MKP_csv!A288</f>
        <v/>
      </c>
      <c r="B288" s="499" t="str">
        <f>MKP_csv!B288</f>
        <v/>
      </c>
      <c r="C288" s="499" t="str">
        <f>MKP_csv!C288</f>
        <v/>
      </c>
      <c r="D288" s="500" t="str">
        <f>MKP_csv!D288</f>
        <v/>
      </c>
      <c r="E288" s="500" t="str">
        <f>MKP_csv!E288</f>
        <v/>
      </c>
      <c r="F288" s="499" t="str">
        <f>MKP_csv!F288</f>
        <v/>
      </c>
      <c r="G288" s="499" t="str">
        <f>MKP_csv!G288</f>
        <v/>
      </c>
      <c r="H288" s="798" t="str">
        <f>MKP_csv!H288</f>
        <v/>
      </c>
      <c r="I288" s="798" t="str">
        <f>MKP_csv!I288</f>
        <v/>
      </c>
      <c r="J288" s="499" t="str">
        <f>MKP_csv!J288</f>
        <v/>
      </c>
      <c r="K288" s="499" t="str">
        <f>MKP_csv!K288</f>
        <v/>
      </c>
      <c r="L288" s="501"/>
      <c r="M288" s="493"/>
    </row>
    <row r="289" spans="1:13" x14ac:dyDescent="0.25">
      <c r="A289" s="498" t="str">
        <f>MKP_csv!A289</f>
        <v/>
      </c>
      <c r="B289" s="499" t="str">
        <f>MKP_csv!B289</f>
        <v/>
      </c>
      <c r="C289" s="499" t="str">
        <f>MKP_csv!C289</f>
        <v/>
      </c>
      <c r="D289" s="500" t="str">
        <f>MKP_csv!D289</f>
        <v/>
      </c>
      <c r="E289" s="500" t="str">
        <f>MKP_csv!E289</f>
        <v/>
      </c>
      <c r="F289" s="499" t="str">
        <f>MKP_csv!F289</f>
        <v/>
      </c>
      <c r="G289" s="499" t="str">
        <f>MKP_csv!G289</f>
        <v/>
      </c>
      <c r="H289" s="798" t="str">
        <f>MKP_csv!H289</f>
        <v/>
      </c>
      <c r="I289" s="798" t="str">
        <f>MKP_csv!I289</f>
        <v/>
      </c>
      <c r="J289" s="499" t="str">
        <f>MKP_csv!J289</f>
        <v/>
      </c>
      <c r="K289" s="499" t="str">
        <f>MKP_csv!K289</f>
        <v/>
      </c>
      <c r="L289" s="501"/>
      <c r="M289" s="493"/>
    </row>
    <row r="290" spans="1:13" x14ac:dyDescent="0.25">
      <c r="A290" s="498" t="str">
        <f>MKP_csv!A290</f>
        <v/>
      </c>
      <c r="B290" s="499" t="str">
        <f>MKP_csv!B290</f>
        <v/>
      </c>
      <c r="C290" s="499" t="str">
        <f>MKP_csv!C290</f>
        <v/>
      </c>
      <c r="D290" s="500" t="str">
        <f>MKP_csv!D290</f>
        <v/>
      </c>
      <c r="E290" s="500" t="str">
        <f>MKP_csv!E290</f>
        <v/>
      </c>
      <c r="F290" s="499" t="str">
        <f>MKP_csv!F290</f>
        <v/>
      </c>
      <c r="G290" s="499" t="str">
        <f>MKP_csv!G290</f>
        <v/>
      </c>
      <c r="H290" s="798" t="str">
        <f>MKP_csv!H290</f>
        <v/>
      </c>
      <c r="I290" s="798" t="str">
        <f>MKP_csv!I290</f>
        <v/>
      </c>
      <c r="J290" s="499" t="str">
        <f>MKP_csv!J290</f>
        <v/>
      </c>
      <c r="K290" s="499" t="str">
        <f>MKP_csv!K290</f>
        <v/>
      </c>
      <c r="L290" s="501"/>
      <c r="M290" s="493"/>
    </row>
    <row r="291" spans="1:13" x14ac:dyDescent="0.25">
      <c r="A291" s="498" t="str">
        <f>MKP_csv!A291</f>
        <v/>
      </c>
      <c r="B291" s="499" t="str">
        <f>MKP_csv!B291</f>
        <v/>
      </c>
      <c r="C291" s="499" t="str">
        <f>MKP_csv!C291</f>
        <v/>
      </c>
      <c r="D291" s="500" t="str">
        <f>MKP_csv!D291</f>
        <v/>
      </c>
      <c r="E291" s="500" t="str">
        <f>MKP_csv!E291</f>
        <v/>
      </c>
      <c r="F291" s="499" t="str">
        <f>MKP_csv!F291</f>
        <v/>
      </c>
      <c r="G291" s="499" t="str">
        <f>MKP_csv!G291</f>
        <v/>
      </c>
      <c r="H291" s="798" t="str">
        <f>MKP_csv!H291</f>
        <v/>
      </c>
      <c r="I291" s="798" t="str">
        <f>MKP_csv!I291</f>
        <v/>
      </c>
      <c r="J291" s="499" t="str">
        <f>MKP_csv!J291</f>
        <v/>
      </c>
      <c r="K291" s="499" t="str">
        <f>MKP_csv!K291</f>
        <v/>
      </c>
      <c r="L291" s="501"/>
      <c r="M291" s="493"/>
    </row>
    <row r="292" spans="1:13" x14ac:dyDescent="0.25">
      <c r="A292" s="498" t="str">
        <f>MKP_csv!A292</f>
        <v/>
      </c>
      <c r="B292" s="499" t="str">
        <f>MKP_csv!B292</f>
        <v/>
      </c>
      <c r="C292" s="499" t="str">
        <f>MKP_csv!C292</f>
        <v/>
      </c>
      <c r="D292" s="500" t="str">
        <f>MKP_csv!D292</f>
        <v/>
      </c>
      <c r="E292" s="500" t="str">
        <f>MKP_csv!E292</f>
        <v/>
      </c>
      <c r="F292" s="499" t="str">
        <f>MKP_csv!F292</f>
        <v/>
      </c>
      <c r="G292" s="499" t="str">
        <f>MKP_csv!G292</f>
        <v/>
      </c>
      <c r="H292" s="798" t="str">
        <f>MKP_csv!H292</f>
        <v/>
      </c>
      <c r="I292" s="798" t="str">
        <f>MKP_csv!I292</f>
        <v/>
      </c>
      <c r="J292" s="499" t="str">
        <f>MKP_csv!J292</f>
        <v/>
      </c>
      <c r="K292" s="499" t="str">
        <f>MKP_csv!K292</f>
        <v/>
      </c>
      <c r="L292" s="501"/>
      <c r="M292" s="493"/>
    </row>
    <row r="293" spans="1:13" x14ac:dyDescent="0.25">
      <c r="A293" s="498" t="str">
        <f>MKP_csv!A293</f>
        <v/>
      </c>
      <c r="B293" s="499" t="str">
        <f>MKP_csv!B293</f>
        <v/>
      </c>
      <c r="C293" s="499" t="str">
        <f>MKP_csv!C293</f>
        <v/>
      </c>
      <c r="D293" s="500" t="str">
        <f>MKP_csv!D293</f>
        <v/>
      </c>
      <c r="E293" s="500" t="str">
        <f>MKP_csv!E293</f>
        <v/>
      </c>
      <c r="F293" s="499" t="str">
        <f>MKP_csv!F293</f>
        <v/>
      </c>
      <c r="G293" s="499" t="str">
        <f>MKP_csv!G293</f>
        <v/>
      </c>
      <c r="H293" s="798" t="str">
        <f>MKP_csv!H293</f>
        <v/>
      </c>
      <c r="I293" s="798" t="str">
        <f>MKP_csv!I293</f>
        <v/>
      </c>
      <c r="J293" s="499" t="str">
        <f>MKP_csv!J293</f>
        <v/>
      </c>
      <c r="K293" s="499" t="str">
        <f>MKP_csv!K293</f>
        <v/>
      </c>
      <c r="L293" s="501"/>
      <c r="M293" s="493"/>
    </row>
    <row r="294" spans="1:13" x14ac:dyDescent="0.25">
      <c r="A294" s="498" t="str">
        <f>MKP_csv!A294</f>
        <v/>
      </c>
      <c r="B294" s="499" t="str">
        <f>MKP_csv!B294</f>
        <v/>
      </c>
      <c r="C294" s="499" t="str">
        <f>MKP_csv!C294</f>
        <v/>
      </c>
      <c r="D294" s="500" t="str">
        <f>MKP_csv!D294</f>
        <v/>
      </c>
      <c r="E294" s="500" t="str">
        <f>MKP_csv!E294</f>
        <v/>
      </c>
      <c r="F294" s="499" t="str">
        <f>MKP_csv!F294</f>
        <v/>
      </c>
      <c r="G294" s="499" t="str">
        <f>MKP_csv!G294</f>
        <v/>
      </c>
      <c r="H294" s="798" t="str">
        <f>MKP_csv!H294</f>
        <v/>
      </c>
      <c r="I294" s="798" t="str">
        <f>MKP_csv!I294</f>
        <v/>
      </c>
      <c r="J294" s="499" t="str">
        <f>MKP_csv!J294</f>
        <v/>
      </c>
      <c r="K294" s="499" t="str">
        <f>MKP_csv!K294</f>
        <v/>
      </c>
      <c r="L294" s="501"/>
      <c r="M294" s="493"/>
    </row>
    <row r="295" spans="1:13" x14ac:dyDescent="0.25">
      <c r="A295" s="498" t="str">
        <f>MKP_csv!A295</f>
        <v/>
      </c>
      <c r="B295" s="499" t="str">
        <f>MKP_csv!B295</f>
        <v/>
      </c>
      <c r="C295" s="499" t="str">
        <f>MKP_csv!C295</f>
        <v/>
      </c>
      <c r="D295" s="500" t="str">
        <f>MKP_csv!D295</f>
        <v/>
      </c>
      <c r="E295" s="500" t="str">
        <f>MKP_csv!E295</f>
        <v/>
      </c>
      <c r="F295" s="499" t="str">
        <f>MKP_csv!F295</f>
        <v/>
      </c>
      <c r="G295" s="499" t="str">
        <f>MKP_csv!G295</f>
        <v/>
      </c>
      <c r="H295" s="798" t="str">
        <f>MKP_csv!H295</f>
        <v/>
      </c>
      <c r="I295" s="798" t="str">
        <f>MKP_csv!I295</f>
        <v/>
      </c>
      <c r="J295" s="499" t="str">
        <f>MKP_csv!J295</f>
        <v/>
      </c>
      <c r="K295" s="499" t="str">
        <f>MKP_csv!K295</f>
        <v/>
      </c>
      <c r="L295" s="501"/>
      <c r="M295" s="493"/>
    </row>
    <row r="296" spans="1:13" x14ac:dyDescent="0.25">
      <c r="A296" s="498" t="str">
        <f>MKP_csv!A296</f>
        <v/>
      </c>
      <c r="B296" s="499" t="str">
        <f>MKP_csv!B296</f>
        <v/>
      </c>
      <c r="C296" s="499" t="str">
        <f>MKP_csv!C296</f>
        <v/>
      </c>
      <c r="D296" s="500" t="str">
        <f>MKP_csv!D296</f>
        <v/>
      </c>
      <c r="E296" s="500" t="str">
        <f>MKP_csv!E296</f>
        <v/>
      </c>
      <c r="F296" s="499" t="str">
        <f>MKP_csv!F296</f>
        <v/>
      </c>
      <c r="G296" s="499" t="str">
        <f>MKP_csv!G296</f>
        <v/>
      </c>
      <c r="H296" s="798" t="str">
        <f>MKP_csv!H296</f>
        <v/>
      </c>
      <c r="I296" s="798" t="str">
        <f>MKP_csv!I296</f>
        <v/>
      </c>
      <c r="J296" s="499" t="str">
        <f>MKP_csv!J296</f>
        <v/>
      </c>
      <c r="K296" s="499" t="str">
        <f>MKP_csv!K296</f>
        <v/>
      </c>
      <c r="L296" s="501"/>
      <c r="M296" s="493"/>
    </row>
    <row r="297" spans="1:13" x14ac:dyDescent="0.25">
      <c r="A297" s="498" t="str">
        <f>MKP_csv!A297</f>
        <v/>
      </c>
      <c r="B297" s="499" t="str">
        <f>MKP_csv!B297</f>
        <v/>
      </c>
      <c r="C297" s="499" t="str">
        <f>MKP_csv!C297</f>
        <v/>
      </c>
      <c r="D297" s="500" t="str">
        <f>MKP_csv!D297</f>
        <v/>
      </c>
      <c r="E297" s="500" t="str">
        <f>MKP_csv!E297</f>
        <v/>
      </c>
      <c r="F297" s="499" t="str">
        <f>MKP_csv!F297</f>
        <v/>
      </c>
      <c r="G297" s="499" t="str">
        <f>MKP_csv!G297</f>
        <v/>
      </c>
      <c r="H297" s="798" t="str">
        <f>MKP_csv!H297</f>
        <v/>
      </c>
      <c r="I297" s="798" t="str">
        <f>MKP_csv!I297</f>
        <v/>
      </c>
      <c r="J297" s="499" t="str">
        <f>MKP_csv!J297</f>
        <v/>
      </c>
      <c r="K297" s="499" t="str">
        <f>MKP_csv!K297</f>
        <v/>
      </c>
      <c r="L297" s="501"/>
      <c r="M297" s="493"/>
    </row>
    <row r="298" spans="1:13" x14ac:dyDescent="0.25">
      <c r="A298" s="498" t="str">
        <f>MKP_csv!A298</f>
        <v/>
      </c>
      <c r="B298" s="499" t="str">
        <f>MKP_csv!B298</f>
        <v/>
      </c>
      <c r="C298" s="499" t="str">
        <f>MKP_csv!C298</f>
        <v/>
      </c>
      <c r="D298" s="500" t="str">
        <f>MKP_csv!D298</f>
        <v/>
      </c>
      <c r="E298" s="500" t="str">
        <f>MKP_csv!E298</f>
        <v/>
      </c>
      <c r="F298" s="499" t="str">
        <f>MKP_csv!F298</f>
        <v/>
      </c>
      <c r="G298" s="499" t="str">
        <f>MKP_csv!G298</f>
        <v/>
      </c>
      <c r="H298" s="798" t="str">
        <f>MKP_csv!H298</f>
        <v/>
      </c>
      <c r="I298" s="798" t="str">
        <f>MKP_csv!I298</f>
        <v/>
      </c>
      <c r="J298" s="499" t="str">
        <f>MKP_csv!J298</f>
        <v/>
      </c>
      <c r="K298" s="499" t="str">
        <f>MKP_csv!K298</f>
        <v/>
      </c>
      <c r="L298" s="501"/>
      <c r="M298" s="493"/>
    </row>
    <row r="299" spans="1:13" ht="15.75" customHeight="1" x14ac:dyDescent="0.25">
      <c r="A299" s="498" t="str">
        <f>MKP_csv!A299</f>
        <v/>
      </c>
      <c r="B299" s="499" t="str">
        <f>MKP_csv!B299</f>
        <v/>
      </c>
      <c r="C299" s="499" t="str">
        <f>MKP_csv!C299</f>
        <v/>
      </c>
      <c r="D299" s="500" t="str">
        <f>MKP_csv!D299</f>
        <v/>
      </c>
      <c r="E299" s="500" t="str">
        <f>MKP_csv!E299</f>
        <v/>
      </c>
      <c r="F299" s="499" t="str">
        <f>MKP_csv!F299</f>
        <v/>
      </c>
      <c r="G299" s="499" t="str">
        <f>MKP_csv!G299</f>
        <v/>
      </c>
      <c r="H299" s="798" t="str">
        <f>MKP_csv!H299</f>
        <v/>
      </c>
      <c r="I299" s="798" t="str">
        <f>MKP_csv!I299</f>
        <v/>
      </c>
      <c r="J299" s="499" t="str">
        <f>MKP_csv!J299</f>
        <v/>
      </c>
      <c r="K299" s="499" t="str">
        <f>MKP_csv!K299</f>
        <v/>
      </c>
      <c r="L299" s="501"/>
      <c r="M299" s="493"/>
    </row>
    <row r="300" spans="1:13" x14ac:dyDescent="0.25">
      <c r="A300" s="498" t="str">
        <f>MKP_csv!A300</f>
        <v/>
      </c>
      <c r="B300" s="499" t="str">
        <f>MKP_csv!B300</f>
        <v/>
      </c>
      <c r="C300" s="499" t="str">
        <f>MKP_csv!C300</f>
        <v/>
      </c>
      <c r="D300" s="500" t="str">
        <f>MKP_csv!D300</f>
        <v/>
      </c>
      <c r="E300" s="500" t="str">
        <f>MKP_csv!E300</f>
        <v/>
      </c>
      <c r="F300" s="499" t="str">
        <f>MKP_csv!F300</f>
        <v/>
      </c>
      <c r="G300" s="499" t="str">
        <f>MKP_csv!G300</f>
        <v/>
      </c>
      <c r="H300" s="798" t="str">
        <f>MKP_csv!H300</f>
        <v/>
      </c>
      <c r="I300" s="798" t="str">
        <f>MKP_csv!I300</f>
        <v/>
      </c>
      <c r="J300" s="499" t="str">
        <f>MKP_csv!J300</f>
        <v/>
      </c>
      <c r="K300" s="499" t="str">
        <f>MKP_csv!K300</f>
        <v/>
      </c>
      <c r="L300" s="501"/>
      <c r="M300" s="493"/>
    </row>
    <row r="301" spans="1:13" x14ac:dyDescent="0.25">
      <c r="A301" s="498" t="str">
        <f>MKP_csv!A301</f>
        <v/>
      </c>
      <c r="B301" s="499" t="str">
        <f>MKP_csv!B301</f>
        <v/>
      </c>
      <c r="C301" s="499" t="str">
        <f>MKP_csv!C301</f>
        <v/>
      </c>
      <c r="D301" s="500" t="str">
        <f>MKP_csv!D301</f>
        <v/>
      </c>
      <c r="E301" s="500" t="str">
        <f>MKP_csv!E301</f>
        <v/>
      </c>
      <c r="F301" s="499" t="str">
        <f>MKP_csv!F301</f>
        <v/>
      </c>
      <c r="G301" s="499" t="str">
        <f>MKP_csv!G301</f>
        <v/>
      </c>
      <c r="H301" s="798" t="str">
        <f>MKP_csv!H301</f>
        <v/>
      </c>
      <c r="I301" s="798" t="str">
        <f>MKP_csv!I301</f>
        <v/>
      </c>
      <c r="J301" s="499" t="str">
        <f>MKP_csv!J301</f>
        <v/>
      </c>
      <c r="K301" s="499" t="str">
        <f>MKP_csv!K301</f>
        <v/>
      </c>
      <c r="L301" s="501"/>
      <c r="M301" s="493"/>
    </row>
    <row r="302" spans="1:13" x14ac:dyDescent="0.25">
      <c r="A302" s="502" t="str">
        <f>UHG_csv!A2</f>
        <v/>
      </c>
      <c r="B302" s="503" t="str">
        <f>UHG_csv!B2</f>
        <v/>
      </c>
      <c r="C302" s="503" t="str">
        <f>UHG_csv!C2</f>
        <v/>
      </c>
      <c r="D302" s="504" t="str">
        <f>UHG_csv!D2</f>
        <v/>
      </c>
      <c r="E302" s="504" t="str">
        <f>UHG_csv!E2</f>
        <v/>
      </c>
      <c r="F302" s="503" t="str">
        <f>UHG_csv!F2</f>
        <v/>
      </c>
      <c r="G302" s="503" t="str">
        <f>UHG_csv!G2</f>
        <v/>
      </c>
      <c r="H302" s="799" t="str">
        <f>UHG_csv!H2</f>
        <v/>
      </c>
      <c r="I302" s="799" t="str">
        <f>UHG_csv!I2</f>
        <v/>
      </c>
      <c r="J302" s="503" t="str">
        <f>UHG_csv!J2</f>
        <v/>
      </c>
      <c r="K302" s="503" t="str">
        <f>UHG_csv!K2</f>
        <v/>
      </c>
      <c r="L302" s="505"/>
      <c r="M302" s="506"/>
    </row>
    <row r="303" spans="1:13" x14ac:dyDescent="0.25">
      <c r="A303" s="502" t="str">
        <f>UHG_csv!A3</f>
        <v/>
      </c>
      <c r="B303" s="503" t="str">
        <f>UHG_csv!B3</f>
        <v/>
      </c>
      <c r="C303" s="503" t="str">
        <f>UHG_csv!C3</f>
        <v/>
      </c>
      <c r="D303" s="504" t="str">
        <f>UHG_csv!D3</f>
        <v/>
      </c>
      <c r="E303" s="504" t="str">
        <f>UHG_csv!E3</f>
        <v/>
      </c>
      <c r="F303" s="503" t="str">
        <f>UHG_csv!F3</f>
        <v/>
      </c>
      <c r="G303" s="503" t="str">
        <f>UHG_csv!G3</f>
        <v/>
      </c>
      <c r="H303" s="799" t="str">
        <f>UHG_csv!H3</f>
        <v/>
      </c>
      <c r="I303" s="799" t="str">
        <f>UHG_csv!I3</f>
        <v/>
      </c>
      <c r="J303" s="503" t="str">
        <f>UHG_csv!J3</f>
        <v/>
      </c>
      <c r="K303" s="503" t="str">
        <f>UHG_csv!K3</f>
        <v/>
      </c>
      <c r="L303" s="505"/>
      <c r="M303" s="506"/>
    </row>
    <row r="304" spans="1:13" x14ac:dyDescent="0.25">
      <c r="A304" s="502" t="str">
        <f>UHG_csv!A4</f>
        <v/>
      </c>
      <c r="B304" s="503" t="str">
        <f>UHG_csv!B4</f>
        <v/>
      </c>
      <c r="C304" s="503" t="str">
        <f>UHG_csv!C4</f>
        <v/>
      </c>
      <c r="D304" s="504" t="str">
        <f>UHG_csv!D4</f>
        <v/>
      </c>
      <c r="E304" s="504" t="str">
        <f>UHG_csv!E4</f>
        <v/>
      </c>
      <c r="F304" s="503" t="str">
        <f>UHG_csv!F4</f>
        <v/>
      </c>
      <c r="G304" s="503" t="str">
        <f>UHG_csv!G4</f>
        <v/>
      </c>
      <c r="H304" s="799" t="str">
        <f>UHG_csv!H4</f>
        <v/>
      </c>
      <c r="I304" s="799" t="str">
        <f>UHG_csv!I4</f>
        <v/>
      </c>
      <c r="J304" s="503" t="str">
        <f>UHG_csv!J4</f>
        <v/>
      </c>
      <c r="K304" s="503" t="str">
        <f>UHG_csv!K4</f>
        <v/>
      </c>
      <c r="L304" s="505"/>
      <c r="M304" s="506"/>
    </row>
    <row r="305" spans="1:13" x14ac:dyDescent="0.25">
      <c r="A305" s="502" t="str">
        <f>UHG_csv!A5</f>
        <v/>
      </c>
      <c r="B305" s="503" t="str">
        <f>UHG_csv!B5</f>
        <v/>
      </c>
      <c r="C305" s="503" t="str">
        <f>UHG_csv!C5</f>
        <v/>
      </c>
      <c r="D305" s="504" t="str">
        <f>UHG_csv!D5</f>
        <v/>
      </c>
      <c r="E305" s="504" t="str">
        <f>UHG_csv!E5</f>
        <v/>
      </c>
      <c r="F305" s="503" t="str">
        <f>UHG_csv!F5</f>
        <v/>
      </c>
      <c r="G305" s="503" t="str">
        <f>UHG_csv!G5</f>
        <v/>
      </c>
      <c r="H305" s="799" t="str">
        <f>UHG_csv!H5</f>
        <v/>
      </c>
      <c r="I305" s="799" t="str">
        <f>UHG_csv!I5</f>
        <v/>
      </c>
      <c r="J305" s="503" t="str">
        <f>UHG_csv!J5</f>
        <v/>
      </c>
      <c r="K305" s="503" t="str">
        <f>UHG_csv!K5</f>
        <v/>
      </c>
      <c r="L305" s="505"/>
      <c r="M305" s="506"/>
    </row>
    <row r="306" spans="1:13" x14ac:dyDescent="0.25">
      <c r="A306" s="502" t="str">
        <f>UHG_csv!A6</f>
        <v/>
      </c>
      <c r="B306" s="503" t="str">
        <f>UHG_csv!B6</f>
        <v/>
      </c>
      <c r="C306" s="503" t="str">
        <f>UHG_csv!C6</f>
        <v/>
      </c>
      <c r="D306" s="504" t="str">
        <f>UHG_csv!D6</f>
        <v/>
      </c>
      <c r="E306" s="504" t="str">
        <f>UHG_csv!E6</f>
        <v/>
      </c>
      <c r="F306" s="503" t="str">
        <f>UHG_csv!F6</f>
        <v/>
      </c>
      <c r="G306" s="503" t="str">
        <f>UHG_csv!G6</f>
        <v/>
      </c>
      <c r="H306" s="799" t="str">
        <f>UHG_csv!H6</f>
        <v/>
      </c>
      <c r="I306" s="799" t="str">
        <f>UHG_csv!I6</f>
        <v/>
      </c>
      <c r="J306" s="503" t="str">
        <f>UHG_csv!J6</f>
        <v/>
      </c>
      <c r="K306" s="503" t="str">
        <f>UHG_csv!K6</f>
        <v/>
      </c>
      <c r="L306" s="505"/>
      <c r="M306" s="506"/>
    </row>
    <row r="307" spans="1:13" x14ac:dyDescent="0.25">
      <c r="A307" s="502" t="str">
        <f>UHG_csv!A7</f>
        <v/>
      </c>
      <c r="B307" s="503" t="str">
        <f>UHG_csv!B7</f>
        <v/>
      </c>
      <c r="C307" s="503" t="str">
        <f>UHG_csv!C7</f>
        <v/>
      </c>
      <c r="D307" s="504" t="str">
        <f>UHG_csv!D7</f>
        <v/>
      </c>
      <c r="E307" s="504" t="str">
        <f>UHG_csv!E7</f>
        <v/>
      </c>
      <c r="F307" s="503" t="str">
        <f>UHG_csv!F7</f>
        <v/>
      </c>
      <c r="G307" s="503" t="str">
        <f>UHG_csv!G7</f>
        <v/>
      </c>
      <c r="H307" s="799" t="str">
        <f>UHG_csv!H7</f>
        <v/>
      </c>
      <c r="I307" s="799" t="str">
        <f>UHG_csv!I7</f>
        <v/>
      </c>
      <c r="J307" s="503" t="str">
        <f>UHG_csv!J7</f>
        <v/>
      </c>
      <c r="K307" s="503" t="str">
        <f>UHG_csv!K7</f>
        <v/>
      </c>
      <c r="L307" s="505"/>
      <c r="M307" s="506"/>
    </row>
    <row r="308" spans="1:13" x14ac:dyDescent="0.25">
      <c r="A308" s="502" t="str">
        <f>UHG_csv!A8</f>
        <v/>
      </c>
      <c r="B308" s="503" t="str">
        <f>UHG_csv!B8</f>
        <v/>
      </c>
      <c r="C308" s="503" t="str">
        <f>UHG_csv!C8</f>
        <v/>
      </c>
      <c r="D308" s="504" t="str">
        <f>UHG_csv!D8</f>
        <v/>
      </c>
      <c r="E308" s="504" t="str">
        <f>UHG_csv!E8</f>
        <v/>
      </c>
      <c r="F308" s="503" t="str">
        <f>UHG_csv!F8</f>
        <v/>
      </c>
      <c r="G308" s="503" t="str">
        <f>UHG_csv!G8</f>
        <v/>
      </c>
      <c r="H308" s="799" t="str">
        <f>UHG_csv!H8</f>
        <v/>
      </c>
      <c r="I308" s="799" t="str">
        <f>UHG_csv!I8</f>
        <v/>
      </c>
      <c r="J308" s="503" t="str">
        <f>UHG_csv!J8</f>
        <v/>
      </c>
      <c r="K308" s="503" t="str">
        <f>UHG_csv!K8</f>
        <v/>
      </c>
      <c r="L308" s="505"/>
      <c r="M308" s="506"/>
    </row>
    <row r="309" spans="1:13" x14ac:dyDescent="0.25">
      <c r="A309" s="502" t="str">
        <f>UHG_csv!A9</f>
        <v/>
      </c>
      <c r="B309" s="503" t="str">
        <f>UHG_csv!B9</f>
        <v/>
      </c>
      <c r="C309" s="503" t="str">
        <f>UHG_csv!C9</f>
        <v/>
      </c>
      <c r="D309" s="504" t="str">
        <f>UHG_csv!D9</f>
        <v/>
      </c>
      <c r="E309" s="504" t="str">
        <f>UHG_csv!E9</f>
        <v/>
      </c>
      <c r="F309" s="503" t="str">
        <f>UHG_csv!F9</f>
        <v/>
      </c>
      <c r="G309" s="503" t="str">
        <f>UHG_csv!G9</f>
        <v/>
      </c>
      <c r="H309" s="799" t="str">
        <f>UHG_csv!H9</f>
        <v/>
      </c>
      <c r="I309" s="799" t="str">
        <f>UHG_csv!I9</f>
        <v/>
      </c>
      <c r="J309" s="503" t="str">
        <f>UHG_csv!J9</f>
        <v/>
      </c>
      <c r="K309" s="503" t="str">
        <f>UHG_csv!K9</f>
        <v/>
      </c>
      <c r="L309" s="505"/>
      <c r="M309" s="506"/>
    </row>
    <row r="310" spans="1:13" x14ac:dyDescent="0.25">
      <c r="A310" s="502" t="str">
        <f>UHG_csv!A10</f>
        <v/>
      </c>
      <c r="B310" s="503" t="str">
        <f>UHG_csv!B10</f>
        <v/>
      </c>
      <c r="C310" s="503" t="str">
        <f>UHG_csv!C10</f>
        <v/>
      </c>
      <c r="D310" s="504" t="str">
        <f>UHG_csv!D10</f>
        <v/>
      </c>
      <c r="E310" s="504" t="str">
        <f>UHG_csv!E10</f>
        <v/>
      </c>
      <c r="F310" s="503" t="str">
        <f>UHG_csv!F10</f>
        <v/>
      </c>
      <c r="G310" s="503" t="str">
        <f>UHG_csv!G10</f>
        <v/>
      </c>
      <c r="H310" s="799" t="str">
        <f>UHG_csv!H10</f>
        <v/>
      </c>
      <c r="I310" s="799" t="str">
        <f>UHG_csv!I10</f>
        <v/>
      </c>
      <c r="J310" s="503" t="str">
        <f>UHG_csv!J10</f>
        <v/>
      </c>
      <c r="K310" s="503" t="str">
        <f>UHG_csv!K10</f>
        <v/>
      </c>
      <c r="L310" s="505"/>
      <c r="M310" s="506"/>
    </row>
    <row r="311" spans="1:13" x14ac:dyDescent="0.25">
      <c r="A311" s="502" t="str">
        <f>UHG_csv!A11</f>
        <v/>
      </c>
      <c r="B311" s="503" t="str">
        <f>UHG_csv!B11</f>
        <v/>
      </c>
      <c r="C311" s="503" t="str">
        <f>UHG_csv!C11</f>
        <v/>
      </c>
      <c r="D311" s="504" t="str">
        <f>UHG_csv!D11</f>
        <v/>
      </c>
      <c r="E311" s="504" t="str">
        <f>UHG_csv!E11</f>
        <v/>
      </c>
      <c r="F311" s="503" t="str">
        <f>UHG_csv!F11</f>
        <v/>
      </c>
      <c r="G311" s="503" t="str">
        <f>UHG_csv!G11</f>
        <v/>
      </c>
      <c r="H311" s="799" t="str">
        <f>UHG_csv!H11</f>
        <v/>
      </c>
      <c r="I311" s="799" t="str">
        <f>UHG_csv!I11</f>
        <v/>
      </c>
      <c r="J311" s="503" t="str">
        <f>UHG_csv!J11</f>
        <v/>
      </c>
      <c r="K311" s="503" t="str">
        <f>UHG_csv!K11</f>
        <v/>
      </c>
      <c r="L311" s="505"/>
      <c r="M311" s="506"/>
    </row>
    <row r="312" spans="1:13" x14ac:dyDescent="0.25">
      <c r="A312" s="502" t="str">
        <f>UHG_csv!A12</f>
        <v/>
      </c>
      <c r="B312" s="503" t="str">
        <f>UHG_csv!B12</f>
        <v/>
      </c>
      <c r="C312" s="503" t="str">
        <f>UHG_csv!C12</f>
        <v/>
      </c>
      <c r="D312" s="504" t="str">
        <f>UHG_csv!D12</f>
        <v/>
      </c>
      <c r="E312" s="504" t="str">
        <f>UHG_csv!E12</f>
        <v/>
      </c>
      <c r="F312" s="503" t="str">
        <f>UHG_csv!F12</f>
        <v/>
      </c>
      <c r="G312" s="503" t="str">
        <f>UHG_csv!G12</f>
        <v/>
      </c>
      <c r="H312" s="799" t="str">
        <f>UHG_csv!H12</f>
        <v/>
      </c>
      <c r="I312" s="799" t="str">
        <f>UHG_csv!I12</f>
        <v/>
      </c>
      <c r="J312" s="503" t="str">
        <f>UHG_csv!J12</f>
        <v/>
      </c>
      <c r="K312" s="503" t="str">
        <f>UHG_csv!K12</f>
        <v/>
      </c>
      <c r="L312" s="505"/>
      <c r="M312" s="506"/>
    </row>
    <row r="313" spans="1:13" x14ac:dyDescent="0.25">
      <c r="A313" s="502" t="str">
        <f>UHG_csv!A13</f>
        <v/>
      </c>
      <c r="B313" s="503" t="str">
        <f>UHG_csv!B13</f>
        <v/>
      </c>
      <c r="C313" s="503" t="str">
        <f>UHG_csv!C13</f>
        <v/>
      </c>
      <c r="D313" s="504" t="str">
        <f>UHG_csv!D13</f>
        <v/>
      </c>
      <c r="E313" s="504" t="str">
        <f>UHG_csv!E13</f>
        <v/>
      </c>
      <c r="F313" s="503" t="str">
        <f>UHG_csv!F13</f>
        <v/>
      </c>
      <c r="G313" s="503" t="str">
        <f>UHG_csv!G13</f>
        <v/>
      </c>
      <c r="H313" s="799" t="str">
        <f>UHG_csv!H13</f>
        <v/>
      </c>
      <c r="I313" s="799" t="str">
        <f>UHG_csv!I13</f>
        <v/>
      </c>
      <c r="J313" s="503" t="str">
        <f>UHG_csv!J13</f>
        <v/>
      </c>
      <c r="K313" s="503" t="str">
        <f>UHG_csv!K13</f>
        <v/>
      </c>
      <c r="L313" s="505"/>
      <c r="M313" s="506"/>
    </row>
    <row r="314" spans="1:13" x14ac:dyDescent="0.25">
      <c r="A314" s="502" t="str">
        <f>UHG_csv!A14</f>
        <v/>
      </c>
      <c r="B314" s="503" t="str">
        <f>UHG_csv!B14</f>
        <v/>
      </c>
      <c r="C314" s="503" t="str">
        <f>UHG_csv!C14</f>
        <v/>
      </c>
      <c r="D314" s="504" t="str">
        <f>UHG_csv!D14</f>
        <v/>
      </c>
      <c r="E314" s="504" t="str">
        <f>UHG_csv!E14</f>
        <v/>
      </c>
      <c r="F314" s="503" t="str">
        <f>UHG_csv!F14</f>
        <v/>
      </c>
      <c r="G314" s="503" t="str">
        <f>UHG_csv!G14</f>
        <v/>
      </c>
      <c r="H314" s="799" t="str">
        <f>UHG_csv!H14</f>
        <v/>
      </c>
      <c r="I314" s="799" t="str">
        <f>UHG_csv!I14</f>
        <v/>
      </c>
      <c r="J314" s="503" t="str">
        <f>UHG_csv!J14</f>
        <v/>
      </c>
      <c r="K314" s="503" t="str">
        <f>UHG_csv!K14</f>
        <v/>
      </c>
      <c r="L314" s="505"/>
      <c r="M314" s="506"/>
    </row>
    <row r="315" spans="1:13" x14ac:dyDescent="0.25">
      <c r="A315" s="502" t="str">
        <f>UHG_csv!A15</f>
        <v/>
      </c>
      <c r="B315" s="503" t="str">
        <f>UHG_csv!B15</f>
        <v/>
      </c>
      <c r="C315" s="503" t="str">
        <f>UHG_csv!C15</f>
        <v/>
      </c>
      <c r="D315" s="504" t="str">
        <f>UHG_csv!D15</f>
        <v/>
      </c>
      <c r="E315" s="504" t="str">
        <f>UHG_csv!E15</f>
        <v/>
      </c>
      <c r="F315" s="503" t="str">
        <f>UHG_csv!F15</f>
        <v/>
      </c>
      <c r="G315" s="503" t="str">
        <f>UHG_csv!G15</f>
        <v/>
      </c>
      <c r="H315" s="799" t="str">
        <f>UHG_csv!H15</f>
        <v/>
      </c>
      <c r="I315" s="799" t="str">
        <f>UHG_csv!I15</f>
        <v/>
      </c>
      <c r="J315" s="503" t="str">
        <f>UHG_csv!J15</f>
        <v/>
      </c>
      <c r="K315" s="503" t="str">
        <f>UHG_csv!K15</f>
        <v/>
      </c>
      <c r="L315" s="505"/>
      <c r="M315" s="506"/>
    </row>
    <row r="316" spans="1:13" x14ac:dyDescent="0.25">
      <c r="A316" s="502" t="str">
        <f>UHG_csv!A16</f>
        <v/>
      </c>
      <c r="B316" s="503" t="str">
        <f>UHG_csv!B16</f>
        <v/>
      </c>
      <c r="C316" s="503" t="str">
        <f>UHG_csv!C16</f>
        <v/>
      </c>
      <c r="D316" s="504" t="str">
        <f>UHG_csv!D16</f>
        <v/>
      </c>
      <c r="E316" s="504" t="str">
        <f>UHG_csv!E16</f>
        <v/>
      </c>
      <c r="F316" s="503" t="str">
        <f>UHG_csv!F16</f>
        <v/>
      </c>
      <c r="G316" s="503" t="str">
        <f>UHG_csv!G16</f>
        <v/>
      </c>
      <c r="H316" s="799" t="str">
        <f>UHG_csv!H16</f>
        <v/>
      </c>
      <c r="I316" s="799" t="str">
        <f>UHG_csv!I16</f>
        <v/>
      </c>
      <c r="J316" s="503" t="str">
        <f>UHG_csv!J16</f>
        <v/>
      </c>
      <c r="K316" s="503" t="str">
        <f>UHG_csv!K16</f>
        <v/>
      </c>
      <c r="L316" s="505"/>
      <c r="M316" s="506"/>
    </row>
    <row r="317" spans="1:13" x14ac:dyDescent="0.25">
      <c r="A317" s="502" t="str">
        <f>UHG_csv!A17</f>
        <v/>
      </c>
      <c r="B317" s="503" t="str">
        <f>UHG_csv!B17</f>
        <v/>
      </c>
      <c r="C317" s="503" t="str">
        <f>UHG_csv!C17</f>
        <v/>
      </c>
      <c r="D317" s="504" t="str">
        <f>UHG_csv!D17</f>
        <v/>
      </c>
      <c r="E317" s="504" t="str">
        <f>UHG_csv!E17</f>
        <v/>
      </c>
      <c r="F317" s="503" t="str">
        <f>UHG_csv!F17</f>
        <v/>
      </c>
      <c r="G317" s="503" t="str">
        <f>UHG_csv!G17</f>
        <v/>
      </c>
      <c r="H317" s="799" t="str">
        <f>UHG_csv!H17</f>
        <v/>
      </c>
      <c r="I317" s="799" t="str">
        <f>UHG_csv!I17</f>
        <v/>
      </c>
      <c r="J317" s="503" t="str">
        <f>UHG_csv!J17</f>
        <v/>
      </c>
      <c r="K317" s="503" t="str">
        <f>UHG_csv!K17</f>
        <v/>
      </c>
      <c r="L317" s="505"/>
      <c r="M317" s="506"/>
    </row>
    <row r="318" spans="1:13" x14ac:dyDescent="0.25">
      <c r="A318" s="502" t="str">
        <f>UHG_csv!A18</f>
        <v/>
      </c>
      <c r="B318" s="503" t="str">
        <f>UHG_csv!B18</f>
        <v/>
      </c>
      <c r="C318" s="503" t="str">
        <f>UHG_csv!C18</f>
        <v/>
      </c>
      <c r="D318" s="504" t="str">
        <f>UHG_csv!D18</f>
        <v/>
      </c>
      <c r="E318" s="504" t="str">
        <f>UHG_csv!E18</f>
        <v/>
      </c>
      <c r="F318" s="503" t="str">
        <f>UHG_csv!F18</f>
        <v/>
      </c>
      <c r="G318" s="503" t="str">
        <f>UHG_csv!G18</f>
        <v/>
      </c>
      <c r="H318" s="799" t="str">
        <f>UHG_csv!H18</f>
        <v/>
      </c>
      <c r="I318" s="799" t="str">
        <f>UHG_csv!I18</f>
        <v/>
      </c>
      <c r="J318" s="503" t="str">
        <f>UHG_csv!J18</f>
        <v/>
      </c>
      <c r="K318" s="503" t="str">
        <f>UHG_csv!K18</f>
        <v/>
      </c>
      <c r="L318" s="505"/>
      <c r="M318" s="506"/>
    </row>
    <row r="319" spans="1:13" x14ac:dyDescent="0.25">
      <c r="A319" s="502" t="str">
        <f>UHG_csv!A19</f>
        <v/>
      </c>
      <c r="B319" s="503" t="str">
        <f>UHG_csv!B19</f>
        <v/>
      </c>
      <c r="C319" s="503" t="str">
        <f>UHG_csv!C19</f>
        <v/>
      </c>
      <c r="D319" s="504" t="str">
        <f>UHG_csv!D19</f>
        <v/>
      </c>
      <c r="E319" s="504" t="str">
        <f>UHG_csv!E19</f>
        <v/>
      </c>
      <c r="F319" s="503" t="str">
        <f>UHG_csv!F19</f>
        <v/>
      </c>
      <c r="G319" s="503" t="str">
        <f>UHG_csv!G19</f>
        <v/>
      </c>
      <c r="H319" s="799" t="str">
        <f>UHG_csv!H19</f>
        <v/>
      </c>
      <c r="I319" s="799" t="str">
        <f>UHG_csv!I19</f>
        <v/>
      </c>
      <c r="J319" s="503" t="str">
        <f>UHG_csv!J19</f>
        <v/>
      </c>
      <c r="K319" s="503" t="str">
        <f>UHG_csv!K19</f>
        <v/>
      </c>
      <c r="L319" s="505"/>
      <c r="M319" s="506"/>
    </row>
    <row r="320" spans="1:13" x14ac:dyDescent="0.25">
      <c r="A320" s="502" t="str">
        <f>UHG_csv!A20</f>
        <v/>
      </c>
      <c r="B320" s="503" t="str">
        <f>UHG_csv!B20</f>
        <v/>
      </c>
      <c r="C320" s="503" t="str">
        <f>UHG_csv!C20</f>
        <v/>
      </c>
      <c r="D320" s="504" t="str">
        <f>UHG_csv!D20</f>
        <v/>
      </c>
      <c r="E320" s="504" t="str">
        <f>UHG_csv!E20</f>
        <v/>
      </c>
      <c r="F320" s="503" t="str">
        <f>UHG_csv!F20</f>
        <v/>
      </c>
      <c r="G320" s="503" t="str">
        <f>UHG_csv!G20</f>
        <v/>
      </c>
      <c r="H320" s="799" t="str">
        <f>UHG_csv!H20</f>
        <v/>
      </c>
      <c r="I320" s="799" t="str">
        <f>UHG_csv!I20</f>
        <v/>
      </c>
      <c r="J320" s="503" t="str">
        <f>UHG_csv!J20</f>
        <v/>
      </c>
      <c r="K320" s="503" t="str">
        <f>UHG_csv!K20</f>
        <v/>
      </c>
      <c r="L320" s="505"/>
      <c r="M320" s="506"/>
    </row>
    <row r="321" spans="1:13" x14ac:dyDescent="0.25">
      <c r="A321" s="502" t="str">
        <f>UHG_csv!A21</f>
        <v/>
      </c>
      <c r="B321" s="503" t="str">
        <f>UHG_csv!B21</f>
        <v/>
      </c>
      <c r="C321" s="503" t="str">
        <f>UHG_csv!C21</f>
        <v/>
      </c>
      <c r="D321" s="504" t="str">
        <f>UHG_csv!D21</f>
        <v/>
      </c>
      <c r="E321" s="504" t="str">
        <f>UHG_csv!E21</f>
        <v/>
      </c>
      <c r="F321" s="503" t="str">
        <f>UHG_csv!F21</f>
        <v/>
      </c>
      <c r="G321" s="503" t="str">
        <f>UHG_csv!G21</f>
        <v/>
      </c>
      <c r="H321" s="799" t="str">
        <f>UHG_csv!H21</f>
        <v/>
      </c>
      <c r="I321" s="799" t="str">
        <f>UHG_csv!I21</f>
        <v/>
      </c>
      <c r="J321" s="503" t="str">
        <f>UHG_csv!J21</f>
        <v/>
      </c>
      <c r="K321" s="503" t="str">
        <f>UHG_csv!K21</f>
        <v/>
      </c>
      <c r="L321" s="505"/>
      <c r="M321" s="506"/>
    </row>
    <row r="322" spans="1:13" x14ac:dyDescent="0.25">
      <c r="A322" s="502" t="str">
        <f>UHG_csv!A22</f>
        <v/>
      </c>
      <c r="B322" s="503" t="str">
        <f>UHG_csv!B22</f>
        <v/>
      </c>
      <c r="C322" s="503" t="str">
        <f>UHG_csv!C22</f>
        <v/>
      </c>
      <c r="D322" s="504" t="str">
        <f>UHG_csv!D22</f>
        <v/>
      </c>
      <c r="E322" s="504" t="str">
        <f>UHG_csv!E22</f>
        <v/>
      </c>
      <c r="F322" s="503" t="str">
        <f>UHG_csv!F22</f>
        <v/>
      </c>
      <c r="G322" s="503" t="str">
        <f>UHG_csv!G22</f>
        <v/>
      </c>
      <c r="H322" s="799" t="str">
        <f>UHG_csv!H22</f>
        <v/>
      </c>
      <c r="I322" s="799" t="str">
        <f>UHG_csv!I22</f>
        <v/>
      </c>
      <c r="J322" s="503" t="str">
        <f>UHG_csv!J22</f>
        <v/>
      </c>
      <c r="K322" s="503" t="str">
        <f>UHG_csv!K22</f>
        <v/>
      </c>
      <c r="L322" s="505"/>
      <c r="M322" s="506"/>
    </row>
    <row r="323" spans="1:13" x14ac:dyDescent="0.25">
      <c r="A323" s="502" t="str">
        <f>UHG_csv!A23</f>
        <v/>
      </c>
      <c r="B323" s="503" t="str">
        <f>UHG_csv!B23</f>
        <v/>
      </c>
      <c r="C323" s="503" t="str">
        <f>UHG_csv!C23</f>
        <v/>
      </c>
      <c r="D323" s="504" t="str">
        <f>UHG_csv!D23</f>
        <v/>
      </c>
      <c r="E323" s="504" t="str">
        <f>UHG_csv!E23</f>
        <v/>
      </c>
      <c r="F323" s="503" t="str">
        <f>UHG_csv!F23</f>
        <v/>
      </c>
      <c r="G323" s="503" t="str">
        <f>UHG_csv!G23</f>
        <v/>
      </c>
      <c r="H323" s="799" t="str">
        <f>UHG_csv!H23</f>
        <v/>
      </c>
      <c r="I323" s="799" t="str">
        <f>UHG_csv!I23</f>
        <v/>
      </c>
      <c r="J323" s="503" t="str">
        <f>UHG_csv!J23</f>
        <v/>
      </c>
      <c r="K323" s="503" t="str">
        <f>UHG_csv!K23</f>
        <v/>
      </c>
      <c r="L323" s="505"/>
      <c r="M323" s="506"/>
    </row>
    <row r="324" spans="1:13" x14ac:dyDescent="0.25">
      <c r="A324" s="502" t="str">
        <f>UHG_csv!A24</f>
        <v/>
      </c>
      <c r="B324" s="503" t="str">
        <f>UHG_csv!B24</f>
        <v/>
      </c>
      <c r="C324" s="503" t="str">
        <f>UHG_csv!C24</f>
        <v/>
      </c>
      <c r="D324" s="504" t="str">
        <f>UHG_csv!D24</f>
        <v/>
      </c>
      <c r="E324" s="504" t="str">
        <f>UHG_csv!E24</f>
        <v/>
      </c>
      <c r="F324" s="503" t="str">
        <f>UHG_csv!F24</f>
        <v/>
      </c>
      <c r="G324" s="503" t="str">
        <f>UHG_csv!G24</f>
        <v/>
      </c>
      <c r="H324" s="799" t="str">
        <f>UHG_csv!H24</f>
        <v/>
      </c>
      <c r="I324" s="799" t="str">
        <f>UHG_csv!I24</f>
        <v/>
      </c>
      <c r="J324" s="503" t="str">
        <f>UHG_csv!J24</f>
        <v/>
      </c>
      <c r="K324" s="503" t="str">
        <f>UHG_csv!K24</f>
        <v/>
      </c>
      <c r="L324" s="505"/>
      <c r="M324" s="506"/>
    </row>
    <row r="325" spans="1:13" x14ac:dyDescent="0.25">
      <c r="A325" s="502" t="str">
        <f>UHG_csv!A25</f>
        <v/>
      </c>
      <c r="B325" s="503" t="str">
        <f>UHG_csv!B25</f>
        <v/>
      </c>
      <c r="C325" s="503" t="str">
        <f>UHG_csv!C25</f>
        <v/>
      </c>
      <c r="D325" s="504" t="str">
        <f>UHG_csv!D25</f>
        <v/>
      </c>
      <c r="E325" s="504" t="str">
        <f>UHG_csv!E25</f>
        <v/>
      </c>
      <c r="F325" s="503" t="str">
        <f>UHG_csv!F25</f>
        <v/>
      </c>
      <c r="G325" s="503" t="str">
        <f>UHG_csv!G25</f>
        <v/>
      </c>
      <c r="H325" s="799" t="str">
        <f>UHG_csv!H25</f>
        <v/>
      </c>
      <c r="I325" s="799" t="str">
        <f>UHG_csv!I25</f>
        <v/>
      </c>
      <c r="J325" s="503" t="str">
        <f>UHG_csv!J25</f>
        <v/>
      </c>
      <c r="K325" s="503" t="str">
        <f>UHG_csv!K25</f>
        <v/>
      </c>
      <c r="L325" s="505"/>
      <c r="M325" s="506"/>
    </row>
    <row r="326" spans="1:13" x14ac:dyDescent="0.25">
      <c r="A326" s="502" t="str">
        <f>UHG_csv!A26</f>
        <v/>
      </c>
      <c r="B326" s="503" t="str">
        <f>UHG_csv!B26</f>
        <v/>
      </c>
      <c r="C326" s="503" t="str">
        <f>UHG_csv!C26</f>
        <v/>
      </c>
      <c r="D326" s="504" t="str">
        <f>UHG_csv!D26</f>
        <v/>
      </c>
      <c r="E326" s="504" t="str">
        <f>UHG_csv!E26</f>
        <v/>
      </c>
      <c r="F326" s="503" t="str">
        <f>UHG_csv!F26</f>
        <v/>
      </c>
      <c r="G326" s="503" t="str">
        <f>UHG_csv!G26</f>
        <v/>
      </c>
      <c r="H326" s="799" t="str">
        <f>UHG_csv!H26</f>
        <v/>
      </c>
      <c r="I326" s="799" t="str">
        <f>UHG_csv!I26</f>
        <v/>
      </c>
      <c r="J326" s="503" t="str">
        <f>UHG_csv!J26</f>
        <v/>
      </c>
      <c r="K326" s="503" t="str">
        <f>UHG_csv!K26</f>
        <v/>
      </c>
      <c r="L326" s="505"/>
      <c r="M326" s="506"/>
    </row>
    <row r="327" spans="1:13" x14ac:dyDescent="0.25">
      <c r="A327" s="502" t="str">
        <f>UHG_csv!A27</f>
        <v/>
      </c>
      <c r="B327" s="503" t="str">
        <f>UHG_csv!B27</f>
        <v/>
      </c>
      <c r="C327" s="503" t="str">
        <f>UHG_csv!C27</f>
        <v/>
      </c>
      <c r="D327" s="504" t="str">
        <f>UHG_csv!D27</f>
        <v/>
      </c>
      <c r="E327" s="504" t="str">
        <f>UHG_csv!E27</f>
        <v/>
      </c>
      <c r="F327" s="503" t="str">
        <f>UHG_csv!F27</f>
        <v/>
      </c>
      <c r="G327" s="503" t="str">
        <f>UHG_csv!G27</f>
        <v/>
      </c>
      <c r="H327" s="799" t="str">
        <f>UHG_csv!H27</f>
        <v/>
      </c>
      <c r="I327" s="799" t="str">
        <f>UHG_csv!I27</f>
        <v/>
      </c>
      <c r="J327" s="503" t="str">
        <f>UHG_csv!J27</f>
        <v/>
      </c>
      <c r="K327" s="503" t="str">
        <f>UHG_csv!K27</f>
        <v/>
      </c>
      <c r="L327" s="505"/>
      <c r="M327" s="506"/>
    </row>
    <row r="328" spans="1:13" x14ac:dyDescent="0.25">
      <c r="A328" s="502" t="str">
        <f>UHG_csv!A28</f>
        <v/>
      </c>
      <c r="B328" s="503" t="str">
        <f>UHG_csv!B28</f>
        <v/>
      </c>
      <c r="C328" s="503" t="str">
        <f>UHG_csv!C28</f>
        <v/>
      </c>
      <c r="D328" s="504" t="str">
        <f>UHG_csv!D28</f>
        <v/>
      </c>
      <c r="E328" s="504" t="str">
        <f>UHG_csv!E28</f>
        <v/>
      </c>
      <c r="F328" s="503" t="str">
        <f>UHG_csv!F28</f>
        <v/>
      </c>
      <c r="G328" s="503" t="str">
        <f>UHG_csv!G28</f>
        <v/>
      </c>
      <c r="H328" s="799" t="str">
        <f>UHG_csv!H28</f>
        <v/>
      </c>
      <c r="I328" s="799" t="str">
        <f>UHG_csv!I28</f>
        <v/>
      </c>
      <c r="J328" s="503" t="str">
        <f>UHG_csv!J28</f>
        <v/>
      </c>
      <c r="K328" s="503" t="str">
        <f>UHG_csv!K28</f>
        <v/>
      </c>
      <c r="L328" s="505"/>
      <c r="M328" s="506"/>
    </row>
    <row r="329" spans="1:13" x14ac:dyDescent="0.25">
      <c r="A329" s="502" t="str">
        <f>UHG_csv!A29</f>
        <v/>
      </c>
      <c r="B329" s="503" t="str">
        <f>UHG_csv!B29</f>
        <v/>
      </c>
      <c r="C329" s="503" t="str">
        <f>UHG_csv!C29</f>
        <v/>
      </c>
      <c r="D329" s="504" t="str">
        <f>UHG_csv!D29</f>
        <v/>
      </c>
      <c r="E329" s="504" t="str">
        <f>UHG_csv!E29</f>
        <v/>
      </c>
      <c r="F329" s="503" t="str">
        <f>UHG_csv!F29</f>
        <v/>
      </c>
      <c r="G329" s="503" t="str">
        <f>UHG_csv!G29</f>
        <v/>
      </c>
      <c r="H329" s="799" t="str">
        <f>UHG_csv!H29</f>
        <v/>
      </c>
      <c r="I329" s="799" t="str">
        <f>UHG_csv!I29</f>
        <v/>
      </c>
      <c r="J329" s="503" t="str">
        <f>UHG_csv!J29</f>
        <v/>
      </c>
      <c r="K329" s="503" t="str">
        <f>UHG_csv!K29</f>
        <v/>
      </c>
      <c r="L329" s="505"/>
      <c r="M329" s="506"/>
    </row>
    <row r="330" spans="1:13" x14ac:dyDescent="0.25">
      <c r="A330" s="502" t="str">
        <f>UHG_csv!A30</f>
        <v/>
      </c>
      <c r="B330" s="503" t="str">
        <f>UHG_csv!B30</f>
        <v/>
      </c>
      <c r="C330" s="503" t="str">
        <f>UHG_csv!C30</f>
        <v/>
      </c>
      <c r="D330" s="504" t="str">
        <f>UHG_csv!D30</f>
        <v/>
      </c>
      <c r="E330" s="504" t="str">
        <f>UHG_csv!E30</f>
        <v/>
      </c>
      <c r="F330" s="503" t="str">
        <f>UHG_csv!F30</f>
        <v/>
      </c>
      <c r="G330" s="503" t="str">
        <f>UHG_csv!G30</f>
        <v/>
      </c>
      <c r="H330" s="799" t="str">
        <f>UHG_csv!H30</f>
        <v/>
      </c>
      <c r="I330" s="799" t="str">
        <f>UHG_csv!I30</f>
        <v/>
      </c>
      <c r="J330" s="503" t="str">
        <f>UHG_csv!J30</f>
        <v/>
      </c>
      <c r="K330" s="503" t="str">
        <f>UHG_csv!K30</f>
        <v/>
      </c>
      <c r="L330" s="505"/>
      <c r="M330" s="506"/>
    </row>
    <row r="331" spans="1:13" x14ac:dyDescent="0.25">
      <c r="A331" s="502" t="str">
        <f>UHG_csv!A31</f>
        <v/>
      </c>
      <c r="B331" s="503" t="str">
        <f>UHG_csv!B31</f>
        <v/>
      </c>
      <c r="C331" s="503" t="str">
        <f>UHG_csv!C31</f>
        <v/>
      </c>
      <c r="D331" s="504" t="str">
        <f>UHG_csv!D31</f>
        <v/>
      </c>
      <c r="E331" s="504" t="str">
        <f>UHG_csv!E31</f>
        <v/>
      </c>
      <c r="F331" s="503" t="str">
        <f>UHG_csv!F31</f>
        <v/>
      </c>
      <c r="G331" s="503" t="str">
        <f>UHG_csv!G31</f>
        <v/>
      </c>
      <c r="H331" s="799" t="str">
        <f>UHG_csv!H31</f>
        <v/>
      </c>
      <c r="I331" s="799" t="str">
        <f>UHG_csv!I31</f>
        <v/>
      </c>
      <c r="J331" s="503" t="str">
        <f>UHG_csv!J31</f>
        <v/>
      </c>
      <c r="K331" s="503" t="str">
        <f>UHG_csv!K31</f>
        <v/>
      </c>
      <c r="L331" s="505"/>
      <c r="M331" s="506"/>
    </row>
    <row r="332" spans="1:13" x14ac:dyDescent="0.25">
      <c r="A332" s="502" t="str">
        <f>UHG_csv!A32</f>
        <v/>
      </c>
      <c r="B332" s="503" t="str">
        <f>UHG_csv!B32</f>
        <v/>
      </c>
      <c r="C332" s="503" t="str">
        <f>UHG_csv!C32</f>
        <v/>
      </c>
      <c r="D332" s="504" t="str">
        <f>UHG_csv!D32</f>
        <v/>
      </c>
      <c r="E332" s="504" t="str">
        <f>UHG_csv!E32</f>
        <v/>
      </c>
      <c r="F332" s="503" t="str">
        <f>UHG_csv!F32</f>
        <v/>
      </c>
      <c r="G332" s="503" t="str">
        <f>UHG_csv!G32</f>
        <v/>
      </c>
      <c r="H332" s="799" t="str">
        <f>UHG_csv!H32</f>
        <v/>
      </c>
      <c r="I332" s="799" t="str">
        <f>UHG_csv!I32</f>
        <v/>
      </c>
      <c r="J332" s="503" t="str">
        <f>UHG_csv!J32</f>
        <v/>
      </c>
      <c r="K332" s="503" t="str">
        <f>UHG_csv!K32</f>
        <v/>
      </c>
      <c r="L332" s="505"/>
      <c r="M332" s="506"/>
    </row>
    <row r="333" spans="1:13" x14ac:dyDescent="0.25">
      <c r="A333" s="502" t="str">
        <f>UHG_csv!A33</f>
        <v/>
      </c>
      <c r="B333" s="503" t="str">
        <f>UHG_csv!B33</f>
        <v/>
      </c>
      <c r="C333" s="503" t="str">
        <f>UHG_csv!C33</f>
        <v/>
      </c>
      <c r="D333" s="504" t="str">
        <f>UHG_csv!D33</f>
        <v/>
      </c>
      <c r="E333" s="504" t="str">
        <f>UHG_csv!E33</f>
        <v/>
      </c>
      <c r="F333" s="503" t="str">
        <f>UHG_csv!F33</f>
        <v/>
      </c>
      <c r="G333" s="503" t="str">
        <f>UHG_csv!G33</f>
        <v/>
      </c>
      <c r="H333" s="799" t="str">
        <f>UHG_csv!H33</f>
        <v/>
      </c>
      <c r="I333" s="799" t="str">
        <f>UHG_csv!I33</f>
        <v/>
      </c>
      <c r="J333" s="503" t="str">
        <f>UHG_csv!J33</f>
        <v/>
      </c>
      <c r="K333" s="503" t="str">
        <f>UHG_csv!K33</f>
        <v/>
      </c>
      <c r="L333" s="505"/>
      <c r="M333" s="506"/>
    </row>
    <row r="334" spans="1:13" x14ac:dyDescent="0.25">
      <c r="A334" s="502" t="str">
        <f>UHG_csv!A34</f>
        <v/>
      </c>
      <c r="B334" s="503" t="str">
        <f>UHG_csv!B34</f>
        <v/>
      </c>
      <c r="C334" s="503" t="str">
        <f>UHG_csv!C34</f>
        <v/>
      </c>
      <c r="D334" s="504" t="str">
        <f>UHG_csv!D34</f>
        <v/>
      </c>
      <c r="E334" s="504" t="str">
        <f>UHG_csv!E34</f>
        <v/>
      </c>
      <c r="F334" s="503" t="str">
        <f>UHG_csv!F34</f>
        <v/>
      </c>
      <c r="G334" s="503" t="str">
        <f>UHG_csv!G34</f>
        <v/>
      </c>
      <c r="H334" s="799" t="str">
        <f>UHG_csv!H34</f>
        <v/>
      </c>
      <c r="I334" s="799" t="str">
        <f>UHG_csv!I34</f>
        <v/>
      </c>
      <c r="J334" s="503" t="str">
        <f>UHG_csv!J34</f>
        <v/>
      </c>
      <c r="K334" s="503" t="str">
        <f>UHG_csv!K34</f>
        <v/>
      </c>
      <c r="L334" s="505"/>
      <c r="M334" s="506"/>
    </row>
    <row r="335" spans="1:13" x14ac:dyDescent="0.25">
      <c r="A335" s="502" t="str">
        <f>UHG_csv!A35</f>
        <v/>
      </c>
      <c r="B335" s="503" t="str">
        <f>UHG_csv!B35</f>
        <v/>
      </c>
      <c r="C335" s="503" t="str">
        <f>UHG_csv!C35</f>
        <v/>
      </c>
      <c r="D335" s="504" t="str">
        <f>UHG_csv!D35</f>
        <v/>
      </c>
      <c r="E335" s="504" t="str">
        <f>UHG_csv!E35</f>
        <v/>
      </c>
      <c r="F335" s="503" t="str">
        <f>UHG_csv!F35</f>
        <v/>
      </c>
      <c r="G335" s="503" t="str">
        <f>UHG_csv!G35</f>
        <v/>
      </c>
      <c r="H335" s="799" t="str">
        <f>UHG_csv!H35</f>
        <v/>
      </c>
      <c r="I335" s="799" t="str">
        <f>UHG_csv!I35</f>
        <v/>
      </c>
      <c r="J335" s="503" t="str">
        <f>UHG_csv!J35</f>
        <v/>
      </c>
      <c r="K335" s="503" t="str">
        <f>UHG_csv!K35</f>
        <v/>
      </c>
      <c r="L335" s="505"/>
      <c r="M335" s="506"/>
    </row>
    <row r="336" spans="1:13" x14ac:dyDescent="0.25">
      <c r="A336" s="502" t="str">
        <f>UHG_csv!A36</f>
        <v/>
      </c>
      <c r="B336" s="503" t="str">
        <f>UHG_csv!B36</f>
        <v/>
      </c>
      <c r="C336" s="503" t="str">
        <f>UHG_csv!C36</f>
        <v/>
      </c>
      <c r="D336" s="504" t="str">
        <f>UHG_csv!D36</f>
        <v/>
      </c>
      <c r="E336" s="504" t="str">
        <f>UHG_csv!E36</f>
        <v/>
      </c>
      <c r="F336" s="503" t="str">
        <f>UHG_csv!F36</f>
        <v/>
      </c>
      <c r="G336" s="503" t="str">
        <f>UHG_csv!G36</f>
        <v/>
      </c>
      <c r="H336" s="799" t="str">
        <f>UHG_csv!H36</f>
        <v/>
      </c>
      <c r="I336" s="799" t="str">
        <f>UHG_csv!I36</f>
        <v/>
      </c>
      <c r="J336" s="503" t="str">
        <f>UHG_csv!J36</f>
        <v/>
      </c>
      <c r="K336" s="503" t="str">
        <f>UHG_csv!K36</f>
        <v/>
      </c>
      <c r="L336" s="505"/>
      <c r="M336" s="506"/>
    </row>
    <row r="337" spans="1:13" x14ac:dyDescent="0.25">
      <c r="A337" s="502" t="str">
        <f>UHG_csv!A37</f>
        <v/>
      </c>
      <c r="B337" s="503" t="str">
        <f>UHG_csv!B37</f>
        <v/>
      </c>
      <c r="C337" s="503" t="str">
        <f>UHG_csv!C37</f>
        <v/>
      </c>
      <c r="D337" s="504" t="str">
        <f>UHG_csv!D37</f>
        <v/>
      </c>
      <c r="E337" s="504" t="str">
        <f>UHG_csv!E37</f>
        <v/>
      </c>
      <c r="F337" s="503" t="str">
        <f>UHG_csv!F37</f>
        <v/>
      </c>
      <c r="G337" s="503" t="str">
        <f>UHG_csv!G37</f>
        <v/>
      </c>
      <c r="H337" s="799" t="str">
        <f>UHG_csv!H37</f>
        <v/>
      </c>
      <c r="I337" s="799" t="str">
        <f>UHG_csv!I37</f>
        <v/>
      </c>
      <c r="J337" s="503" t="str">
        <f>UHG_csv!J37</f>
        <v/>
      </c>
      <c r="K337" s="503" t="str">
        <f>UHG_csv!K37</f>
        <v/>
      </c>
      <c r="L337" s="505"/>
      <c r="M337" s="506"/>
    </row>
    <row r="338" spans="1:13" x14ac:dyDescent="0.25">
      <c r="A338" s="502" t="str">
        <f>UHG_csv!A38</f>
        <v/>
      </c>
      <c r="B338" s="503" t="str">
        <f>UHG_csv!B38</f>
        <v/>
      </c>
      <c r="C338" s="503" t="str">
        <f>UHG_csv!C38</f>
        <v/>
      </c>
      <c r="D338" s="504" t="str">
        <f>UHG_csv!D38</f>
        <v/>
      </c>
      <c r="E338" s="504" t="str">
        <f>UHG_csv!E38</f>
        <v/>
      </c>
      <c r="F338" s="503" t="str">
        <f>UHG_csv!F38</f>
        <v/>
      </c>
      <c r="G338" s="503" t="str">
        <f>UHG_csv!G38</f>
        <v/>
      </c>
      <c r="H338" s="799" t="str">
        <f>UHG_csv!H38</f>
        <v/>
      </c>
      <c r="I338" s="799" t="str">
        <f>UHG_csv!I38</f>
        <v/>
      </c>
      <c r="J338" s="503" t="str">
        <f>UHG_csv!J38</f>
        <v/>
      </c>
      <c r="K338" s="503" t="str">
        <f>UHG_csv!K38</f>
        <v/>
      </c>
      <c r="L338" s="505"/>
      <c r="M338" s="506"/>
    </row>
    <row r="339" spans="1:13" x14ac:dyDescent="0.25">
      <c r="A339" s="502" t="str">
        <f>UHG_csv!A39</f>
        <v/>
      </c>
      <c r="B339" s="503" t="str">
        <f>UHG_csv!B39</f>
        <v/>
      </c>
      <c r="C339" s="503" t="str">
        <f>UHG_csv!C39</f>
        <v/>
      </c>
      <c r="D339" s="504" t="str">
        <f>UHG_csv!D39</f>
        <v/>
      </c>
      <c r="E339" s="504" t="str">
        <f>UHG_csv!E39</f>
        <v/>
      </c>
      <c r="F339" s="503" t="str">
        <f>UHG_csv!F39</f>
        <v/>
      </c>
      <c r="G339" s="503" t="str">
        <f>UHG_csv!G39</f>
        <v/>
      </c>
      <c r="H339" s="799" t="str">
        <f>UHG_csv!H39</f>
        <v/>
      </c>
      <c r="I339" s="799" t="str">
        <f>UHG_csv!I39</f>
        <v/>
      </c>
      <c r="J339" s="503" t="str">
        <f>UHG_csv!J39</f>
        <v/>
      </c>
      <c r="K339" s="503" t="str">
        <f>UHG_csv!K39</f>
        <v/>
      </c>
      <c r="L339" s="505"/>
      <c r="M339" s="506"/>
    </row>
    <row r="340" spans="1:13" x14ac:dyDescent="0.25">
      <c r="A340" s="502" t="str">
        <f>UHG_csv!A40</f>
        <v/>
      </c>
      <c r="B340" s="503" t="str">
        <f>UHG_csv!B40</f>
        <v/>
      </c>
      <c r="C340" s="503" t="str">
        <f>UHG_csv!C40</f>
        <v/>
      </c>
      <c r="D340" s="504" t="str">
        <f>UHG_csv!D40</f>
        <v/>
      </c>
      <c r="E340" s="504" t="str">
        <f>UHG_csv!E40</f>
        <v/>
      </c>
      <c r="F340" s="503" t="str">
        <f>UHG_csv!F40</f>
        <v/>
      </c>
      <c r="G340" s="503" t="str">
        <f>UHG_csv!G40</f>
        <v/>
      </c>
      <c r="H340" s="799" t="str">
        <f>UHG_csv!H40</f>
        <v/>
      </c>
      <c r="I340" s="799" t="str">
        <f>UHG_csv!I40</f>
        <v/>
      </c>
      <c r="J340" s="503" t="str">
        <f>UHG_csv!J40</f>
        <v/>
      </c>
      <c r="K340" s="503" t="str">
        <f>UHG_csv!K40</f>
        <v/>
      </c>
      <c r="L340" s="505"/>
      <c r="M340" s="506"/>
    </row>
    <row r="341" spans="1:13" x14ac:dyDescent="0.25">
      <c r="A341" s="502" t="str">
        <f>UHG_csv!A41</f>
        <v/>
      </c>
      <c r="B341" s="503" t="str">
        <f>UHG_csv!B41</f>
        <v/>
      </c>
      <c r="C341" s="503" t="str">
        <f>UHG_csv!C41</f>
        <v/>
      </c>
      <c r="D341" s="504" t="str">
        <f>UHG_csv!D41</f>
        <v/>
      </c>
      <c r="E341" s="504" t="str">
        <f>UHG_csv!E41</f>
        <v/>
      </c>
      <c r="F341" s="503" t="str">
        <f>UHG_csv!F41</f>
        <v/>
      </c>
      <c r="G341" s="503" t="str">
        <f>UHG_csv!G41</f>
        <v/>
      </c>
      <c r="H341" s="799" t="str">
        <f>UHG_csv!H41</f>
        <v/>
      </c>
      <c r="I341" s="799" t="str">
        <f>UHG_csv!I41</f>
        <v/>
      </c>
      <c r="J341" s="503" t="str">
        <f>UHG_csv!J41</f>
        <v/>
      </c>
      <c r="K341" s="503" t="str">
        <f>UHG_csv!K41</f>
        <v/>
      </c>
      <c r="L341" s="505"/>
      <c r="M341" s="506"/>
    </row>
    <row r="342" spans="1:13" x14ac:dyDescent="0.25">
      <c r="A342" s="502" t="str">
        <f>UHG_csv!A42</f>
        <v/>
      </c>
      <c r="B342" s="503" t="str">
        <f>UHG_csv!B42</f>
        <v/>
      </c>
      <c r="C342" s="503" t="str">
        <f>UHG_csv!C42</f>
        <v/>
      </c>
      <c r="D342" s="504" t="str">
        <f>UHG_csv!D42</f>
        <v/>
      </c>
      <c r="E342" s="504" t="str">
        <f>UHG_csv!E42</f>
        <v/>
      </c>
      <c r="F342" s="503" t="str">
        <f>UHG_csv!F42</f>
        <v/>
      </c>
      <c r="G342" s="503" t="str">
        <f>UHG_csv!G42</f>
        <v/>
      </c>
      <c r="H342" s="799" t="str">
        <f>UHG_csv!H42</f>
        <v/>
      </c>
      <c r="I342" s="799" t="str">
        <f>UHG_csv!I42</f>
        <v/>
      </c>
      <c r="J342" s="503" t="str">
        <f>UHG_csv!J42</f>
        <v/>
      </c>
      <c r="K342" s="503" t="str">
        <f>UHG_csv!K42</f>
        <v/>
      </c>
      <c r="L342" s="505"/>
      <c r="M342" s="506"/>
    </row>
    <row r="343" spans="1:13" x14ac:dyDescent="0.25">
      <c r="A343" s="502" t="str">
        <f>UHG_csv!A43</f>
        <v/>
      </c>
      <c r="B343" s="503" t="str">
        <f>UHG_csv!B43</f>
        <v/>
      </c>
      <c r="C343" s="503" t="str">
        <f>UHG_csv!C43</f>
        <v/>
      </c>
      <c r="D343" s="504" t="str">
        <f>UHG_csv!D43</f>
        <v/>
      </c>
      <c r="E343" s="504" t="str">
        <f>UHG_csv!E43</f>
        <v/>
      </c>
      <c r="F343" s="503" t="str">
        <f>UHG_csv!F43</f>
        <v/>
      </c>
      <c r="G343" s="503" t="str">
        <f>UHG_csv!G43</f>
        <v/>
      </c>
      <c r="H343" s="799" t="str">
        <f>UHG_csv!H43</f>
        <v/>
      </c>
      <c r="I343" s="799" t="str">
        <f>UHG_csv!I43</f>
        <v/>
      </c>
      <c r="J343" s="503" t="str">
        <f>UHG_csv!J43</f>
        <v/>
      </c>
      <c r="K343" s="503" t="str">
        <f>UHG_csv!K43</f>
        <v/>
      </c>
      <c r="L343" s="505"/>
      <c r="M343" s="506"/>
    </row>
    <row r="344" spans="1:13" x14ac:dyDescent="0.25">
      <c r="A344" s="502" t="str">
        <f>UHG_csv!A44</f>
        <v/>
      </c>
      <c r="B344" s="503" t="str">
        <f>UHG_csv!B44</f>
        <v/>
      </c>
      <c r="C344" s="503" t="str">
        <f>UHG_csv!C44</f>
        <v/>
      </c>
      <c r="D344" s="504" t="str">
        <f>UHG_csv!D44</f>
        <v/>
      </c>
      <c r="E344" s="504" t="str">
        <f>UHG_csv!E44</f>
        <v/>
      </c>
      <c r="F344" s="503" t="str">
        <f>UHG_csv!F44</f>
        <v/>
      </c>
      <c r="G344" s="503" t="str">
        <f>UHG_csv!G44</f>
        <v/>
      </c>
      <c r="H344" s="799" t="str">
        <f>UHG_csv!H44</f>
        <v/>
      </c>
      <c r="I344" s="799" t="str">
        <f>UHG_csv!I44</f>
        <v/>
      </c>
      <c r="J344" s="503" t="str">
        <f>UHG_csv!J44</f>
        <v/>
      </c>
      <c r="K344" s="503" t="str">
        <f>UHG_csv!K44</f>
        <v/>
      </c>
      <c r="L344" s="505"/>
      <c r="M344" s="506"/>
    </row>
    <row r="345" spans="1:13" x14ac:dyDescent="0.25">
      <c r="A345" s="502" t="str">
        <f>UHG_csv!A45</f>
        <v/>
      </c>
      <c r="B345" s="503" t="str">
        <f>UHG_csv!B45</f>
        <v/>
      </c>
      <c r="C345" s="503" t="str">
        <f>UHG_csv!C45</f>
        <v/>
      </c>
      <c r="D345" s="504" t="str">
        <f>UHG_csv!D45</f>
        <v/>
      </c>
      <c r="E345" s="504" t="str">
        <f>UHG_csv!E45</f>
        <v/>
      </c>
      <c r="F345" s="503" t="str">
        <f>UHG_csv!F45</f>
        <v/>
      </c>
      <c r="G345" s="503" t="str">
        <f>UHG_csv!G45</f>
        <v/>
      </c>
      <c r="H345" s="799" t="str">
        <f>UHG_csv!H45</f>
        <v/>
      </c>
      <c r="I345" s="799" t="str">
        <f>UHG_csv!I45</f>
        <v/>
      </c>
      <c r="J345" s="503" t="str">
        <f>UHG_csv!J45</f>
        <v/>
      </c>
      <c r="K345" s="503" t="str">
        <f>UHG_csv!K45</f>
        <v/>
      </c>
      <c r="L345" s="505"/>
      <c r="M345" s="506"/>
    </row>
    <row r="346" spans="1:13" x14ac:dyDescent="0.25">
      <c r="A346" s="502" t="str">
        <f>UHG_csv!A46</f>
        <v/>
      </c>
      <c r="B346" s="503" t="str">
        <f>UHG_csv!B46</f>
        <v/>
      </c>
      <c r="C346" s="503" t="str">
        <f>UHG_csv!C46</f>
        <v/>
      </c>
      <c r="D346" s="504" t="str">
        <f>UHG_csv!D46</f>
        <v/>
      </c>
      <c r="E346" s="504" t="str">
        <f>UHG_csv!E46</f>
        <v/>
      </c>
      <c r="F346" s="503" t="str">
        <f>UHG_csv!F46</f>
        <v/>
      </c>
      <c r="G346" s="503" t="str">
        <f>UHG_csv!G46</f>
        <v/>
      </c>
      <c r="H346" s="799" t="str">
        <f>UHG_csv!H46</f>
        <v/>
      </c>
      <c r="I346" s="799" t="str">
        <f>UHG_csv!I46</f>
        <v/>
      </c>
      <c r="J346" s="503" t="str">
        <f>UHG_csv!J46</f>
        <v/>
      </c>
      <c r="K346" s="503" t="str">
        <f>UHG_csv!K46</f>
        <v/>
      </c>
      <c r="L346" s="505"/>
      <c r="M346" s="506"/>
    </row>
    <row r="347" spans="1:13" x14ac:dyDescent="0.25">
      <c r="A347" s="502" t="str">
        <f>UHG_csv!A47</f>
        <v/>
      </c>
      <c r="B347" s="503" t="str">
        <f>UHG_csv!B47</f>
        <v/>
      </c>
      <c r="C347" s="503" t="str">
        <f>UHG_csv!C47</f>
        <v/>
      </c>
      <c r="D347" s="504" t="str">
        <f>UHG_csv!D47</f>
        <v/>
      </c>
      <c r="E347" s="504" t="str">
        <f>UHG_csv!E47</f>
        <v/>
      </c>
      <c r="F347" s="503" t="str">
        <f>UHG_csv!F47</f>
        <v/>
      </c>
      <c r="G347" s="503" t="str">
        <f>UHG_csv!G47</f>
        <v/>
      </c>
      <c r="H347" s="799" t="str">
        <f>UHG_csv!H47</f>
        <v/>
      </c>
      <c r="I347" s="799" t="str">
        <f>UHG_csv!I47</f>
        <v/>
      </c>
      <c r="J347" s="503" t="str">
        <f>UHG_csv!J47</f>
        <v/>
      </c>
      <c r="K347" s="503" t="str">
        <f>UHG_csv!K47</f>
        <v/>
      </c>
      <c r="L347" s="505"/>
      <c r="M347" s="506"/>
    </row>
    <row r="348" spans="1:13" x14ac:dyDescent="0.25">
      <c r="A348" s="502" t="str">
        <f>UHG_csv!A48</f>
        <v/>
      </c>
      <c r="B348" s="503" t="str">
        <f>UHG_csv!B48</f>
        <v/>
      </c>
      <c r="C348" s="503" t="str">
        <f>UHG_csv!C48</f>
        <v/>
      </c>
      <c r="D348" s="504" t="str">
        <f>UHG_csv!D48</f>
        <v/>
      </c>
      <c r="E348" s="504" t="str">
        <f>UHG_csv!E48</f>
        <v/>
      </c>
      <c r="F348" s="503" t="str">
        <f>UHG_csv!F48</f>
        <v/>
      </c>
      <c r="G348" s="503" t="str">
        <f>UHG_csv!G48</f>
        <v/>
      </c>
      <c r="H348" s="799" t="str">
        <f>UHG_csv!H48</f>
        <v/>
      </c>
      <c r="I348" s="799" t="str">
        <f>UHG_csv!I48</f>
        <v/>
      </c>
      <c r="J348" s="503" t="str">
        <f>UHG_csv!J48</f>
        <v/>
      </c>
      <c r="K348" s="503" t="str">
        <f>UHG_csv!K48</f>
        <v/>
      </c>
      <c r="L348" s="505"/>
      <c r="M348" s="506"/>
    </row>
    <row r="349" spans="1:13" x14ac:dyDescent="0.25">
      <c r="A349" s="502" t="str">
        <f>UHG_csv!A49</f>
        <v/>
      </c>
      <c r="B349" s="503" t="str">
        <f>UHG_csv!B49</f>
        <v/>
      </c>
      <c r="C349" s="503" t="str">
        <f>UHG_csv!C49</f>
        <v/>
      </c>
      <c r="D349" s="504" t="str">
        <f>UHG_csv!D49</f>
        <v/>
      </c>
      <c r="E349" s="504" t="str">
        <f>UHG_csv!E49</f>
        <v/>
      </c>
      <c r="F349" s="503" t="str">
        <f>UHG_csv!F49</f>
        <v/>
      </c>
      <c r="G349" s="503" t="str">
        <f>UHG_csv!G49</f>
        <v/>
      </c>
      <c r="H349" s="799" t="str">
        <f>UHG_csv!H49</f>
        <v/>
      </c>
      <c r="I349" s="799" t="str">
        <f>UHG_csv!I49</f>
        <v/>
      </c>
      <c r="J349" s="503" t="str">
        <f>UHG_csv!J49</f>
        <v/>
      </c>
      <c r="K349" s="503" t="str">
        <f>UHG_csv!K49</f>
        <v/>
      </c>
      <c r="L349" s="505"/>
      <c r="M349" s="506"/>
    </row>
    <row r="350" spans="1:13" x14ac:dyDescent="0.25">
      <c r="A350" s="502" t="str">
        <f>UHG_csv!A50</f>
        <v/>
      </c>
      <c r="B350" s="503" t="str">
        <f>UHG_csv!B50</f>
        <v/>
      </c>
      <c r="C350" s="503" t="str">
        <f>UHG_csv!C50</f>
        <v/>
      </c>
      <c r="D350" s="504" t="str">
        <f>UHG_csv!D50</f>
        <v/>
      </c>
      <c r="E350" s="504" t="str">
        <f>UHG_csv!E50</f>
        <v/>
      </c>
      <c r="F350" s="503" t="str">
        <f>UHG_csv!F50</f>
        <v/>
      </c>
      <c r="G350" s="503" t="str">
        <f>UHG_csv!G50</f>
        <v/>
      </c>
      <c r="H350" s="799" t="str">
        <f>UHG_csv!H50</f>
        <v/>
      </c>
      <c r="I350" s="799" t="str">
        <f>UHG_csv!I50</f>
        <v/>
      </c>
      <c r="J350" s="503" t="str">
        <f>UHG_csv!J50</f>
        <v/>
      </c>
      <c r="K350" s="503" t="str">
        <f>UHG_csv!K50</f>
        <v/>
      </c>
      <c r="L350" s="505"/>
      <c r="M350" s="506"/>
    </row>
    <row r="351" spans="1:13" x14ac:dyDescent="0.25">
      <c r="A351" s="502" t="str">
        <f>UHG_csv!A51</f>
        <v/>
      </c>
      <c r="B351" s="503" t="str">
        <f>UHG_csv!B51</f>
        <v/>
      </c>
      <c r="C351" s="503" t="str">
        <f>UHG_csv!C51</f>
        <v/>
      </c>
      <c r="D351" s="504" t="str">
        <f>UHG_csv!D51</f>
        <v/>
      </c>
      <c r="E351" s="504" t="str">
        <f>UHG_csv!E51</f>
        <v/>
      </c>
      <c r="F351" s="503" t="str">
        <f>UHG_csv!F51</f>
        <v/>
      </c>
      <c r="G351" s="503" t="str">
        <f>UHG_csv!G51</f>
        <v/>
      </c>
      <c r="H351" s="799" t="str">
        <f>UHG_csv!H51</f>
        <v/>
      </c>
      <c r="I351" s="799" t="str">
        <f>UHG_csv!I51</f>
        <v/>
      </c>
      <c r="J351" s="503" t="str">
        <f>UHG_csv!J51</f>
        <v/>
      </c>
      <c r="K351" s="503" t="str">
        <f>UHG_csv!K51</f>
        <v/>
      </c>
      <c r="L351" s="505"/>
      <c r="M351" s="506"/>
    </row>
    <row r="352" spans="1:13" x14ac:dyDescent="0.25">
      <c r="A352" s="502" t="str">
        <f>UHG_csv!A52</f>
        <v/>
      </c>
      <c r="B352" s="503" t="str">
        <f>UHG_csv!B52</f>
        <v/>
      </c>
      <c r="C352" s="503" t="str">
        <f>UHG_csv!C52</f>
        <v/>
      </c>
      <c r="D352" s="504" t="str">
        <f>UHG_csv!D52</f>
        <v/>
      </c>
      <c r="E352" s="504" t="str">
        <f>UHG_csv!E52</f>
        <v/>
      </c>
      <c r="F352" s="503" t="str">
        <f>UHG_csv!F52</f>
        <v/>
      </c>
      <c r="G352" s="503" t="str">
        <f>UHG_csv!G52</f>
        <v/>
      </c>
      <c r="H352" s="799" t="str">
        <f>UHG_csv!H52</f>
        <v/>
      </c>
      <c r="I352" s="799" t="str">
        <f>UHG_csv!I52</f>
        <v/>
      </c>
      <c r="J352" s="503" t="str">
        <f>UHG_csv!J52</f>
        <v/>
      </c>
      <c r="K352" s="503" t="str">
        <f>UHG_csv!K52</f>
        <v/>
      </c>
      <c r="L352" s="505"/>
      <c r="M352" s="506"/>
    </row>
    <row r="353" spans="1:13" x14ac:dyDescent="0.25">
      <c r="A353" s="502" t="str">
        <f>UHG_csv!A53</f>
        <v/>
      </c>
      <c r="B353" s="503" t="str">
        <f>UHG_csv!B53</f>
        <v/>
      </c>
      <c r="C353" s="503" t="str">
        <f>UHG_csv!C53</f>
        <v/>
      </c>
      <c r="D353" s="504" t="str">
        <f>UHG_csv!D53</f>
        <v/>
      </c>
      <c r="E353" s="504" t="str">
        <f>UHG_csv!E53</f>
        <v/>
      </c>
      <c r="F353" s="503" t="str">
        <f>UHG_csv!F53</f>
        <v/>
      </c>
      <c r="G353" s="503" t="str">
        <f>UHG_csv!G53</f>
        <v/>
      </c>
      <c r="H353" s="799" t="str">
        <f>UHG_csv!H53</f>
        <v/>
      </c>
      <c r="I353" s="799" t="str">
        <f>UHG_csv!I53</f>
        <v/>
      </c>
      <c r="J353" s="503" t="str">
        <f>UHG_csv!J53</f>
        <v/>
      </c>
      <c r="K353" s="503" t="str">
        <f>UHG_csv!K53</f>
        <v/>
      </c>
      <c r="L353" s="505"/>
      <c r="M353" s="506"/>
    </row>
    <row r="354" spans="1:13" x14ac:dyDescent="0.25">
      <c r="A354" s="502" t="str">
        <f>UHG_csv!A54</f>
        <v/>
      </c>
      <c r="B354" s="503" t="str">
        <f>UHG_csv!B54</f>
        <v/>
      </c>
      <c r="C354" s="503" t="str">
        <f>UHG_csv!C54</f>
        <v/>
      </c>
      <c r="D354" s="504" t="str">
        <f>UHG_csv!D54</f>
        <v/>
      </c>
      <c r="E354" s="504" t="str">
        <f>UHG_csv!E54</f>
        <v/>
      </c>
      <c r="F354" s="503" t="str">
        <f>UHG_csv!F54</f>
        <v/>
      </c>
      <c r="G354" s="503" t="str">
        <f>UHG_csv!G54</f>
        <v/>
      </c>
      <c r="H354" s="799" t="str">
        <f>UHG_csv!H54</f>
        <v/>
      </c>
      <c r="I354" s="799" t="str">
        <f>UHG_csv!I54</f>
        <v/>
      </c>
      <c r="J354" s="503" t="str">
        <f>UHG_csv!J54</f>
        <v/>
      </c>
      <c r="K354" s="503" t="str">
        <f>UHG_csv!K54</f>
        <v/>
      </c>
      <c r="L354" s="505"/>
      <c r="M354" s="506"/>
    </row>
    <row r="355" spans="1:13" x14ac:dyDescent="0.25">
      <c r="A355" s="502" t="str">
        <f>UHG_csv!A55</f>
        <v/>
      </c>
      <c r="B355" s="503" t="str">
        <f>UHG_csv!B55</f>
        <v/>
      </c>
      <c r="C355" s="503" t="str">
        <f>UHG_csv!C55</f>
        <v/>
      </c>
      <c r="D355" s="504" t="str">
        <f>UHG_csv!D55</f>
        <v/>
      </c>
      <c r="E355" s="504" t="str">
        <f>UHG_csv!E55</f>
        <v/>
      </c>
      <c r="F355" s="503" t="str">
        <f>UHG_csv!F55</f>
        <v/>
      </c>
      <c r="G355" s="503" t="str">
        <f>UHG_csv!G55</f>
        <v/>
      </c>
      <c r="H355" s="799" t="str">
        <f>UHG_csv!H55</f>
        <v/>
      </c>
      <c r="I355" s="799" t="str">
        <f>UHG_csv!I55</f>
        <v/>
      </c>
      <c r="J355" s="503" t="str">
        <f>UHG_csv!J55</f>
        <v/>
      </c>
      <c r="K355" s="503" t="str">
        <f>UHG_csv!K55</f>
        <v/>
      </c>
      <c r="L355" s="505"/>
      <c r="M355" s="506"/>
    </row>
    <row r="356" spans="1:13" x14ac:dyDescent="0.25">
      <c r="A356" s="502" t="str">
        <f>UHG_csv!A56</f>
        <v/>
      </c>
      <c r="B356" s="503" t="str">
        <f>UHG_csv!B56</f>
        <v/>
      </c>
      <c r="C356" s="503" t="str">
        <f>UHG_csv!C56</f>
        <v/>
      </c>
      <c r="D356" s="504" t="str">
        <f>UHG_csv!D56</f>
        <v/>
      </c>
      <c r="E356" s="504" t="str">
        <f>UHG_csv!E56</f>
        <v/>
      </c>
      <c r="F356" s="503" t="str">
        <f>UHG_csv!F56</f>
        <v/>
      </c>
      <c r="G356" s="503" t="str">
        <f>UHG_csv!G56</f>
        <v/>
      </c>
      <c r="H356" s="799" t="str">
        <f>UHG_csv!H56</f>
        <v/>
      </c>
      <c r="I356" s="799" t="str">
        <f>UHG_csv!I56</f>
        <v/>
      </c>
      <c r="J356" s="503" t="str">
        <f>UHG_csv!J56</f>
        <v/>
      </c>
      <c r="K356" s="503" t="str">
        <f>UHG_csv!K56</f>
        <v/>
      </c>
      <c r="L356" s="505"/>
      <c r="M356" s="506"/>
    </row>
    <row r="357" spans="1:13" x14ac:dyDescent="0.25">
      <c r="A357" s="502" t="str">
        <f>UHG_csv!A57</f>
        <v/>
      </c>
      <c r="B357" s="503" t="str">
        <f>UHG_csv!B57</f>
        <v/>
      </c>
      <c r="C357" s="503" t="str">
        <f>UHG_csv!C57</f>
        <v/>
      </c>
      <c r="D357" s="504" t="str">
        <f>UHG_csv!D57</f>
        <v/>
      </c>
      <c r="E357" s="504" t="str">
        <f>UHG_csv!E57</f>
        <v/>
      </c>
      <c r="F357" s="503" t="str">
        <f>UHG_csv!F57</f>
        <v/>
      </c>
      <c r="G357" s="503" t="str">
        <f>UHG_csv!G57</f>
        <v/>
      </c>
      <c r="H357" s="799" t="str">
        <f>UHG_csv!H57</f>
        <v/>
      </c>
      <c r="I357" s="799" t="str">
        <f>UHG_csv!I57</f>
        <v/>
      </c>
      <c r="J357" s="503" t="str">
        <f>UHG_csv!J57</f>
        <v/>
      </c>
      <c r="K357" s="503" t="str">
        <f>UHG_csv!K57</f>
        <v/>
      </c>
      <c r="L357" s="505"/>
      <c r="M357" s="506"/>
    </row>
    <row r="358" spans="1:13" x14ac:dyDescent="0.25">
      <c r="A358" s="502" t="str">
        <f>UHG_csv!A58</f>
        <v/>
      </c>
      <c r="B358" s="503" t="str">
        <f>UHG_csv!B58</f>
        <v/>
      </c>
      <c r="C358" s="503" t="str">
        <f>UHG_csv!C58</f>
        <v/>
      </c>
      <c r="D358" s="504" t="str">
        <f>UHG_csv!D58</f>
        <v/>
      </c>
      <c r="E358" s="504" t="str">
        <f>UHG_csv!E58</f>
        <v/>
      </c>
      <c r="F358" s="503" t="str">
        <f>UHG_csv!F58</f>
        <v/>
      </c>
      <c r="G358" s="503" t="str">
        <f>UHG_csv!G58</f>
        <v/>
      </c>
      <c r="H358" s="799" t="str">
        <f>UHG_csv!H58</f>
        <v/>
      </c>
      <c r="I358" s="799" t="str">
        <f>UHG_csv!I58</f>
        <v/>
      </c>
      <c r="J358" s="503" t="str">
        <f>UHG_csv!J58</f>
        <v/>
      </c>
      <c r="K358" s="503" t="str">
        <f>UHG_csv!K58</f>
        <v/>
      </c>
      <c r="L358" s="505"/>
      <c r="M358" s="506"/>
    </row>
    <row r="359" spans="1:13" x14ac:dyDescent="0.25">
      <c r="A359" s="502" t="str">
        <f>UHG_csv!A59</f>
        <v/>
      </c>
      <c r="B359" s="503" t="str">
        <f>UHG_csv!B59</f>
        <v/>
      </c>
      <c r="C359" s="503" t="str">
        <f>UHG_csv!C59</f>
        <v/>
      </c>
      <c r="D359" s="504" t="str">
        <f>UHG_csv!D59</f>
        <v/>
      </c>
      <c r="E359" s="504" t="str">
        <f>UHG_csv!E59</f>
        <v/>
      </c>
      <c r="F359" s="503" t="str">
        <f>UHG_csv!F59</f>
        <v/>
      </c>
      <c r="G359" s="503" t="str">
        <f>UHG_csv!G59</f>
        <v/>
      </c>
      <c r="H359" s="799" t="str">
        <f>UHG_csv!H59</f>
        <v/>
      </c>
      <c r="I359" s="799" t="str">
        <f>UHG_csv!I59</f>
        <v/>
      </c>
      <c r="J359" s="503" t="str">
        <f>UHG_csv!J59</f>
        <v/>
      </c>
      <c r="K359" s="503" t="str">
        <f>UHG_csv!K59</f>
        <v/>
      </c>
      <c r="L359" s="505"/>
      <c r="M359" s="506"/>
    </row>
    <row r="360" spans="1:13" x14ac:dyDescent="0.25">
      <c r="A360" s="502" t="str">
        <f>UHG_csv!A60</f>
        <v/>
      </c>
      <c r="B360" s="503" t="str">
        <f>UHG_csv!B60</f>
        <v/>
      </c>
      <c r="C360" s="503" t="str">
        <f>UHG_csv!C60</f>
        <v/>
      </c>
      <c r="D360" s="504" t="str">
        <f>UHG_csv!D60</f>
        <v/>
      </c>
      <c r="E360" s="504" t="str">
        <f>UHG_csv!E60</f>
        <v/>
      </c>
      <c r="F360" s="503" t="str">
        <f>UHG_csv!F60</f>
        <v/>
      </c>
      <c r="G360" s="503" t="str">
        <f>UHG_csv!G60</f>
        <v/>
      </c>
      <c r="H360" s="799" t="str">
        <f>UHG_csv!H60</f>
        <v/>
      </c>
      <c r="I360" s="799" t="str">
        <f>UHG_csv!I60</f>
        <v/>
      </c>
      <c r="J360" s="503" t="str">
        <f>UHG_csv!J60</f>
        <v/>
      </c>
      <c r="K360" s="503" t="str">
        <f>UHG_csv!K60</f>
        <v/>
      </c>
      <c r="L360" s="505"/>
      <c r="M360" s="506"/>
    </row>
    <row r="361" spans="1:13" x14ac:dyDescent="0.25">
      <c r="A361" s="502" t="str">
        <f>UHG_csv!A61</f>
        <v/>
      </c>
      <c r="B361" s="503" t="str">
        <f>UHG_csv!B61</f>
        <v/>
      </c>
      <c r="C361" s="503" t="str">
        <f>UHG_csv!C61</f>
        <v/>
      </c>
      <c r="D361" s="504" t="str">
        <f>UHG_csv!D61</f>
        <v/>
      </c>
      <c r="E361" s="504" t="str">
        <f>UHG_csv!E61</f>
        <v/>
      </c>
      <c r="F361" s="503" t="str">
        <f>UHG_csv!F61</f>
        <v/>
      </c>
      <c r="G361" s="503" t="str">
        <f>UHG_csv!G61</f>
        <v/>
      </c>
      <c r="H361" s="799" t="str">
        <f>UHG_csv!H61</f>
        <v/>
      </c>
      <c r="I361" s="799" t="str">
        <f>UHG_csv!I61</f>
        <v/>
      </c>
      <c r="J361" s="503" t="str">
        <f>UHG_csv!J61</f>
        <v/>
      </c>
      <c r="K361" s="503" t="str">
        <f>UHG_csv!K61</f>
        <v/>
      </c>
      <c r="L361" s="505"/>
      <c r="M361" s="506"/>
    </row>
    <row r="362" spans="1:13" x14ac:dyDescent="0.25">
      <c r="A362" s="502" t="str">
        <f>UHG_csv!A62</f>
        <v/>
      </c>
      <c r="B362" s="503" t="str">
        <f>UHG_csv!B62</f>
        <v/>
      </c>
      <c r="C362" s="503" t="str">
        <f>UHG_csv!C62</f>
        <v/>
      </c>
      <c r="D362" s="504" t="str">
        <f>UHG_csv!D62</f>
        <v/>
      </c>
      <c r="E362" s="504" t="str">
        <f>UHG_csv!E62</f>
        <v/>
      </c>
      <c r="F362" s="503" t="str">
        <f>UHG_csv!F62</f>
        <v/>
      </c>
      <c r="G362" s="503" t="str">
        <f>UHG_csv!G62</f>
        <v/>
      </c>
      <c r="H362" s="799" t="str">
        <f>UHG_csv!H62</f>
        <v/>
      </c>
      <c r="I362" s="799" t="str">
        <f>UHG_csv!I62</f>
        <v/>
      </c>
      <c r="J362" s="503" t="str">
        <f>UHG_csv!J62</f>
        <v/>
      </c>
      <c r="K362" s="503" t="str">
        <f>UHG_csv!K62</f>
        <v/>
      </c>
      <c r="L362" s="505"/>
      <c r="M362" s="506"/>
    </row>
    <row r="363" spans="1:13" x14ac:dyDescent="0.25">
      <c r="A363" s="502" t="str">
        <f>UHG_csv!A63</f>
        <v/>
      </c>
      <c r="B363" s="503" t="str">
        <f>UHG_csv!B63</f>
        <v/>
      </c>
      <c r="C363" s="503" t="str">
        <f>UHG_csv!C63</f>
        <v/>
      </c>
      <c r="D363" s="504" t="str">
        <f>UHG_csv!D63</f>
        <v/>
      </c>
      <c r="E363" s="504" t="str">
        <f>UHG_csv!E63</f>
        <v/>
      </c>
      <c r="F363" s="503" t="str">
        <f>UHG_csv!F63</f>
        <v/>
      </c>
      <c r="G363" s="503" t="str">
        <f>UHG_csv!G63</f>
        <v/>
      </c>
      <c r="H363" s="799" t="str">
        <f>UHG_csv!H63</f>
        <v/>
      </c>
      <c r="I363" s="799" t="str">
        <f>UHG_csv!I63</f>
        <v/>
      </c>
      <c r="J363" s="503" t="str">
        <f>UHG_csv!J63</f>
        <v/>
      </c>
      <c r="K363" s="503" t="str">
        <f>UHG_csv!K63</f>
        <v/>
      </c>
      <c r="L363" s="505"/>
      <c r="M363" s="506"/>
    </row>
    <row r="364" spans="1:13" x14ac:dyDescent="0.25">
      <c r="A364" s="502" t="str">
        <f>UHG_csv!A64</f>
        <v/>
      </c>
      <c r="B364" s="503" t="str">
        <f>UHG_csv!B64</f>
        <v/>
      </c>
      <c r="C364" s="503" t="str">
        <f>UHG_csv!C64</f>
        <v/>
      </c>
      <c r="D364" s="504" t="str">
        <f>UHG_csv!D64</f>
        <v/>
      </c>
      <c r="E364" s="504" t="str">
        <f>UHG_csv!E64</f>
        <v/>
      </c>
      <c r="F364" s="503" t="str">
        <f>UHG_csv!F64</f>
        <v/>
      </c>
      <c r="G364" s="503" t="str">
        <f>UHG_csv!G64</f>
        <v/>
      </c>
      <c r="H364" s="799" t="str">
        <f>UHG_csv!H64</f>
        <v/>
      </c>
      <c r="I364" s="799" t="str">
        <f>UHG_csv!I64</f>
        <v/>
      </c>
      <c r="J364" s="503" t="str">
        <f>UHG_csv!J64</f>
        <v/>
      </c>
      <c r="K364" s="503" t="str">
        <f>UHG_csv!K64</f>
        <v/>
      </c>
      <c r="L364" s="505"/>
      <c r="M364" s="506"/>
    </row>
    <row r="365" spans="1:13" x14ac:dyDescent="0.25">
      <c r="A365" s="502" t="str">
        <f>UHG_csv!A65</f>
        <v/>
      </c>
      <c r="B365" s="503" t="str">
        <f>UHG_csv!B65</f>
        <v/>
      </c>
      <c r="C365" s="503" t="str">
        <f>UHG_csv!C65</f>
        <v/>
      </c>
      <c r="D365" s="504" t="str">
        <f>UHG_csv!D65</f>
        <v/>
      </c>
      <c r="E365" s="504" t="str">
        <f>UHG_csv!E65</f>
        <v/>
      </c>
      <c r="F365" s="503" t="str">
        <f>UHG_csv!F65</f>
        <v/>
      </c>
      <c r="G365" s="503" t="str">
        <f>UHG_csv!G65</f>
        <v/>
      </c>
      <c r="H365" s="799" t="str">
        <f>UHG_csv!H65</f>
        <v/>
      </c>
      <c r="I365" s="799" t="str">
        <f>UHG_csv!I65</f>
        <v/>
      </c>
      <c r="J365" s="503" t="str">
        <f>UHG_csv!J65</f>
        <v/>
      </c>
      <c r="K365" s="503" t="str">
        <f>UHG_csv!K65</f>
        <v/>
      </c>
      <c r="L365" s="505"/>
      <c r="M365" s="506"/>
    </row>
    <row r="366" spans="1:13" x14ac:dyDescent="0.25">
      <c r="A366" s="502" t="str">
        <f>UHG_csv!A66</f>
        <v/>
      </c>
      <c r="B366" s="503" t="str">
        <f>UHG_csv!B66</f>
        <v/>
      </c>
      <c r="C366" s="503" t="str">
        <f>UHG_csv!C66</f>
        <v/>
      </c>
      <c r="D366" s="504" t="str">
        <f>UHG_csv!D66</f>
        <v/>
      </c>
      <c r="E366" s="504" t="str">
        <f>UHG_csv!E66</f>
        <v/>
      </c>
      <c r="F366" s="503" t="str">
        <f>UHG_csv!F66</f>
        <v/>
      </c>
      <c r="G366" s="503" t="str">
        <f>UHG_csv!G66</f>
        <v/>
      </c>
      <c r="H366" s="799" t="str">
        <f>UHG_csv!H66</f>
        <v/>
      </c>
      <c r="I366" s="799" t="str">
        <f>UHG_csv!I66</f>
        <v/>
      </c>
      <c r="J366" s="503" t="str">
        <f>UHG_csv!J66</f>
        <v/>
      </c>
      <c r="K366" s="503" t="str">
        <f>UHG_csv!K66</f>
        <v/>
      </c>
      <c r="L366" s="505"/>
      <c r="M366" s="506"/>
    </row>
    <row r="367" spans="1:13" x14ac:dyDescent="0.25">
      <c r="A367" s="502" t="str">
        <f>UHG_csv!A67</f>
        <v/>
      </c>
      <c r="B367" s="503" t="str">
        <f>UHG_csv!B67</f>
        <v/>
      </c>
      <c r="C367" s="503" t="str">
        <f>UHG_csv!C67</f>
        <v/>
      </c>
      <c r="D367" s="504" t="str">
        <f>UHG_csv!D67</f>
        <v/>
      </c>
      <c r="E367" s="504" t="str">
        <f>UHG_csv!E67</f>
        <v/>
      </c>
      <c r="F367" s="503" t="str">
        <f>UHG_csv!F67</f>
        <v/>
      </c>
      <c r="G367" s="503" t="str">
        <f>UHG_csv!G67</f>
        <v/>
      </c>
      <c r="H367" s="799" t="str">
        <f>UHG_csv!H67</f>
        <v/>
      </c>
      <c r="I367" s="799" t="str">
        <f>UHG_csv!I67</f>
        <v/>
      </c>
      <c r="J367" s="503" t="str">
        <f>UHG_csv!J67</f>
        <v/>
      </c>
      <c r="K367" s="503" t="str">
        <f>UHG_csv!K67</f>
        <v/>
      </c>
      <c r="L367" s="505"/>
      <c r="M367" s="506"/>
    </row>
    <row r="368" spans="1:13" x14ac:dyDescent="0.25">
      <c r="A368" s="502" t="str">
        <f>UHG_csv!A68</f>
        <v/>
      </c>
      <c r="B368" s="503" t="str">
        <f>UHG_csv!B68</f>
        <v/>
      </c>
      <c r="C368" s="503" t="str">
        <f>UHG_csv!C68</f>
        <v/>
      </c>
      <c r="D368" s="504" t="str">
        <f>UHG_csv!D68</f>
        <v/>
      </c>
      <c r="E368" s="504" t="str">
        <f>UHG_csv!E68</f>
        <v/>
      </c>
      <c r="F368" s="503" t="str">
        <f>UHG_csv!F68</f>
        <v/>
      </c>
      <c r="G368" s="503" t="str">
        <f>UHG_csv!G68</f>
        <v/>
      </c>
      <c r="H368" s="799" t="str">
        <f>UHG_csv!H68</f>
        <v/>
      </c>
      <c r="I368" s="799" t="str">
        <f>UHG_csv!I68</f>
        <v/>
      </c>
      <c r="J368" s="503" t="str">
        <f>UHG_csv!J68</f>
        <v/>
      </c>
      <c r="K368" s="503" t="str">
        <f>UHG_csv!K68</f>
        <v/>
      </c>
      <c r="L368" s="505"/>
      <c r="M368" s="506"/>
    </row>
    <row r="369" spans="1:13" x14ac:dyDescent="0.25">
      <c r="A369" s="502" t="str">
        <f>UHG_csv!A69</f>
        <v/>
      </c>
      <c r="B369" s="503" t="str">
        <f>UHG_csv!B69</f>
        <v/>
      </c>
      <c r="C369" s="503" t="str">
        <f>UHG_csv!C69</f>
        <v/>
      </c>
      <c r="D369" s="504" t="str">
        <f>UHG_csv!D69</f>
        <v/>
      </c>
      <c r="E369" s="504" t="str">
        <f>UHG_csv!E69</f>
        <v/>
      </c>
      <c r="F369" s="503" t="str">
        <f>UHG_csv!F69</f>
        <v/>
      </c>
      <c r="G369" s="503" t="str">
        <f>UHG_csv!G69</f>
        <v/>
      </c>
      <c r="H369" s="799" t="str">
        <f>UHG_csv!H69</f>
        <v/>
      </c>
      <c r="I369" s="799" t="str">
        <f>UHG_csv!I69</f>
        <v/>
      </c>
      <c r="J369" s="503" t="str">
        <f>UHG_csv!J69</f>
        <v/>
      </c>
      <c r="K369" s="503" t="str">
        <f>UHG_csv!K69</f>
        <v/>
      </c>
      <c r="L369" s="505"/>
      <c r="M369" s="506"/>
    </row>
    <row r="370" spans="1:13" x14ac:dyDescent="0.25">
      <c r="A370" s="502" t="str">
        <f>UHG_csv!A70</f>
        <v/>
      </c>
      <c r="B370" s="503" t="str">
        <f>UHG_csv!B70</f>
        <v/>
      </c>
      <c r="C370" s="503" t="str">
        <f>UHG_csv!C70</f>
        <v/>
      </c>
      <c r="D370" s="504" t="str">
        <f>UHG_csv!D70</f>
        <v/>
      </c>
      <c r="E370" s="504" t="str">
        <f>UHG_csv!E70</f>
        <v/>
      </c>
      <c r="F370" s="503" t="str">
        <f>UHG_csv!F70</f>
        <v/>
      </c>
      <c r="G370" s="503" t="str">
        <f>UHG_csv!G70</f>
        <v/>
      </c>
      <c r="H370" s="799" t="str">
        <f>UHG_csv!H70</f>
        <v/>
      </c>
      <c r="I370" s="799" t="str">
        <f>UHG_csv!I70</f>
        <v/>
      </c>
      <c r="J370" s="503" t="str">
        <f>UHG_csv!J70</f>
        <v/>
      </c>
      <c r="K370" s="503" t="str">
        <f>UHG_csv!K70</f>
        <v/>
      </c>
      <c r="L370" s="505"/>
      <c r="M370" s="506"/>
    </row>
    <row r="371" spans="1:13" x14ac:dyDescent="0.25">
      <c r="A371" s="502" t="str">
        <f>UHG_csv!A71</f>
        <v/>
      </c>
      <c r="B371" s="503" t="str">
        <f>UHG_csv!B71</f>
        <v/>
      </c>
      <c r="C371" s="503" t="str">
        <f>UHG_csv!C71</f>
        <v/>
      </c>
      <c r="D371" s="504" t="str">
        <f>UHG_csv!D71</f>
        <v/>
      </c>
      <c r="E371" s="504" t="str">
        <f>UHG_csv!E71</f>
        <v/>
      </c>
      <c r="F371" s="503" t="str">
        <f>UHG_csv!F71</f>
        <v/>
      </c>
      <c r="G371" s="503" t="str">
        <f>UHG_csv!G71</f>
        <v/>
      </c>
      <c r="H371" s="799" t="str">
        <f>UHG_csv!H71</f>
        <v/>
      </c>
      <c r="I371" s="799" t="str">
        <f>UHG_csv!I71</f>
        <v/>
      </c>
      <c r="J371" s="503" t="str">
        <f>UHG_csv!J71</f>
        <v/>
      </c>
      <c r="K371" s="503" t="str">
        <f>UHG_csv!K71</f>
        <v/>
      </c>
      <c r="L371" s="505"/>
      <c r="M371" s="506"/>
    </row>
    <row r="372" spans="1:13" x14ac:dyDescent="0.25">
      <c r="A372" s="502" t="str">
        <f>UHG_csv!A72</f>
        <v/>
      </c>
      <c r="B372" s="503" t="str">
        <f>UHG_csv!B72</f>
        <v/>
      </c>
      <c r="C372" s="503" t="str">
        <f>UHG_csv!C72</f>
        <v/>
      </c>
      <c r="D372" s="504" t="str">
        <f>UHG_csv!D72</f>
        <v/>
      </c>
      <c r="E372" s="504" t="str">
        <f>UHG_csv!E72</f>
        <v/>
      </c>
      <c r="F372" s="503" t="str">
        <f>UHG_csv!F72</f>
        <v/>
      </c>
      <c r="G372" s="503" t="str">
        <f>UHG_csv!G72</f>
        <v/>
      </c>
      <c r="H372" s="799" t="str">
        <f>UHG_csv!H72</f>
        <v/>
      </c>
      <c r="I372" s="799" t="str">
        <f>UHG_csv!I72</f>
        <v/>
      </c>
      <c r="J372" s="503" t="str">
        <f>UHG_csv!J72</f>
        <v/>
      </c>
      <c r="K372" s="503" t="str">
        <f>UHG_csv!K72</f>
        <v/>
      </c>
      <c r="L372" s="505"/>
      <c r="M372" s="506"/>
    </row>
    <row r="373" spans="1:13" x14ac:dyDescent="0.25">
      <c r="A373" s="502" t="str">
        <f>UHG_csv!A73</f>
        <v/>
      </c>
      <c r="B373" s="503" t="str">
        <f>UHG_csv!B73</f>
        <v/>
      </c>
      <c r="C373" s="503" t="str">
        <f>UHG_csv!C73</f>
        <v/>
      </c>
      <c r="D373" s="504" t="str">
        <f>UHG_csv!D73</f>
        <v/>
      </c>
      <c r="E373" s="504" t="str">
        <f>UHG_csv!E73</f>
        <v/>
      </c>
      <c r="F373" s="503" t="str">
        <f>UHG_csv!F73</f>
        <v/>
      </c>
      <c r="G373" s="503" t="str">
        <f>UHG_csv!G73</f>
        <v/>
      </c>
      <c r="H373" s="799" t="str">
        <f>UHG_csv!H73</f>
        <v/>
      </c>
      <c r="I373" s="799" t="str">
        <f>UHG_csv!I73</f>
        <v/>
      </c>
      <c r="J373" s="503" t="str">
        <f>UHG_csv!J73</f>
        <v/>
      </c>
      <c r="K373" s="503" t="str">
        <f>UHG_csv!K73</f>
        <v/>
      </c>
      <c r="L373" s="505"/>
      <c r="M373" s="506"/>
    </row>
    <row r="374" spans="1:13" x14ac:dyDescent="0.25">
      <c r="A374" s="502" t="str">
        <f>UHG_csv!A74</f>
        <v/>
      </c>
      <c r="B374" s="503" t="str">
        <f>UHG_csv!B74</f>
        <v/>
      </c>
      <c r="C374" s="503" t="str">
        <f>UHG_csv!C74</f>
        <v/>
      </c>
      <c r="D374" s="504" t="str">
        <f>UHG_csv!D74</f>
        <v/>
      </c>
      <c r="E374" s="504" t="str">
        <f>UHG_csv!E74</f>
        <v/>
      </c>
      <c r="F374" s="503" t="str">
        <f>UHG_csv!F74</f>
        <v/>
      </c>
      <c r="G374" s="503" t="str">
        <f>UHG_csv!G74</f>
        <v/>
      </c>
      <c r="H374" s="799" t="str">
        <f>UHG_csv!H74</f>
        <v/>
      </c>
      <c r="I374" s="799" t="str">
        <f>UHG_csv!I74</f>
        <v/>
      </c>
      <c r="J374" s="503" t="str">
        <f>UHG_csv!J74</f>
        <v/>
      </c>
      <c r="K374" s="503" t="str">
        <f>UHG_csv!K74</f>
        <v/>
      </c>
      <c r="L374" s="505"/>
      <c r="M374" s="506"/>
    </row>
    <row r="375" spans="1:13" x14ac:dyDescent="0.25">
      <c r="A375" s="502" t="str">
        <f>UHG_csv!A75</f>
        <v/>
      </c>
      <c r="B375" s="503" t="str">
        <f>UHG_csv!B75</f>
        <v/>
      </c>
      <c r="C375" s="503" t="str">
        <f>UHG_csv!C75</f>
        <v/>
      </c>
      <c r="D375" s="504" t="str">
        <f>UHG_csv!D75</f>
        <v/>
      </c>
      <c r="E375" s="504" t="str">
        <f>UHG_csv!E75</f>
        <v/>
      </c>
      <c r="F375" s="503" t="str">
        <f>UHG_csv!F75</f>
        <v/>
      </c>
      <c r="G375" s="503" t="str">
        <f>UHG_csv!G75</f>
        <v/>
      </c>
      <c r="H375" s="799" t="str">
        <f>UHG_csv!H75</f>
        <v/>
      </c>
      <c r="I375" s="799" t="str">
        <f>UHG_csv!I75</f>
        <v/>
      </c>
      <c r="J375" s="503" t="str">
        <f>UHG_csv!J75</f>
        <v/>
      </c>
      <c r="K375" s="503" t="str">
        <f>UHG_csv!K75</f>
        <v/>
      </c>
      <c r="L375" s="505"/>
      <c r="M375" s="506"/>
    </row>
    <row r="376" spans="1:13" x14ac:dyDescent="0.25">
      <c r="A376" s="502" t="str">
        <f>UHG_csv!A76</f>
        <v/>
      </c>
      <c r="B376" s="503" t="str">
        <f>UHG_csv!B76</f>
        <v/>
      </c>
      <c r="C376" s="503" t="str">
        <f>UHG_csv!C76</f>
        <v/>
      </c>
      <c r="D376" s="504" t="str">
        <f>UHG_csv!D76</f>
        <v/>
      </c>
      <c r="E376" s="504" t="str">
        <f>UHG_csv!E76</f>
        <v/>
      </c>
      <c r="F376" s="503" t="str">
        <f>UHG_csv!F76</f>
        <v/>
      </c>
      <c r="G376" s="503" t="str">
        <f>UHG_csv!G76</f>
        <v/>
      </c>
      <c r="H376" s="799" t="str">
        <f>UHG_csv!H76</f>
        <v/>
      </c>
      <c r="I376" s="799" t="str">
        <f>UHG_csv!I76</f>
        <v/>
      </c>
      <c r="J376" s="503" t="str">
        <f>UHG_csv!J76</f>
        <v/>
      </c>
      <c r="K376" s="503" t="str">
        <f>UHG_csv!K76</f>
        <v/>
      </c>
      <c r="L376" s="505"/>
      <c r="M376" s="506"/>
    </row>
    <row r="377" spans="1:13" x14ac:dyDescent="0.25">
      <c r="A377" s="502" t="str">
        <f>UHG_csv!A77</f>
        <v/>
      </c>
      <c r="B377" s="503" t="str">
        <f>UHG_csv!B77</f>
        <v/>
      </c>
      <c r="C377" s="503" t="str">
        <f>UHG_csv!C77</f>
        <v/>
      </c>
      <c r="D377" s="504" t="str">
        <f>UHG_csv!D77</f>
        <v/>
      </c>
      <c r="E377" s="504" t="str">
        <f>UHG_csv!E77</f>
        <v/>
      </c>
      <c r="F377" s="503" t="str">
        <f>UHG_csv!F77</f>
        <v/>
      </c>
      <c r="G377" s="503" t="str">
        <f>UHG_csv!G77</f>
        <v/>
      </c>
      <c r="H377" s="799" t="str">
        <f>UHG_csv!H77</f>
        <v/>
      </c>
      <c r="I377" s="799" t="str">
        <f>UHG_csv!I77</f>
        <v/>
      </c>
      <c r="J377" s="503" t="str">
        <f>UHG_csv!J77</f>
        <v/>
      </c>
      <c r="K377" s="503" t="str">
        <f>UHG_csv!K77</f>
        <v/>
      </c>
      <c r="L377" s="505"/>
      <c r="M377" s="506"/>
    </row>
    <row r="378" spans="1:13" x14ac:dyDescent="0.25">
      <c r="A378" s="502" t="str">
        <f>UHG_csv!A78</f>
        <v/>
      </c>
      <c r="B378" s="503" t="str">
        <f>UHG_csv!B78</f>
        <v/>
      </c>
      <c r="C378" s="503" t="str">
        <f>UHG_csv!C78</f>
        <v/>
      </c>
      <c r="D378" s="504" t="str">
        <f>UHG_csv!D78</f>
        <v/>
      </c>
      <c r="E378" s="504" t="str">
        <f>UHG_csv!E78</f>
        <v/>
      </c>
      <c r="F378" s="503" t="str">
        <f>UHG_csv!F78</f>
        <v/>
      </c>
      <c r="G378" s="503" t="str">
        <f>UHG_csv!G78</f>
        <v/>
      </c>
      <c r="H378" s="799" t="str">
        <f>UHG_csv!H78</f>
        <v/>
      </c>
      <c r="I378" s="799" t="str">
        <f>UHG_csv!I78</f>
        <v/>
      </c>
      <c r="J378" s="503" t="str">
        <f>UHG_csv!J78</f>
        <v/>
      </c>
      <c r="K378" s="503" t="str">
        <f>UHG_csv!K78</f>
        <v/>
      </c>
      <c r="L378" s="505"/>
      <c r="M378" s="506"/>
    </row>
    <row r="379" spans="1:13" x14ac:dyDescent="0.25">
      <c r="A379" s="502" t="str">
        <f>UHG_csv!A79</f>
        <v/>
      </c>
      <c r="B379" s="503" t="str">
        <f>UHG_csv!B79</f>
        <v/>
      </c>
      <c r="C379" s="503" t="str">
        <f>UHG_csv!C79</f>
        <v/>
      </c>
      <c r="D379" s="504" t="str">
        <f>UHG_csv!D79</f>
        <v/>
      </c>
      <c r="E379" s="504" t="str">
        <f>UHG_csv!E79</f>
        <v/>
      </c>
      <c r="F379" s="503" t="str">
        <f>UHG_csv!F79</f>
        <v/>
      </c>
      <c r="G379" s="503" t="str">
        <f>UHG_csv!G79</f>
        <v/>
      </c>
      <c r="H379" s="799" t="str">
        <f>UHG_csv!H79</f>
        <v/>
      </c>
      <c r="I379" s="799" t="str">
        <f>UHG_csv!I79</f>
        <v/>
      </c>
      <c r="J379" s="503" t="str">
        <f>UHG_csv!J79</f>
        <v/>
      </c>
      <c r="K379" s="503" t="str">
        <f>UHG_csv!K79</f>
        <v/>
      </c>
      <c r="L379" s="505"/>
      <c r="M379" s="506"/>
    </row>
    <row r="380" spans="1:13" x14ac:dyDescent="0.25">
      <c r="A380" s="502" t="str">
        <f>UHG_csv!A80</f>
        <v/>
      </c>
      <c r="B380" s="503" t="str">
        <f>UHG_csv!B80</f>
        <v/>
      </c>
      <c r="C380" s="503" t="str">
        <f>UHG_csv!C80</f>
        <v/>
      </c>
      <c r="D380" s="504" t="str">
        <f>UHG_csv!D80</f>
        <v/>
      </c>
      <c r="E380" s="504" t="str">
        <f>UHG_csv!E80</f>
        <v/>
      </c>
      <c r="F380" s="503" t="str">
        <f>UHG_csv!F80</f>
        <v/>
      </c>
      <c r="G380" s="503" t="str">
        <f>UHG_csv!G80</f>
        <v/>
      </c>
      <c r="H380" s="799" t="str">
        <f>UHG_csv!H80</f>
        <v/>
      </c>
      <c r="I380" s="799" t="str">
        <f>UHG_csv!I80</f>
        <v/>
      </c>
      <c r="J380" s="503" t="str">
        <f>UHG_csv!J80</f>
        <v/>
      </c>
      <c r="K380" s="503" t="str">
        <f>UHG_csv!K80</f>
        <v/>
      </c>
      <c r="L380" s="505"/>
      <c r="M380" s="506"/>
    </row>
    <row r="381" spans="1:13" x14ac:dyDescent="0.25">
      <c r="A381" s="502" t="str">
        <f>UHG_csv!A81</f>
        <v/>
      </c>
      <c r="B381" s="503" t="str">
        <f>UHG_csv!B81</f>
        <v/>
      </c>
      <c r="C381" s="503" t="str">
        <f>UHG_csv!C81</f>
        <v/>
      </c>
      <c r="D381" s="504" t="str">
        <f>UHG_csv!D81</f>
        <v/>
      </c>
      <c r="E381" s="504" t="str">
        <f>UHG_csv!E81</f>
        <v/>
      </c>
      <c r="F381" s="503" t="str">
        <f>UHG_csv!F81</f>
        <v/>
      </c>
      <c r="G381" s="503" t="str">
        <f>UHG_csv!G81</f>
        <v/>
      </c>
      <c r="H381" s="799" t="str">
        <f>UHG_csv!H81</f>
        <v/>
      </c>
      <c r="I381" s="799" t="str">
        <f>UHG_csv!I81</f>
        <v/>
      </c>
      <c r="J381" s="503" t="str">
        <f>UHG_csv!J81</f>
        <v/>
      </c>
      <c r="K381" s="503" t="str">
        <f>UHG_csv!K81</f>
        <v/>
      </c>
      <c r="L381" s="505"/>
      <c r="M381" s="506"/>
    </row>
    <row r="382" spans="1:13" x14ac:dyDescent="0.25">
      <c r="A382" s="502" t="str">
        <f>UHG_csv!A82</f>
        <v/>
      </c>
      <c r="B382" s="503" t="str">
        <f>UHG_csv!B82</f>
        <v/>
      </c>
      <c r="C382" s="503" t="str">
        <f>UHG_csv!C82</f>
        <v/>
      </c>
      <c r="D382" s="504" t="str">
        <f>UHG_csv!D82</f>
        <v/>
      </c>
      <c r="E382" s="504" t="str">
        <f>UHG_csv!E82</f>
        <v/>
      </c>
      <c r="F382" s="503" t="str">
        <f>UHG_csv!F82</f>
        <v/>
      </c>
      <c r="G382" s="503" t="str">
        <f>UHG_csv!G82</f>
        <v/>
      </c>
      <c r="H382" s="799" t="str">
        <f>UHG_csv!H82</f>
        <v/>
      </c>
      <c r="I382" s="799" t="str">
        <f>UHG_csv!I82</f>
        <v/>
      </c>
      <c r="J382" s="503" t="str">
        <f>UHG_csv!J82</f>
        <v/>
      </c>
      <c r="K382" s="503" t="str">
        <f>UHG_csv!K82</f>
        <v/>
      </c>
      <c r="L382" s="505"/>
      <c r="M382" s="506"/>
    </row>
    <row r="383" spans="1:13" x14ac:dyDescent="0.25">
      <c r="A383" s="502" t="str">
        <f>UHG_csv!A83</f>
        <v/>
      </c>
      <c r="B383" s="503" t="str">
        <f>UHG_csv!B83</f>
        <v/>
      </c>
      <c r="C383" s="503" t="str">
        <f>UHG_csv!C83</f>
        <v/>
      </c>
      <c r="D383" s="504" t="str">
        <f>UHG_csv!D83</f>
        <v/>
      </c>
      <c r="E383" s="504" t="str">
        <f>UHG_csv!E83</f>
        <v/>
      </c>
      <c r="F383" s="503" t="str">
        <f>UHG_csv!F83</f>
        <v/>
      </c>
      <c r="G383" s="503" t="str">
        <f>UHG_csv!G83</f>
        <v/>
      </c>
      <c r="H383" s="799" t="str">
        <f>UHG_csv!H83</f>
        <v/>
      </c>
      <c r="I383" s="799" t="str">
        <f>UHG_csv!I83</f>
        <v/>
      </c>
      <c r="J383" s="503" t="str">
        <f>UHG_csv!J83</f>
        <v/>
      </c>
      <c r="K383" s="503" t="str">
        <f>UHG_csv!K83</f>
        <v/>
      </c>
      <c r="L383" s="505"/>
      <c r="M383" s="506"/>
    </row>
    <row r="384" spans="1:13" x14ac:dyDescent="0.25">
      <c r="A384" s="502" t="str">
        <f>UHG_csv!A84</f>
        <v/>
      </c>
      <c r="B384" s="503" t="str">
        <f>UHG_csv!B84</f>
        <v/>
      </c>
      <c r="C384" s="503" t="str">
        <f>UHG_csv!C84</f>
        <v/>
      </c>
      <c r="D384" s="504" t="str">
        <f>UHG_csv!D84</f>
        <v/>
      </c>
      <c r="E384" s="504" t="str">
        <f>UHG_csv!E84</f>
        <v/>
      </c>
      <c r="F384" s="503" t="str">
        <f>UHG_csv!F84</f>
        <v/>
      </c>
      <c r="G384" s="503" t="str">
        <f>UHG_csv!G84</f>
        <v/>
      </c>
      <c r="H384" s="799" t="str">
        <f>UHG_csv!H84</f>
        <v/>
      </c>
      <c r="I384" s="799" t="str">
        <f>UHG_csv!I84</f>
        <v/>
      </c>
      <c r="J384" s="503" t="str">
        <f>UHG_csv!J84</f>
        <v/>
      </c>
      <c r="K384" s="503" t="str">
        <f>UHG_csv!K84</f>
        <v/>
      </c>
      <c r="L384" s="505"/>
      <c r="M384" s="506"/>
    </row>
    <row r="385" spans="1:13" x14ac:dyDescent="0.25">
      <c r="A385" s="502" t="str">
        <f>UHG_csv!A85</f>
        <v/>
      </c>
      <c r="B385" s="503" t="str">
        <f>UHG_csv!B85</f>
        <v/>
      </c>
      <c r="C385" s="503" t="str">
        <f>UHG_csv!C85</f>
        <v/>
      </c>
      <c r="D385" s="504" t="str">
        <f>UHG_csv!D85</f>
        <v/>
      </c>
      <c r="E385" s="504" t="str">
        <f>UHG_csv!E85</f>
        <v/>
      </c>
      <c r="F385" s="503" t="str">
        <f>UHG_csv!F85</f>
        <v/>
      </c>
      <c r="G385" s="503" t="str">
        <f>UHG_csv!G85</f>
        <v/>
      </c>
      <c r="H385" s="799" t="str">
        <f>UHG_csv!H85</f>
        <v/>
      </c>
      <c r="I385" s="799" t="str">
        <f>UHG_csv!I85</f>
        <v/>
      </c>
      <c r="J385" s="503" t="str">
        <f>UHG_csv!J85</f>
        <v/>
      </c>
      <c r="K385" s="503" t="str">
        <f>UHG_csv!K85</f>
        <v/>
      </c>
      <c r="L385" s="505"/>
      <c r="M385" s="506"/>
    </row>
    <row r="386" spans="1:13" x14ac:dyDescent="0.25">
      <c r="A386" s="502" t="str">
        <f>UHG_csv!A86</f>
        <v/>
      </c>
      <c r="B386" s="503" t="str">
        <f>UHG_csv!B86</f>
        <v/>
      </c>
      <c r="C386" s="503" t="str">
        <f>UHG_csv!C86</f>
        <v/>
      </c>
      <c r="D386" s="504" t="str">
        <f>UHG_csv!D86</f>
        <v/>
      </c>
      <c r="E386" s="504" t="str">
        <f>UHG_csv!E86</f>
        <v/>
      </c>
      <c r="F386" s="503" t="str">
        <f>UHG_csv!F86</f>
        <v/>
      </c>
      <c r="G386" s="503" t="str">
        <f>UHG_csv!G86</f>
        <v/>
      </c>
      <c r="H386" s="799" t="str">
        <f>UHG_csv!H86</f>
        <v/>
      </c>
      <c r="I386" s="799" t="str">
        <f>UHG_csv!I86</f>
        <v/>
      </c>
      <c r="J386" s="503" t="str">
        <f>UHG_csv!J86</f>
        <v/>
      </c>
      <c r="K386" s="503" t="str">
        <f>UHG_csv!K86</f>
        <v/>
      </c>
      <c r="L386" s="505"/>
      <c r="M386" s="506"/>
    </row>
    <row r="387" spans="1:13" x14ac:dyDescent="0.25">
      <c r="A387" s="502" t="str">
        <f>UHG_csv!A87</f>
        <v/>
      </c>
      <c r="B387" s="503" t="str">
        <f>UHG_csv!B87</f>
        <v/>
      </c>
      <c r="C387" s="503" t="str">
        <f>UHG_csv!C87</f>
        <v/>
      </c>
      <c r="D387" s="504" t="str">
        <f>UHG_csv!D87</f>
        <v/>
      </c>
      <c r="E387" s="504" t="str">
        <f>UHG_csv!E87</f>
        <v/>
      </c>
      <c r="F387" s="503" t="str">
        <f>UHG_csv!F87</f>
        <v/>
      </c>
      <c r="G387" s="503" t="str">
        <f>UHG_csv!G87</f>
        <v/>
      </c>
      <c r="H387" s="799" t="str">
        <f>UHG_csv!H87</f>
        <v/>
      </c>
      <c r="I387" s="799" t="str">
        <f>UHG_csv!I87</f>
        <v/>
      </c>
      <c r="J387" s="503" t="str">
        <f>UHG_csv!J87</f>
        <v/>
      </c>
      <c r="K387" s="503" t="str">
        <f>UHG_csv!K87</f>
        <v/>
      </c>
      <c r="L387" s="505"/>
      <c r="M387" s="506"/>
    </row>
    <row r="388" spans="1:13" x14ac:dyDescent="0.25">
      <c r="A388" s="502" t="str">
        <f>UHG_csv!A88</f>
        <v/>
      </c>
      <c r="B388" s="503" t="str">
        <f>UHG_csv!B88</f>
        <v/>
      </c>
      <c r="C388" s="503" t="str">
        <f>UHG_csv!C88</f>
        <v/>
      </c>
      <c r="D388" s="504" t="str">
        <f>UHG_csv!D88</f>
        <v/>
      </c>
      <c r="E388" s="504" t="str">
        <f>UHG_csv!E88</f>
        <v/>
      </c>
      <c r="F388" s="503" t="str">
        <f>UHG_csv!F88</f>
        <v/>
      </c>
      <c r="G388" s="503" t="str">
        <f>UHG_csv!G88</f>
        <v/>
      </c>
      <c r="H388" s="799" t="str">
        <f>UHG_csv!H88</f>
        <v/>
      </c>
      <c r="I388" s="799" t="str">
        <f>UHG_csv!I88</f>
        <v/>
      </c>
      <c r="J388" s="503" t="str">
        <f>UHG_csv!J88</f>
        <v/>
      </c>
      <c r="K388" s="503" t="str">
        <f>UHG_csv!K88</f>
        <v/>
      </c>
      <c r="L388" s="505"/>
      <c r="M388" s="506"/>
    </row>
    <row r="389" spans="1:13" x14ac:dyDescent="0.25">
      <c r="A389" s="502" t="str">
        <f>UHG_csv!A89</f>
        <v/>
      </c>
      <c r="B389" s="503" t="str">
        <f>UHG_csv!B89</f>
        <v/>
      </c>
      <c r="C389" s="503" t="str">
        <f>UHG_csv!C89</f>
        <v/>
      </c>
      <c r="D389" s="504" t="str">
        <f>UHG_csv!D89</f>
        <v/>
      </c>
      <c r="E389" s="504" t="str">
        <f>UHG_csv!E89</f>
        <v/>
      </c>
      <c r="F389" s="503" t="str">
        <f>UHG_csv!F89</f>
        <v/>
      </c>
      <c r="G389" s="503" t="str">
        <f>UHG_csv!G89</f>
        <v/>
      </c>
      <c r="H389" s="799" t="str">
        <f>UHG_csv!H89</f>
        <v/>
      </c>
      <c r="I389" s="799" t="str">
        <f>UHG_csv!I89</f>
        <v/>
      </c>
      <c r="J389" s="503" t="str">
        <f>UHG_csv!J89</f>
        <v/>
      </c>
      <c r="K389" s="503" t="str">
        <f>UHG_csv!K89</f>
        <v/>
      </c>
      <c r="L389" s="505"/>
      <c r="M389" s="506"/>
    </row>
    <row r="390" spans="1:13" x14ac:dyDescent="0.25">
      <c r="A390" s="502" t="str">
        <f>UHG_csv!A90</f>
        <v/>
      </c>
      <c r="B390" s="503" t="str">
        <f>UHG_csv!B90</f>
        <v/>
      </c>
      <c r="C390" s="503" t="str">
        <f>UHG_csv!C90</f>
        <v/>
      </c>
      <c r="D390" s="504" t="str">
        <f>UHG_csv!D90</f>
        <v/>
      </c>
      <c r="E390" s="504" t="str">
        <f>UHG_csv!E90</f>
        <v/>
      </c>
      <c r="F390" s="503" t="str">
        <f>UHG_csv!F90</f>
        <v/>
      </c>
      <c r="G390" s="503" t="str">
        <f>UHG_csv!G90</f>
        <v/>
      </c>
      <c r="H390" s="799" t="str">
        <f>UHG_csv!H90</f>
        <v/>
      </c>
      <c r="I390" s="799" t="str">
        <f>UHG_csv!I90</f>
        <v/>
      </c>
      <c r="J390" s="503" t="str">
        <f>UHG_csv!J90</f>
        <v/>
      </c>
      <c r="K390" s="503" t="str">
        <f>UHG_csv!K90</f>
        <v/>
      </c>
      <c r="L390" s="505"/>
      <c r="M390" s="506"/>
    </row>
    <row r="391" spans="1:13" x14ac:dyDescent="0.25">
      <c r="A391" s="502" t="str">
        <f>UHG_csv!A91</f>
        <v/>
      </c>
      <c r="B391" s="503" t="str">
        <f>UHG_csv!B91</f>
        <v/>
      </c>
      <c r="C391" s="503" t="str">
        <f>UHG_csv!C91</f>
        <v/>
      </c>
      <c r="D391" s="504" t="str">
        <f>UHG_csv!D91</f>
        <v/>
      </c>
      <c r="E391" s="504" t="str">
        <f>UHG_csv!E91</f>
        <v/>
      </c>
      <c r="F391" s="503" t="str">
        <f>UHG_csv!F91</f>
        <v/>
      </c>
      <c r="G391" s="503" t="str">
        <f>UHG_csv!G91</f>
        <v/>
      </c>
      <c r="H391" s="799" t="str">
        <f>UHG_csv!H91</f>
        <v/>
      </c>
      <c r="I391" s="799" t="str">
        <f>UHG_csv!I91</f>
        <v/>
      </c>
      <c r="J391" s="503" t="str">
        <f>UHG_csv!J91</f>
        <v/>
      </c>
      <c r="K391" s="503" t="str">
        <f>UHG_csv!K91</f>
        <v/>
      </c>
      <c r="L391" s="505"/>
      <c r="M391" s="506"/>
    </row>
    <row r="392" spans="1:13" x14ac:dyDescent="0.25">
      <c r="A392" s="502" t="str">
        <f>UHG_csv!A92</f>
        <v/>
      </c>
      <c r="B392" s="503" t="str">
        <f>UHG_csv!B92</f>
        <v/>
      </c>
      <c r="C392" s="503" t="str">
        <f>UHG_csv!C92</f>
        <v/>
      </c>
      <c r="D392" s="504" t="str">
        <f>UHG_csv!D92</f>
        <v/>
      </c>
      <c r="E392" s="504" t="str">
        <f>UHG_csv!E92</f>
        <v/>
      </c>
      <c r="F392" s="503" t="str">
        <f>UHG_csv!F92</f>
        <v/>
      </c>
      <c r="G392" s="503" t="str">
        <f>UHG_csv!G92</f>
        <v/>
      </c>
      <c r="H392" s="799" t="str">
        <f>UHG_csv!H92</f>
        <v/>
      </c>
      <c r="I392" s="799" t="str">
        <f>UHG_csv!I92</f>
        <v/>
      </c>
      <c r="J392" s="503" t="str">
        <f>UHG_csv!J92</f>
        <v/>
      </c>
      <c r="K392" s="503" t="str">
        <f>UHG_csv!K92</f>
        <v/>
      </c>
      <c r="L392" s="505"/>
      <c r="M392" s="506"/>
    </row>
    <row r="393" spans="1:13" x14ac:dyDescent="0.25">
      <c r="A393" s="502" t="str">
        <f>UHG_csv!A93</f>
        <v/>
      </c>
      <c r="B393" s="503" t="str">
        <f>UHG_csv!B93</f>
        <v/>
      </c>
      <c r="C393" s="503" t="str">
        <f>UHG_csv!C93</f>
        <v/>
      </c>
      <c r="D393" s="504" t="str">
        <f>UHG_csv!D93</f>
        <v/>
      </c>
      <c r="E393" s="504" t="str">
        <f>UHG_csv!E93</f>
        <v/>
      </c>
      <c r="F393" s="503" t="str">
        <f>UHG_csv!F93</f>
        <v/>
      </c>
      <c r="G393" s="503" t="str">
        <f>UHG_csv!G93</f>
        <v/>
      </c>
      <c r="H393" s="799" t="str">
        <f>UHG_csv!H93</f>
        <v/>
      </c>
      <c r="I393" s="799" t="str">
        <f>UHG_csv!I93</f>
        <v/>
      </c>
      <c r="J393" s="503" t="str">
        <f>UHG_csv!J93</f>
        <v/>
      </c>
      <c r="K393" s="503" t="str">
        <f>UHG_csv!K93</f>
        <v/>
      </c>
      <c r="L393" s="505"/>
      <c r="M393" s="506"/>
    </row>
    <row r="394" spans="1:13" x14ac:dyDescent="0.25">
      <c r="A394" s="502" t="str">
        <f>UHG_csv!A94</f>
        <v/>
      </c>
      <c r="B394" s="503" t="str">
        <f>UHG_csv!B94</f>
        <v/>
      </c>
      <c r="C394" s="503" t="str">
        <f>UHG_csv!C94</f>
        <v/>
      </c>
      <c r="D394" s="504" t="str">
        <f>UHG_csv!D94</f>
        <v/>
      </c>
      <c r="E394" s="504" t="str">
        <f>UHG_csv!E94</f>
        <v/>
      </c>
      <c r="F394" s="503" t="str">
        <f>UHG_csv!F94</f>
        <v/>
      </c>
      <c r="G394" s="503" t="str">
        <f>UHG_csv!G94</f>
        <v/>
      </c>
      <c r="H394" s="799" t="str">
        <f>UHG_csv!H94</f>
        <v/>
      </c>
      <c r="I394" s="799" t="str">
        <f>UHG_csv!I94</f>
        <v/>
      </c>
      <c r="J394" s="503" t="str">
        <f>UHG_csv!J94</f>
        <v/>
      </c>
      <c r="K394" s="503" t="str">
        <f>UHG_csv!K94</f>
        <v/>
      </c>
      <c r="L394" s="505"/>
      <c r="M394" s="506"/>
    </row>
    <row r="395" spans="1:13" x14ac:dyDescent="0.25">
      <c r="A395" s="502" t="str">
        <f>UHG_csv!A95</f>
        <v/>
      </c>
      <c r="B395" s="503" t="str">
        <f>UHG_csv!B95</f>
        <v/>
      </c>
      <c r="C395" s="503" t="str">
        <f>UHG_csv!C95</f>
        <v/>
      </c>
      <c r="D395" s="504" t="str">
        <f>UHG_csv!D95</f>
        <v/>
      </c>
      <c r="E395" s="504" t="str">
        <f>UHG_csv!E95</f>
        <v/>
      </c>
      <c r="F395" s="503" t="str">
        <f>UHG_csv!F95</f>
        <v/>
      </c>
      <c r="G395" s="503" t="str">
        <f>UHG_csv!G95</f>
        <v/>
      </c>
      <c r="H395" s="799" t="str">
        <f>UHG_csv!H95</f>
        <v/>
      </c>
      <c r="I395" s="799" t="str">
        <f>UHG_csv!I95</f>
        <v/>
      </c>
      <c r="J395" s="503" t="str">
        <f>UHG_csv!J95</f>
        <v/>
      </c>
      <c r="K395" s="503" t="str">
        <f>UHG_csv!K95</f>
        <v/>
      </c>
      <c r="L395" s="505"/>
      <c r="M395" s="506"/>
    </row>
    <row r="396" spans="1:13" x14ac:dyDescent="0.25">
      <c r="A396" s="502" t="str">
        <f>UHG_csv!A96</f>
        <v/>
      </c>
      <c r="B396" s="503" t="str">
        <f>UHG_csv!B96</f>
        <v/>
      </c>
      <c r="C396" s="503" t="str">
        <f>UHG_csv!C96</f>
        <v/>
      </c>
      <c r="D396" s="504" t="str">
        <f>UHG_csv!D96</f>
        <v/>
      </c>
      <c r="E396" s="504" t="str">
        <f>UHG_csv!E96</f>
        <v/>
      </c>
      <c r="F396" s="503" t="str">
        <f>UHG_csv!F96</f>
        <v/>
      </c>
      <c r="G396" s="503" t="str">
        <f>UHG_csv!G96</f>
        <v/>
      </c>
      <c r="H396" s="799" t="str">
        <f>UHG_csv!H96</f>
        <v/>
      </c>
      <c r="I396" s="799" t="str">
        <f>UHG_csv!I96</f>
        <v/>
      </c>
      <c r="J396" s="503" t="str">
        <f>UHG_csv!J96</f>
        <v/>
      </c>
      <c r="K396" s="503" t="str">
        <f>UHG_csv!K96</f>
        <v/>
      </c>
      <c r="L396" s="505"/>
      <c r="M396" s="506"/>
    </row>
    <row r="397" spans="1:13" x14ac:dyDescent="0.25">
      <c r="A397" s="502" t="str">
        <f>UHG_csv!A97</f>
        <v/>
      </c>
      <c r="B397" s="503" t="str">
        <f>UHG_csv!B97</f>
        <v/>
      </c>
      <c r="C397" s="503" t="str">
        <f>UHG_csv!C97</f>
        <v/>
      </c>
      <c r="D397" s="504" t="str">
        <f>UHG_csv!D97</f>
        <v/>
      </c>
      <c r="E397" s="504" t="str">
        <f>UHG_csv!E97</f>
        <v/>
      </c>
      <c r="F397" s="503" t="str">
        <f>UHG_csv!F97</f>
        <v/>
      </c>
      <c r="G397" s="503" t="str">
        <f>UHG_csv!G97</f>
        <v/>
      </c>
      <c r="H397" s="799" t="str">
        <f>UHG_csv!H97</f>
        <v/>
      </c>
      <c r="I397" s="799" t="str">
        <f>UHG_csv!I97</f>
        <v/>
      </c>
      <c r="J397" s="503" t="str">
        <f>UHG_csv!J97</f>
        <v/>
      </c>
      <c r="K397" s="503" t="str">
        <f>UHG_csv!K97</f>
        <v/>
      </c>
      <c r="L397" s="505"/>
      <c r="M397" s="506"/>
    </row>
    <row r="398" spans="1:13" x14ac:dyDescent="0.25">
      <c r="A398" s="502" t="str">
        <f>UHG_csv!A98</f>
        <v/>
      </c>
      <c r="B398" s="503" t="str">
        <f>UHG_csv!B98</f>
        <v/>
      </c>
      <c r="C398" s="503" t="str">
        <f>UHG_csv!C98</f>
        <v/>
      </c>
      <c r="D398" s="504" t="str">
        <f>UHG_csv!D98</f>
        <v/>
      </c>
      <c r="E398" s="504" t="str">
        <f>UHG_csv!E98</f>
        <v/>
      </c>
      <c r="F398" s="503" t="str">
        <f>UHG_csv!F98</f>
        <v/>
      </c>
      <c r="G398" s="503" t="str">
        <f>UHG_csv!G98</f>
        <v/>
      </c>
      <c r="H398" s="799" t="str">
        <f>UHG_csv!H98</f>
        <v/>
      </c>
      <c r="I398" s="799" t="str">
        <f>UHG_csv!I98</f>
        <v/>
      </c>
      <c r="J398" s="503" t="str">
        <f>UHG_csv!J98</f>
        <v/>
      </c>
      <c r="K398" s="503" t="str">
        <f>UHG_csv!K98</f>
        <v/>
      </c>
      <c r="L398" s="505"/>
      <c r="M398" s="506"/>
    </row>
    <row r="399" spans="1:13" x14ac:dyDescent="0.25">
      <c r="A399" s="502" t="str">
        <f>UHG_csv!A99</f>
        <v/>
      </c>
      <c r="B399" s="503" t="str">
        <f>UHG_csv!B99</f>
        <v/>
      </c>
      <c r="C399" s="503" t="str">
        <f>UHG_csv!C99</f>
        <v/>
      </c>
      <c r="D399" s="504" t="str">
        <f>UHG_csv!D99</f>
        <v/>
      </c>
      <c r="E399" s="504" t="str">
        <f>UHG_csv!E99</f>
        <v/>
      </c>
      <c r="F399" s="503" t="str">
        <f>UHG_csv!F99</f>
        <v/>
      </c>
      <c r="G399" s="503" t="str">
        <f>UHG_csv!G99</f>
        <v/>
      </c>
      <c r="H399" s="799" t="str">
        <f>UHG_csv!H99</f>
        <v/>
      </c>
      <c r="I399" s="799" t="str">
        <f>UHG_csv!I99</f>
        <v/>
      </c>
      <c r="J399" s="503" t="str">
        <f>UHG_csv!J99</f>
        <v/>
      </c>
      <c r="K399" s="503" t="str">
        <f>UHG_csv!K99</f>
        <v/>
      </c>
      <c r="L399" s="505"/>
      <c r="M399" s="506"/>
    </row>
    <row r="400" spans="1:13" x14ac:dyDescent="0.25">
      <c r="A400" s="502" t="str">
        <f>UHG_csv!A100</f>
        <v/>
      </c>
      <c r="B400" s="503" t="str">
        <f>UHG_csv!B100</f>
        <v/>
      </c>
      <c r="C400" s="503" t="str">
        <f>UHG_csv!C100</f>
        <v/>
      </c>
      <c r="D400" s="504" t="str">
        <f>UHG_csv!D100</f>
        <v/>
      </c>
      <c r="E400" s="504" t="str">
        <f>UHG_csv!E100</f>
        <v/>
      </c>
      <c r="F400" s="503" t="str">
        <f>UHG_csv!F100</f>
        <v/>
      </c>
      <c r="G400" s="503" t="str">
        <f>UHG_csv!G100</f>
        <v/>
      </c>
      <c r="H400" s="799" t="str">
        <f>UHG_csv!H100</f>
        <v/>
      </c>
      <c r="I400" s="799" t="str">
        <f>UHG_csv!I100</f>
        <v/>
      </c>
      <c r="J400" s="503" t="str">
        <f>UHG_csv!J100</f>
        <v/>
      </c>
      <c r="K400" s="503" t="str">
        <f>UHG_csv!K100</f>
        <v/>
      </c>
      <c r="L400" s="505"/>
      <c r="M400" s="506"/>
    </row>
    <row r="401" spans="1:13" x14ac:dyDescent="0.25">
      <c r="A401" s="502" t="str">
        <f>UHG_csv!A101</f>
        <v/>
      </c>
      <c r="B401" s="503" t="str">
        <f>UHG_csv!B101</f>
        <v/>
      </c>
      <c r="C401" s="503" t="str">
        <f>UHG_csv!C101</f>
        <v/>
      </c>
      <c r="D401" s="504" t="str">
        <f>UHG_csv!D101</f>
        <v/>
      </c>
      <c r="E401" s="504" t="str">
        <f>UHG_csv!E101</f>
        <v/>
      </c>
      <c r="F401" s="503" t="str">
        <f>UHG_csv!F101</f>
        <v/>
      </c>
      <c r="G401" s="503" t="str">
        <f>UHG_csv!G101</f>
        <v/>
      </c>
      <c r="H401" s="799" t="str">
        <f>UHG_csv!H101</f>
        <v/>
      </c>
      <c r="I401" s="799" t="str">
        <f>UHG_csv!I101</f>
        <v/>
      </c>
      <c r="J401" s="503" t="str">
        <f>UHG_csv!J101</f>
        <v/>
      </c>
      <c r="K401" s="503" t="str">
        <f>UHG_csv!K101</f>
        <v/>
      </c>
      <c r="L401" s="505"/>
      <c r="M401" s="506"/>
    </row>
    <row r="402" spans="1:13" x14ac:dyDescent="0.25">
      <c r="A402" s="502" t="str">
        <f>UHG_csv!A102</f>
        <v/>
      </c>
      <c r="B402" s="503" t="str">
        <f>UHG_csv!B102</f>
        <v/>
      </c>
      <c r="C402" s="503" t="str">
        <f>UHG_csv!C102</f>
        <v/>
      </c>
      <c r="D402" s="504" t="str">
        <f>UHG_csv!D102</f>
        <v/>
      </c>
      <c r="E402" s="504" t="str">
        <f>UHG_csv!E102</f>
        <v/>
      </c>
      <c r="F402" s="503" t="str">
        <f>UHG_csv!F102</f>
        <v/>
      </c>
      <c r="G402" s="503" t="str">
        <f>UHG_csv!G102</f>
        <v/>
      </c>
      <c r="H402" s="799" t="str">
        <f>UHG_csv!H102</f>
        <v/>
      </c>
      <c r="I402" s="799" t="str">
        <f>UHG_csv!I102</f>
        <v/>
      </c>
      <c r="J402" s="503" t="str">
        <f>UHG_csv!J102</f>
        <v/>
      </c>
      <c r="K402" s="503" t="str">
        <f>UHG_csv!K102</f>
        <v/>
      </c>
      <c r="L402" s="505"/>
      <c r="M402" s="506"/>
    </row>
    <row r="403" spans="1:13" x14ac:dyDescent="0.25">
      <c r="A403" s="502" t="str">
        <f>UHG_csv!A103</f>
        <v/>
      </c>
      <c r="B403" s="503" t="str">
        <f>UHG_csv!B103</f>
        <v/>
      </c>
      <c r="C403" s="503" t="str">
        <f>UHG_csv!C103</f>
        <v/>
      </c>
      <c r="D403" s="504" t="str">
        <f>UHG_csv!D103</f>
        <v/>
      </c>
      <c r="E403" s="504" t="str">
        <f>UHG_csv!E103</f>
        <v/>
      </c>
      <c r="F403" s="503" t="str">
        <f>UHG_csv!F103</f>
        <v/>
      </c>
      <c r="G403" s="503" t="str">
        <f>UHG_csv!G103</f>
        <v/>
      </c>
      <c r="H403" s="799" t="str">
        <f>UHG_csv!H103</f>
        <v/>
      </c>
      <c r="I403" s="799" t="str">
        <f>UHG_csv!I103</f>
        <v/>
      </c>
      <c r="J403" s="503" t="str">
        <f>UHG_csv!J103</f>
        <v/>
      </c>
      <c r="K403" s="503" t="str">
        <f>UHG_csv!K103</f>
        <v/>
      </c>
      <c r="L403" s="505"/>
      <c r="M403" s="506"/>
    </row>
    <row r="404" spans="1:13" x14ac:dyDescent="0.25">
      <c r="A404" s="502" t="str">
        <f>UHG_csv!A104</f>
        <v/>
      </c>
      <c r="B404" s="503" t="str">
        <f>UHG_csv!B104</f>
        <v/>
      </c>
      <c r="C404" s="503" t="str">
        <f>UHG_csv!C104</f>
        <v/>
      </c>
      <c r="D404" s="504" t="str">
        <f>UHG_csv!D104</f>
        <v/>
      </c>
      <c r="E404" s="504" t="str">
        <f>UHG_csv!E104</f>
        <v/>
      </c>
      <c r="F404" s="503" t="str">
        <f>UHG_csv!F104</f>
        <v/>
      </c>
      <c r="G404" s="503" t="str">
        <f>UHG_csv!G104</f>
        <v/>
      </c>
      <c r="H404" s="799" t="str">
        <f>UHG_csv!H104</f>
        <v/>
      </c>
      <c r="I404" s="799" t="str">
        <f>UHG_csv!I104</f>
        <v/>
      </c>
      <c r="J404" s="503" t="str">
        <f>UHG_csv!J104</f>
        <v/>
      </c>
      <c r="K404" s="503" t="str">
        <f>UHG_csv!K104</f>
        <v/>
      </c>
      <c r="L404" s="505"/>
      <c r="M404" s="506"/>
    </row>
    <row r="405" spans="1:13" x14ac:dyDescent="0.25">
      <c r="A405" s="502" t="str">
        <f>UHG_csv!A105</f>
        <v/>
      </c>
      <c r="B405" s="503" t="str">
        <f>UHG_csv!B105</f>
        <v/>
      </c>
      <c r="C405" s="503" t="str">
        <f>UHG_csv!C105</f>
        <v/>
      </c>
      <c r="D405" s="504" t="str">
        <f>UHG_csv!D105</f>
        <v/>
      </c>
      <c r="E405" s="504" t="str">
        <f>UHG_csv!E105</f>
        <v/>
      </c>
      <c r="F405" s="503" t="str">
        <f>UHG_csv!F105</f>
        <v/>
      </c>
      <c r="G405" s="503" t="str">
        <f>UHG_csv!G105</f>
        <v/>
      </c>
      <c r="H405" s="799" t="str">
        <f>UHG_csv!H105</f>
        <v/>
      </c>
      <c r="I405" s="799" t="str">
        <f>UHG_csv!I105</f>
        <v/>
      </c>
      <c r="J405" s="503" t="str">
        <f>UHG_csv!J105</f>
        <v/>
      </c>
      <c r="K405" s="503" t="str">
        <f>UHG_csv!K105</f>
        <v/>
      </c>
      <c r="L405" s="505"/>
      <c r="M405" s="506"/>
    </row>
    <row r="406" spans="1:13" x14ac:dyDescent="0.25">
      <c r="A406" s="502" t="str">
        <f>UHG_csv!A106</f>
        <v/>
      </c>
      <c r="B406" s="503" t="str">
        <f>UHG_csv!B106</f>
        <v/>
      </c>
      <c r="C406" s="503" t="str">
        <f>UHG_csv!C106</f>
        <v/>
      </c>
      <c r="D406" s="504" t="str">
        <f>UHG_csv!D106</f>
        <v/>
      </c>
      <c r="E406" s="504" t="str">
        <f>UHG_csv!E106</f>
        <v/>
      </c>
      <c r="F406" s="503" t="str">
        <f>UHG_csv!F106</f>
        <v/>
      </c>
      <c r="G406" s="503" t="str">
        <f>UHG_csv!G106</f>
        <v/>
      </c>
      <c r="H406" s="799" t="str">
        <f>UHG_csv!H106</f>
        <v/>
      </c>
      <c r="I406" s="799" t="str">
        <f>UHG_csv!I106</f>
        <v/>
      </c>
      <c r="J406" s="503" t="str">
        <f>UHG_csv!J106</f>
        <v/>
      </c>
      <c r="K406" s="503" t="str">
        <f>UHG_csv!K106</f>
        <v/>
      </c>
      <c r="L406" s="505"/>
      <c r="M406" s="506"/>
    </row>
    <row r="407" spans="1:13" x14ac:dyDescent="0.25">
      <c r="A407" s="502" t="str">
        <f>UHG_csv!A107</f>
        <v/>
      </c>
      <c r="B407" s="503" t="str">
        <f>UHG_csv!B107</f>
        <v/>
      </c>
      <c r="C407" s="503" t="str">
        <f>UHG_csv!C107</f>
        <v/>
      </c>
      <c r="D407" s="504" t="str">
        <f>UHG_csv!D107</f>
        <v/>
      </c>
      <c r="E407" s="504" t="str">
        <f>UHG_csv!E107</f>
        <v/>
      </c>
      <c r="F407" s="503" t="str">
        <f>UHG_csv!F107</f>
        <v/>
      </c>
      <c r="G407" s="503" t="str">
        <f>UHG_csv!G107</f>
        <v/>
      </c>
      <c r="H407" s="799" t="str">
        <f>UHG_csv!H107</f>
        <v/>
      </c>
      <c r="I407" s="799" t="str">
        <f>UHG_csv!I107</f>
        <v/>
      </c>
      <c r="J407" s="503" t="str">
        <f>UHG_csv!J107</f>
        <v/>
      </c>
      <c r="K407" s="503" t="str">
        <f>UHG_csv!K107</f>
        <v/>
      </c>
      <c r="L407" s="505"/>
      <c r="M407" s="506"/>
    </row>
    <row r="408" spans="1:13" x14ac:dyDescent="0.25">
      <c r="A408" s="502" t="str">
        <f>UHG_csv!A108</f>
        <v/>
      </c>
      <c r="B408" s="503" t="str">
        <f>UHG_csv!B108</f>
        <v/>
      </c>
      <c r="C408" s="503" t="str">
        <f>UHG_csv!C108</f>
        <v/>
      </c>
      <c r="D408" s="504" t="str">
        <f>UHG_csv!D108</f>
        <v/>
      </c>
      <c r="E408" s="504" t="str">
        <f>UHG_csv!E108</f>
        <v/>
      </c>
      <c r="F408" s="503" t="str">
        <f>UHG_csv!F108</f>
        <v/>
      </c>
      <c r="G408" s="503" t="str">
        <f>UHG_csv!G108</f>
        <v/>
      </c>
      <c r="H408" s="799" t="str">
        <f>UHG_csv!H108</f>
        <v/>
      </c>
      <c r="I408" s="799" t="str">
        <f>UHG_csv!I108</f>
        <v/>
      </c>
      <c r="J408" s="503" t="str">
        <f>UHG_csv!J108</f>
        <v/>
      </c>
      <c r="K408" s="503" t="str">
        <f>UHG_csv!K108</f>
        <v/>
      </c>
      <c r="L408" s="505"/>
      <c r="M408" s="506"/>
    </row>
    <row r="409" spans="1:13" x14ac:dyDescent="0.25">
      <c r="A409" s="502" t="str">
        <f>UHG_csv!A109</f>
        <v/>
      </c>
      <c r="B409" s="503" t="str">
        <f>UHG_csv!B109</f>
        <v/>
      </c>
      <c r="C409" s="503" t="str">
        <f>UHG_csv!C109</f>
        <v/>
      </c>
      <c r="D409" s="504" t="str">
        <f>UHG_csv!D109</f>
        <v/>
      </c>
      <c r="E409" s="504" t="str">
        <f>UHG_csv!E109</f>
        <v/>
      </c>
      <c r="F409" s="503" t="str">
        <f>UHG_csv!F109</f>
        <v/>
      </c>
      <c r="G409" s="503" t="str">
        <f>UHG_csv!G109</f>
        <v/>
      </c>
      <c r="H409" s="799" t="str">
        <f>UHG_csv!H109</f>
        <v/>
      </c>
      <c r="I409" s="799" t="str">
        <f>UHG_csv!I109</f>
        <v/>
      </c>
      <c r="J409" s="503" t="str">
        <f>UHG_csv!J109</f>
        <v/>
      </c>
      <c r="K409" s="503" t="str">
        <f>UHG_csv!K109</f>
        <v/>
      </c>
      <c r="L409" s="505"/>
      <c r="M409" s="506"/>
    </row>
    <row r="410" spans="1:13" x14ac:dyDescent="0.25">
      <c r="A410" s="502" t="str">
        <f>UHG_csv!A110</f>
        <v/>
      </c>
      <c r="B410" s="503" t="str">
        <f>UHG_csv!B110</f>
        <v/>
      </c>
      <c r="C410" s="503" t="str">
        <f>UHG_csv!C110</f>
        <v/>
      </c>
      <c r="D410" s="504" t="str">
        <f>UHG_csv!D110</f>
        <v/>
      </c>
      <c r="E410" s="504" t="str">
        <f>UHG_csv!E110</f>
        <v/>
      </c>
      <c r="F410" s="503" t="str">
        <f>UHG_csv!F110</f>
        <v/>
      </c>
      <c r="G410" s="503" t="str">
        <f>UHG_csv!G110</f>
        <v/>
      </c>
      <c r="H410" s="799" t="str">
        <f>UHG_csv!H110</f>
        <v/>
      </c>
      <c r="I410" s="799" t="str">
        <f>UHG_csv!I110</f>
        <v/>
      </c>
      <c r="J410" s="503" t="str">
        <f>UHG_csv!J110</f>
        <v/>
      </c>
      <c r="K410" s="503" t="str">
        <f>UHG_csv!K110</f>
        <v/>
      </c>
      <c r="L410" s="505"/>
      <c r="M410" s="506"/>
    </row>
    <row r="411" spans="1:13" x14ac:dyDescent="0.25">
      <c r="A411" s="502" t="str">
        <f>UHG_csv!A111</f>
        <v/>
      </c>
      <c r="B411" s="503" t="str">
        <f>UHG_csv!B111</f>
        <v/>
      </c>
      <c r="C411" s="503" t="str">
        <f>UHG_csv!C111</f>
        <v/>
      </c>
      <c r="D411" s="504" t="str">
        <f>UHG_csv!D111</f>
        <v/>
      </c>
      <c r="E411" s="504" t="str">
        <f>UHG_csv!E111</f>
        <v/>
      </c>
      <c r="F411" s="503" t="str">
        <f>UHG_csv!F111</f>
        <v/>
      </c>
      <c r="G411" s="503" t="str">
        <f>UHG_csv!G111</f>
        <v/>
      </c>
      <c r="H411" s="799" t="str">
        <f>UHG_csv!H111</f>
        <v/>
      </c>
      <c r="I411" s="799" t="str">
        <f>UHG_csv!I111</f>
        <v/>
      </c>
      <c r="J411" s="503" t="str">
        <f>UHG_csv!J111</f>
        <v/>
      </c>
      <c r="K411" s="503" t="str">
        <f>UHG_csv!K111</f>
        <v/>
      </c>
      <c r="L411" s="505"/>
      <c r="M411" s="506"/>
    </row>
    <row r="412" spans="1:13" x14ac:dyDescent="0.25">
      <c r="A412" s="502" t="str">
        <f>UHG_csv!A112</f>
        <v/>
      </c>
      <c r="B412" s="503" t="str">
        <f>UHG_csv!B112</f>
        <v/>
      </c>
      <c r="C412" s="503" t="str">
        <f>UHG_csv!C112</f>
        <v/>
      </c>
      <c r="D412" s="504" t="str">
        <f>UHG_csv!D112</f>
        <v/>
      </c>
      <c r="E412" s="504" t="str">
        <f>UHG_csv!E112</f>
        <v/>
      </c>
      <c r="F412" s="503" t="str">
        <f>UHG_csv!F112</f>
        <v/>
      </c>
      <c r="G412" s="503" t="str">
        <f>UHG_csv!G112</f>
        <v/>
      </c>
      <c r="H412" s="799" t="str">
        <f>UHG_csv!H112</f>
        <v/>
      </c>
      <c r="I412" s="799" t="str">
        <f>UHG_csv!I112</f>
        <v/>
      </c>
      <c r="J412" s="503" t="str">
        <f>UHG_csv!J112</f>
        <v/>
      </c>
      <c r="K412" s="503" t="str">
        <f>UHG_csv!K112</f>
        <v/>
      </c>
      <c r="L412" s="505"/>
      <c r="M412" s="506"/>
    </row>
    <row r="413" spans="1:13" x14ac:dyDescent="0.25">
      <c r="A413" s="502" t="str">
        <f>UHG_csv!A113</f>
        <v/>
      </c>
      <c r="B413" s="503" t="str">
        <f>UHG_csv!B113</f>
        <v/>
      </c>
      <c r="C413" s="503" t="str">
        <f>UHG_csv!C113</f>
        <v/>
      </c>
      <c r="D413" s="504" t="str">
        <f>UHG_csv!D113</f>
        <v/>
      </c>
      <c r="E413" s="504" t="str">
        <f>UHG_csv!E113</f>
        <v/>
      </c>
      <c r="F413" s="503" t="str">
        <f>UHG_csv!F113</f>
        <v/>
      </c>
      <c r="G413" s="503" t="str">
        <f>UHG_csv!G113</f>
        <v/>
      </c>
      <c r="H413" s="799" t="str">
        <f>UHG_csv!H113</f>
        <v/>
      </c>
      <c r="I413" s="799" t="str">
        <f>UHG_csv!I113</f>
        <v/>
      </c>
      <c r="J413" s="503" t="str">
        <f>UHG_csv!J113</f>
        <v/>
      </c>
      <c r="K413" s="503" t="str">
        <f>UHG_csv!K113</f>
        <v/>
      </c>
      <c r="L413" s="505"/>
      <c r="M413" s="506"/>
    </row>
    <row r="414" spans="1:13" x14ac:dyDescent="0.25">
      <c r="A414" s="502" t="str">
        <f>UHG_csv!A114</f>
        <v/>
      </c>
      <c r="B414" s="503" t="str">
        <f>UHG_csv!B114</f>
        <v/>
      </c>
      <c r="C414" s="503" t="str">
        <f>UHG_csv!C114</f>
        <v/>
      </c>
      <c r="D414" s="504" t="str">
        <f>UHG_csv!D114</f>
        <v/>
      </c>
      <c r="E414" s="504" t="str">
        <f>UHG_csv!E114</f>
        <v/>
      </c>
      <c r="F414" s="503" t="str">
        <f>UHG_csv!F114</f>
        <v/>
      </c>
      <c r="G414" s="503" t="str">
        <f>UHG_csv!G114</f>
        <v/>
      </c>
      <c r="H414" s="799" t="str">
        <f>UHG_csv!H114</f>
        <v/>
      </c>
      <c r="I414" s="799" t="str">
        <f>UHG_csv!I114</f>
        <v/>
      </c>
      <c r="J414" s="503" t="str">
        <f>UHG_csv!J114</f>
        <v/>
      </c>
      <c r="K414" s="503" t="str">
        <f>UHG_csv!K114</f>
        <v/>
      </c>
      <c r="L414" s="505"/>
      <c r="M414" s="506"/>
    </row>
    <row r="415" spans="1:13" x14ac:dyDescent="0.25">
      <c r="A415" s="502" t="str">
        <f>UHG_csv!A115</f>
        <v/>
      </c>
      <c r="B415" s="503" t="str">
        <f>UHG_csv!B115</f>
        <v/>
      </c>
      <c r="C415" s="503" t="str">
        <f>UHG_csv!C115</f>
        <v/>
      </c>
      <c r="D415" s="504" t="str">
        <f>UHG_csv!D115</f>
        <v/>
      </c>
      <c r="E415" s="504" t="str">
        <f>UHG_csv!E115</f>
        <v/>
      </c>
      <c r="F415" s="503" t="str">
        <f>UHG_csv!F115</f>
        <v/>
      </c>
      <c r="G415" s="503" t="str">
        <f>UHG_csv!G115</f>
        <v/>
      </c>
      <c r="H415" s="799" t="str">
        <f>UHG_csv!H115</f>
        <v/>
      </c>
      <c r="I415" s="799" t="str">
        <f>UHG_csv!I115</f>
        <v/>
      </c>
      <c r="J415" s="503" t="str">
        <f>UHG_csv!J115</f>
        <v/>
      </c>
      <c r="K415" s="503" t="str">
        <f>UHG_csv!K115</f>
        <v/>
      </c>
      <c r="L415" s="505"/>
      <c r="M415" s="506"/>
    </row>
    <row r="416" spans="1:13" x14ac:dyDescent="0.25">
      <c r="A416" s="502" t="str">
        <f>UHG_csv!A116</f>
        <v/>
      </c>
      <c r="B416" s="503" t="str">
        <f>UHG_csv!B116</f>
        <v/>
      </c>
      <c r="C416" s="503" t="str">
        <f>UHG_csv!C116</f>
        <v/>
      </c>
      <c r="D416" s="504" t="str">
        <f>UHG_csv!D116</f>
        <v/>
      </c>
      <c r="E416" s="504" t="str">
        <f>UHG_csv!E116</f>
        <v/>
      </c>
      <c r="F416" s="503" t="str">
        <f>UHG_csv!F116</f>
        <v/>
      </c>
      <c r="G416" s="503" t="str">
        <f>UHG_csv!G116</f>
        <v/>
      </c>
      <c r="H416" s="799" t="str">
        <f>UHG_csv!H116</f>
        <v/>
      </c>
      <c r="I416" s="799" t="str">
        <f>UHG_csv!I116</f>
        <v/>
      </c>
      <c r="J416" s="503" t="str">
        <f>UHG_csv!J116</f>
        <v/>
      </c>
      <c r="K416" s="503" t="str">
        <f>UHG_csv!K116</f>
        <v/>
      </c>
      <c r="L416" s="505"/>
      <c r="M416" s="506"/>
    </row>
    <row r="417" spans="1:13" x14ac:dyDescent="0.25">
      <c r="A417" s="502" t="str">
        <f>UHG_csv!A117</f>
        <v/>
      </c>
      <c r="B417" s="503" t="str">
        <f>UHG_csv!B117</f>
        <v/>
      </c>
      <c r="C417" s="503" t="str">
        <f>UHG_csv!C117</f>
        <v/>
      </c>
      <c r="D417" s="504" t="str">
        <f>UHG_csv!D117</f>
        <v/>
      </c>
      <c r="E417" s="504" t="str">
        <f>UHG_csv!E117</f>
        <v/>
      </c>
      <c r="F417" s="503" t="str">
        <f>UHG_csv!F117</f>
        <v/>
      </c>
      <c r="G417" s="503" t="str">
        <f>UHG_csv!G117</f>
        <v/>
      </c>
      <c r="H417" s="799" t="str">
        <f>UHG_csv!H117</f>
        <v/>
      </c>
      <c r="I417" s="799" t="str">
        <f>UHG_csv!I117</f>
        <v/>
      </c>
      <c r="J417" s="503" t="str">
        <f>UHG_csv!J117</f>
        <v/>
      </c>
      <c r="K417" s="503" t="str">
        <f>UHG_csv!K117</f>
        <v/>
      </c>
      <c r="L417" s="505"/>
      <c r="M417" s="506"/>
    </row>
    <row r="418" spans="1:13" x14ac:dyDescent="0.25">
      <c r="A418" s="502" t="str">
        <f>UHG_csv!A118</f>
        <v/>
      </c>
      <c r="B418" s="503" t="str">
        <f>UHG_csv!B118</f>
        <v/>
      </c>
      <c r="C418" s="503" t="str">
        <f>UHG_csv!C118</f>
        <v/>
      </c>
      <c r="D418" s="504" t="str">
        <f>UHG_csv!D118</f>
        <v/>
      </c>
      <c r="E418" s="504" t="str">
        <f>UHG_csv!E118</f>
        <v/>
      </c>
      <c r="F418" s="503" t="str">
        <f>UHG_csv!F118</f>
        <v/>
      </c>
      <c r="G418" s="503" t="str">
        <f>UHG_csv!G118</f>
        <v/>
      </c>
      <c r="H418" s="799" t="str">
        <f>UHG_csv!H118</f>
        <v/>
      </c>
      <c r="I418" s="799" t="str">
        <f>UHG_csv!I118</f>
        <v/>
      </c>
      <c r="J418" s="503" t="str">
        <f>UHG_csv!J118</f>
        <v/>
      </c>
      <c r="K418" s="503" t="str">
        <f>UHG_csv!K118</f>
        <v/>
      </c>
      <c r="L418" s="505"/>
      <c r="M418" s="506"/>
    </row>
    <row r="419" spans="1:13" x14ac:dyDescent="0.25">
      <c r="A419" s="502" t="str">
        <f>UHG_csv!A119</f>
        <v/>
      </c>
      <c r="B419" s="503" t="str">
        <f>UHG_csv!B119</f>
        <v/>
      </c>
      <c r="C419" s="503" t="str">
        <f>UHG_csv!C119</f>
        <v/>
      </c>
      <c r="D419" s="504" t="str">
        <f>UHG_csv!D119</f>
        <v/>
      </c>
      <c r="E419" s="504" t="str">
        <f>UHG_csv!E119</f>
        <v/>
      </c>
      <c r="F419" s="503" t="str">
        <f>UHG_csv!F119</f>
        <v/>
      </c>
      <c r="G419" s="503" t="str">
        <f>UHG_csv!G119</f>
        <v/>
      </c>
      <c r="H419" s="799" t="str">
        <f>UHG_csv!H119</f>
        <v/>
      </c>
      <c r="I419" s="799" t="str">
        <f>UHG_csv!I119</f>
        <v/>
      </c>
      <c r="J419" s="503" t="str">
        <f>UHG_csv!J119</f>
        <v/>
      </c>
      <c r="K419" s="503" t="str">
        <f>UHG_csv!K119</f>
        <v/>
      </c>
      <c r="L419" s="505"/>
      <c r="M419" s="506"/>
    </row>
    <row r="420" spans="1:13" x14ac:dyDescent="0.25">
      <c r="A420" s="502" t="str">
        <f>UHG_csv!A120</f>
        <v/>
      </c>
      <c r="B420" s="503" t="str">
        <f>UHG_csv!B120</f>
        <v/>
      </c>
      <c r="C420" s="503" t="str">
        <f>UHG_csv!C120</f>
        <v/>
      </c>
      <c r="D420" s="504" t="str">
        <f>UHG_csv!D120</f>
        <v/>
      </c>
      <c r="E420" s="504" t="str">
        <f>UHG_csv!E120</f>
        <v/>
      </c>
      <c r="F420" s="503" t="str">
        <f>UHG_csv!F120</f>
        <v/>
      </c>
      <c r="G420" s="503" t="str">
        <f>UHG_csv!G120</f>
        <v/>
      </c>
      <c r="H420" s="799" t="str">
        <f>UHG_csv!H120</f>
        <v/>
      </c>
      <c r="I420" s="799" t="str">
        <f>UHG_csv!I120</f>
        <v/>
      </c>
      <c r="J420" s="503" t="str">
        <f>UHG_csv!J120</f>
        <v/>
      </c>
      <c r="K420" s="503" t="str">
        <f>UHG_csv!K120</f>
        <v/>
      </c>
      <c r="L420" s="505"/>
      <c r="M420" s="506"/>
    </row>
    <row r="421" spans="1:13" x14ac:dyDescent="0.25">
      <c r="A421" s="502" t="str">
        <f>UHG_csv!A121</f>
        <v/>
      </c>
      <c r="B421" s="503" t="str">
        <f>UHG_csv!B121</f>
        <v/>
      </c>
      <c r="C421" s="503" t="str">
        <f>UHG_csv!C121</f>
        <v/>
      </c>
      <c r="D421" s="504" t="str">
        <f>UHG_csv!D121</f>
        <v/>
      </c>
      <c r="E421" s="504" t="str">
        <f>UHG_csv!E121</f>
        <v/>
      </c>
      <c r="F421" s="503" t="str">
        <f>UHG_csv!F121</f>
        <v/>
      </c>
      <c r="G421" s="503" t="str">
        <f>UHG_csv!G121</f>
        <v/>
      </c>
      <c r="H421" s="799" t="str">
        <f>UHG_csv!H121</f>
        <v/>
      </c>
      <c r="I421" s="799" t="str">
        <f>UHG_csv!I121</f>
        <v/>
      </c>
      <c r="J421" s="503" t="str">
        <f>UHG_csv!J121</f>
        <v/>
      </c>
      <c r="K421" s="503" t="str">
        <f>UHG_csv!K121</f>
        <v/>
      </c>
      <c r="L421" s="505"/>
      <c r="M421" s="506"/>
    </row>
    <row r="422" spans="1:13" x14ac:dyDescent="0.25">
      <c r="A422" s="502" t="str">
        <f>UHG_csv!A122</f>
        <v/>
      </c>
      <c r="B422" s="503" t="str">
        <f>UHG_csv!B122</f>
        <v/>
      </c>
      <c r="C422" s="503" t="str">
        <f>UHG_csv!C122</f>
        <v/>
      </c>
      <c r="D422" s="504" t="str">
        <f>UHG_csv!D122</f>
        <v/>
      </c>
      <c r="E422" s="504" t="str">
        <f>UHG_csv!E122</f>
        <v/>
      </c>
      <c r="F422" s="503" t="str">
        <f>UHG_csv!F122</f>
        <v/>
      </c>
      <c r="G422" s="503" t="str">
        <f>UHG_csv!G122</f>
        <v/>
      </c>
      <c r="H422" s="799" t="str">
        <f>UHG_csv!H122</f>
        <v/>
      </c>
      <c r="I422" s="799" t="str">
        <f>UHG_csv!I122</f>
        <v/>
      </c>
      <c r="J422" s="503" t="str">
        <f>UHG_csv!J122</f>
        <v/>
      </c>
      <c r="K422" s="503" t="str">
        <f>UHG_csv!K122</f>
        <v/>
      </c>
      <c r="L422" s="505"/>
      <c r="M422" s="506"/>
    </row>
    <row r="423" spans="1:13" x14ac:dyDescent="0.25">
      <c r="A423" s="502" t="str">
        <f>UHG_csv!A123</f>
        <v/>
      </c>
      <c r="B423" s="503" t="str">
        <f>UHG_csv!B123</f>
        <v/>
      </c>
      <c r="C423" s="503" t="str">
        <f>UHG_csv!C123</f>
        <v/>
      </c>
      <c r="D423" s="504" t="str">
        <f>UHG_csv!D123</f>
        <v/>
      </c>
      <c r="E423" s="504" t="str">
        <f>UHG_csv!E123</f>
        <v/>
      </c>
      <c r="F423" s="503" t="str">
        <f>UHG_csv!F123</f>
        <v/>
      </c>
      <c r="G423" s="503" t="str">
        <f>UHG_csv!G123</f>
        <v/>
      </c>
      <c r="H423" s="799" t="str">
        <f>UHG_csv!H123</f>
        <v/>
      </c>
      <c r="I423" s="799" t="str">
        <f>UHG_csv!I123</f>
        <v/>
      </c>
      <c r="J423" s="503" t="str">
        <f>UHG_csv!J123</f>
        <v/>
      </c>
      <c r="K423" s="503" t="str">
        <f>UHG_csv!K123</f>
        <v/>
      </c>
      <c r="L423" s="505"/>
      <c r="M423" s="506"/>
    </row>
    <row r="424" spans="1:13" x14ac:dyDescent="0.25">
      <c r="A424" s="502" t="str">
        <f>UHG_csv!A124</f>
        <v/>
      </c>
      <c r="B424" s="503" t="str">
        <f>UHG_csv!B124</f>
        <v/>
      </c>
      <c r="C424" s="503" t="str">
        <f>UHG_csv!C124</f>
        <v/>
      </c>
      <c r="D424" s="504" t="str">
        <f>UHG_csv!D124</f>
        <v/>
      </c>
      <c r="E424" s="504" t="str">
        <f>UHG_csv!E124</f>
        <v/>
      </c>
      <c r="F424" s="503" t="str">
        <f>UHG_csv!F124</f>
        <v/>
      </c>
      <c r="G424" s="503" t="str">
        <f>UHG_csv!G124</f>
        <v/>
      </c>
      <c r="H424" s="799" t="str">
        <f>UHG_csv!H124</f>
        <v/>
      </c>
      <c r="I424" s="799" t="str">
        <f>UHG_csv!I124</f>
        <v/>
      </c>
      <c r="J424" s="503" t="str">
        <f>UHG_csv!J124</f>
        <v/>
      </c>
      <c r="K424" s="503" t="str">
        <f>UHG_csv!K124</f>
        <v/>
      </c>
      <c r="L424" s="505"/>
      <c r="M424" s="506"/>
    </row>
    <row r="425" spans="1:13" x14ac:dyDescent="0.25">
      <c r="A425" s="502" t="str">
        <f>UHG_csv!A125</f>
        <v/>
      </c>
      <c r="B425" s="503" t="str">
        <f>UHG_csv!B125</f>
        <v/>
      </c>
      <c r="C425" s="503" t="str">
        <f>UHG_csv!C125</f>
        <v/>
      </c>
      <c r="D425" s="504" t="str">
        <f>UHG_csv!D125</f>
        <v/>
      </c>
      <c r="E425" s="504" t="str">
        <f>UHG_csv!E125</f>
        <v/>
      </c>
      <c r="F425" s="503" t="str">
        <f>UHG_csv!F125</f>
        <v/>
      </c>
      <c r="G425" s="503" t="str">
        <f>UHG_csv!G125</f>
        <v/>
      </c>
      <c r="H425" s="799" t="str">
        <f>UHG_csv!H125</f>
        <v/>
      </c>
      <c r="I425" s="799" t="str">
        <f>UHG_csv!I125</f>
        <v/>
      </c>
      <c r="J425" s="503" t="str">
        <f>UHG_csv!J125</f>
        <v/>
      </c>
      <c r="K425" s="503" t="str">
        <f>UHG_csv!K125</f>
        <v/>
      </c>
      <c r="L425" s="505"/>
      <c r="M425" s="506"/>
    </row>
    <row r="426" spans="1:13" x14ac:dyDescent="0.25">
      <c r="A426" s="502" t="str">
        <f>UHG_csv!A126</f>
        <v/>
      </c>
      <c r="B426" s="503" t="str">
        <f>UHG_csv!B126</f>
        <v/>
      </c>
      <c r="C426" s="503" t="str">
        <f>UHG_csv!C126</f>
        <v/>
      </c>
      <c r="D426" s="504" t="str">
        <f>UHG_csv!D126</f>
        <v/>
      </c>
      <c r="E426" s="504" t="str">
        <f>UHG_csv!E126</f>
        <v/>
      </c>
      <c r="F426" s="503" t="str">
        <f>UHG_csv!F126</f>
        <v/>
      </c>
      <c r="G426" s="503" t="str">
        <f>UHG_csv!G126</f>
        <v/>
      </c>
      <c r="H426" s="799" t="str">
        <f>UHG_csv!H126</f>
        <v/>
      </c>
      <c r="I426" s="799" t="str">
        <f>UHG_csv!I126</f>
        <v/>
      </c>
      <c r="J426" s="503" t="str">
        <f>UHG_csv!J126</f>
        <v/>
      </c>
      <c r="K426" s="503" t="str">
        <f>UHG_csv!K126</f>
        <v/>
      </c>
      <c r="L426" s="505"/>
      <c r="M426" s="506"/>
    </row>
    <row r="427" spans="1:13" x14ac:dyDescent="0.25">
      <c r="A427" s="502" t="str">
        <f>UHG_csv!A127</f>
        <v/>
      </c>
      <c r="B427" s="503" t="str">
        <f>UHG_csv!B127</f>
        <v/>
      </c>
      <c r="C427" s="503" t="str">
        <f>UHG_csv!C127</f>
        <v/>
      </c>
      <c r="D427" s="504" t="str">
        <f>UHG_csv!D127</f>
        <v/>
      </c>
      <c r="E427" s="504" t="str">
        <f>UHG_csv!E127</f>
        <v/>
      </c>
      <c r="F427" s="503" t="str">
        <f>UHG_csv!F127</f>
        <v/>
      </c>
      <c r="G427" s="503" t="str">
        <f>UHG_csv!G127</f>
        <v/>
      </c>
      <c r="H427" s="799" t="str">
        <f>UHG_csv!H127</f>
        <v/>
      </c>
      <c r="I427" s="799" t="str">
        <f>UHG_csv!I127</f>
        <v/>
      </c>
      <c r="J427" s="503" t="str">
        <f>UHG_csv!J127</f>
        <v/>
      </c>
      <c r="K427" s="503" t="str">
        <f>UHG_csv!K127</f>
        <v/>
      </c>
      <c r="L427" s="505"/>
      <c r="M427" s="506"/>
    </row>
    <row r="428" spans="1:13" x14ac:dyDescent="0.25">
      <c r="A428" s="502" t="str">
        <f>UHG_csv!A128</f>
        <v/>
      </c>
      <c r="B428" s="503" t="str">
        <f>UHG_csv!B128</f>
        <v/>
      </c>
      <c r="C428" s="503" t="str">
        <f>UHG_csv!C128</f>
        <v/>
      </c>
      <c r="D428" s="504" t="str">
        <f>UHG_csv!D128</f>
        <v/>
      </c>
      <c r="E428" s="504" t="str">
        <f>UHG_csv!E128</f>
        <v/>
      </c>
      <c r="F428" s="503" t="str">
        <f>UHG_csv!F128</f>
        <v/>
      </c>
      <c r="G428" s="503" t="str">
        <f>UHG_csv!G128</f>
        <v/>
      </c>
      <c r="H428" s="799" t="str">
        <f>UHG_csv!H128</f>
        <v/>
      </c>
      <c r="I428" s="799" t="str">
        <f>UHG_csv!I128</f>
        <v/>
      </c>
      <c r="J428" s="503" t="str">
        <f>UHG_csv!J128</f>
        <v/>
      </c>
      <c r="K428" s="503" t="str">
        <f>UHG_csv!K128</f>
        <v/>
      </c>
      <c r="L428" s="505"/>
      <c r="M428" s="506"/>
    </row>
    <row r="429" spans="1:13" x14ac:dyDescent="0.25">
      <c r="A429" s="502" t="str">
        <f>UHG_csv!A129</f>
        <v/>
      </c>
      <c r="B429" s="503" t="str">
        <f>UHG_csv!B129</f>
        <v/>
      </c>
      <c r="C429" s="503" t="str">
        <f>UHG_csv!C129</f>
        <v/>
      </c>
      <c r="D429" s="504" t="str">
        <f>UHG_csv!D129</f>
        <v/>
      </c>
      <c r="E429" s="504" t="str">
        <f>UHG_csv!E129</f>
        <v/>
      </c>
      <c r="F429" s="503" t="str">
        <f>UHG_csv!F129</f>
        <v/>
      </c>
      <c r="G429" s="503" t="str">
        <f>UHG_csv!G129</f>
        <v/>
      </c>
      <c r="H429" s="799" t="str">
        <f>UHG_csv!H129</f>
        <v/>
      </c>
      <c r="I429" s="799" t="str">
        <f>UHG_csv!I129</f>
        <v/>
      </c>
      <c r="J429" s="503" t="str">
        <f>UHG_csv!J129</f>
        <v/>
      </c>
      <c r="K429" s="503" t="str">
        <f>UHG_csv!K129</f>
        <v/>
      </c>
      <c r="L429" s="505"/>
      <c r="M429" s="506"/>
    </row>
    <row r="430" spans="1:13" x14ac:dyDescent="0.25">
      <c r="A430" s="502" t="str">
        <f>UHG_csv!A130</f>
        <v/>
      </c>
      <c r="B430" s="503" t="str">
        <f>UHG_csv!B130</f>
        <v/>
      </c>
      <c r="C430" s="503" t="str">
        <f>UHG_csv!C130</f>
        <v/>
      </c>
      <c r="D430" s="504" t="str">
        <f>UHG_csv!D130</f>
        <v/>
      </c>
      <c r="E430" s="504" t="str">
        <f>UHG_csv!E130</f>
        <v/>
      </c>
      <c r="F430" s="503" t="str">
        <f>UHG_csv!F130</f>
        <v/>
      </c>
      <c r="G430" s="503" t="str">
        <f>UHG_csv!G130</f>
        <v/>
      </c>
      <c r="H430" s="799" t="str">
        <f>UHG_csv!H130</f>
        <v/>
      </c>
      <c r="I430" s="799" t="str">
        <f>UHG_csv!I130</f>
        <v/>
      </c>
      <c r="J430" s="503" t="str">
        <f>UHG_csv!J130</f>
        <v/>
      </c>
      <c r="K430" s="503" t="str">
        <f>UHG_csv!K130</f>
        <v/>
      </c>
      <c r="L430" s="505"/>
      <c r="M430" s="506"/>
    </row>
    <row r="431" spans="1:13" x14ac:dyDescent="0.25">
      <c r="A431" s="502" t="str">
        <f>UHG_csv!A131</f>
        <v/>
      </c>
      <c r="B431" s="503" t="str">
        <f>UHG_csv!B131</f>
        <v/>
      </c>
      <c r="C431" s="503" t="str">
        <f>UHG_csv!C131</f>
        <v/>
      </c>
      <c r="D431" s="504" t="str">
        <f>UHG_csv!D131</f>
        <v/>
      </c>
      <c r="E431" s="504" t="str">
        <f>UHG_csv!E131</f>
        <v/>
      </c>
      <c r="F431" s="503" t="str">
        <f>UHG_csv!F131</f>
        <v/>
      </c>
      <c r="G431" s="503" t="str">
        <f>UHG_csv!G131</f>
        <v/>
      </c>
      <c r="H431" s="799" t="str">
        <f>UHG_csv!H131</f>
        <v/>
      </c>
      <c r="I431" s="799" t="str">
        <f>UHG_csv!I131</f>
        <v/>
      </c>
      <c r="J431" s="503" t="str">
        <f>UHG_csv!J131</f>
        <v/>
      </c>
      <c r="K431" s="503" t="str">
        <f>UHG_csv!K131</f>
        <v/>
      </c>
      <c r="L431" s="505"/>
      <c r="M431" s="506"/>
    </row>
    <row r="432" spans="1:13" x14ac:dyDescent="0.25">
      <c r="A432" s="502" t="str">
        <f>UHG_csv!A132</f>
        <v/>
      </c>
      <c r="B432" s="503" t="str">
        <f>UHG_csv!B132</f>
        <v/>
      </c>
      <c r="C432" s="503" t="str">
        <f>UHG_csv!C132</f>
        <v/>
      </c>
      <c r="D432" s="504" t="str">
        <f>UHG_csv!D132</f>
        <v/>
      </c>
      <c r="E432" s="504" t="str">
        <f>UHG_csv!E132</f>
        <v/>
      </c>
      <c r="F432" s="503" t="str">
        <f>UHG_csv!F132</f>
        <v/>
      </c>
      <c r="G432" s="503" t="str">
        <f>UHG_csv!G132</f>
        <v/>
      </c>
      <c r="H432" s="799" t="str">
        <f>UHG_csv!H132</f>
        <v/>
      </c>
      <c r="I432" s="799" t="str">
        <f>UHG_csv!I132</f>
        <v/>
      </c>
      <c r="J432" s="503" t="str">
        <f>UHG_csv!J132</f>
        <v/>
      </c>
      <c r="K432" s="503" t="str">
        <f>UHG_csv!K132</f>
        <v/>
      </c>
      <c r="L432" s="505"/>
      <c r="M432" s="506"/>
    </row>
    <row r="433" spans="1:13" x14ac:dyDescent="0.25">
      <c r="A433" s="502" t="str">
        <f>UHG_csv!A133</f>
        <v/>
      </c>
      <c r="B433" s="503" t="str">
        <f>UHG_csv!B133</f>
        <v/>
      </c>
      <c r="C433" s="503" t="str">
        <f>UHG_csv!C133</f>
        <v/>
      </c>
      <c r="D433" s="504" t="str">
        <f>UHG_csv!D133</f>
        <v/>
      </c>
      <c r="E433" s="504" t="str">
        <f>UHG_csv!E133</f>
        <v/>
      </c>
      <c r="F433" s="503" t="str">
        <f>UHG_csv!F133</f>
        <v/>
      </c>
      <c r="G433" s="503" t="str">
        <f>UHG_csv!G133</f>
        <v/>
      </c>
      <c r="H433" s="799" t="str">
        <f>UHG_csv!H133</f>
        <v/>
      </c>
      <c r="I433" s="799" t="str">
        <f>UHG_csv!I133</f>
        <v/>
      </c>
      <c r="J433" s="503" t="str">
        <f>UHG_csv!J133</f>
        <v/>
      </c>
      <c r="K433" s="503" t="str">
        <f>UHG_csv!K133</f>
        <v/>
      </c>
      <c r="L433" s="505"/>
      <c r="M433" s="506"/>
    </row>
    <row r="434" spans="1:13" x14ac:dyDescent="0.25">
      <c r="A434" s="502" t="str">
        <f>UHG_csv!A134</f>
        <v/>
      </c>
      <c r="B434" s="503" t="str">
        <f>UHG_csv!B134</f>
        <v/>
      </c>
      <c r="C434" s="503" t="str">
        <f>UHG_csv!C134</f>
        <v/>
      </c>
      <c r="D434" s="504" t="str">
        <f>UHG_csv!D134</f>
        <v/>
      </c>
      <c r="E434" s="504" t="str">
        <f>UHG_csv!E134</f>
        <v/>
      </c>
      <c r="F434" s="503" t="str">
        <f>UHG_csv!F134</f>
        <v/>
      </c>
      <c r="G434" s="503" t="str">
        <f>UHG_csv!G134</f>
        <v/>
      </c>
      <c r="H434" s="799" t="str">
        <f>UHG_csv!H134</f>
        <v/>
      </c>
      <c r="I434" s="799" t="str">
        <f>UHG_csv!I134</f>
        <v/>
      </c>
      <c r="J434" s="503" t="str">
        <f>UHG_csv!J134</f>
        <v/>
      </c>
      <c r="K434" s="503" t="str">
        <f>UHG_csv!K134</f>
        <v/>
      </c>
      <c r="L434" s="505"/>
      <c r="M434" s="506"/>
    </row>
    <row r="435" spans="1:13" x14ac:dyDescent="0.25">
      <c r="A435" s="502" t="str">
        <f>UHG_csv!A135</f>
        <v/>
      </c>
      <c r="B435" s="503" t="str">
        <f>UHG_csv!B135</f>
        <v/>
      </c>
      <c r="C435" s="503" t="str">
        <f>UHG_csv!C135</f>
        <v/>
      </c>
      <c r="D435" s="504" t="str">
        <f>UHG_csv!D135</f>
        <v/>
      </c>
      <c r="E435" s="504" t="str">
        <f>UHG_csv!E135</f>
        <v/>
      </c>
      <c r="F435" s="503" t="str">
        <f>UHG_csv!F135</f>
        <v/>
      </c>
      <c r="G435" s="503" t="str">
        <f>UHG_csv!G135</f>
        <v/>
      </c>
      <c r="H435" s="799" t="str">
        <f>UHG_csv!H135</f>
        <v/>
      </c>
      <c r="I435" s="799" t="str">
        <f>UHG_csv!I135</f>
        <v/>
      </c>
      <c r="J435" s="503" t="str">
        <f>UHG_csv!J135</f>
        <v/>
      </c>
      <c r="K435" s="503" t="str">
        <f>UHG_csv!K135</f>
        <v/>
      </c>
      <c r="L435" s="505"/>
      <c r="M435" s="506"/>
    </row>
    <row r="436" spans="1:13" x14ac:dyDescent="0.25">
      <c r="A436" s="502" t="str">
        <f>UHG_csv!A136</f>
        <v/>
      </c>
      <c r="B436" s="503" t="str">
        <f>UHG_csv!B136</f>
        <v/>
      </c>
      <c r="C436" s="503" t="str">
        <f>UHG_csv!C136</f>
        <v/>
      </c>
      <c r="D436" s="504" t="str">
        <f>UHG_csv!D136</f>
        <v/>
      </c>
      <c r="E436" s="504" t="str">
        <f>UHG_csv!E136</f>
        <v/>
      </c>
      <c r="F436" s="503" t="str">
        <f>UHG_csv!F136</f>
        <v/>
      </c>
      <c r="G436" s="503" t="str">
        <f>UHG_csv!G136</f>
        <v/>
      </c>
      <c r="H436" s="799" t="str">
        <f>UHG_csv!H136</f>
        <v/>
      </c>
      <c r="I436" s="799" t="str">
        <f>UHG_csv!I136</f>
        <v/>
      </c>
      <c r="J436" s="503" t="str">
        <f>UHG_csv!J136</f>
        <v/>
      </c>
      <c r="K436" s="503" t="str">
        <f>UHG_csv!K136</f>
        <v/>
      </c>
      <c r="L436" s="505"/>
      <c r="M436" s="506"/>
    </row>
    <row r="437" spans="1:13" x14ac:dyDescent="0.25">
      <c r="A437" s="502" t="str">
        <f>UHG_csv!A137</f>
        <v/>
      </c>
      <c r="B437" s="503" t="str">
        <f>UHG_csv!B137</f>
        <v/>
      </c>
      <c r="C437" s="503" t="str">
        <f>UHG_csv!C137</f>
        <v/>
      </c>
      <c r="D437" s="504" t="str">
        <f>UHG_csv!D137</f>
        <v/>
      </c>
      <c r="E437" s="504" t="str">
        <f>UHG_csv!E137</f>
        <v/>
      </c>
      <c r="F437" s="503" t="str">
        <f>UHG_csv!F137</f>
        <v/>
      </c>
      <c r="G437" s="503" t="str">
        <f>UHG_csv!G137</f>
        <v/>
      </c>
      <c r="H437" s="799" t="str">
        <f>UHG_csv!H137</f>
        <v/>
      </c>
      <c r="I437" s="799" t="str">
        <f>UHG_csv!I137</f>
        <v/>
      </c>
      <c r="J437" s="503" t="str">
        <f>UHG_csv!J137</f>
        <v/>
      </c>
      <c r="K437" s="503" t="str">
        <f>UHG_csv!K137</f>
        <v/>
      </c>
      <c r="L437" s="505"/>
      <c r="M437" s="506"/>
    </row>
    <row r="438" spans="1:13" x14ac:dyDescent="0.25">
      <c r="A438" s="502" t="str">
        <f>UHG_csv!A138</f>
        <v/>
      </c>
      <c r="B438" s="503" t="str">
        <f>UHG_csv!B138</f>
        <v/>
      </c>
      <c r="C438" s="503" t="str">
        <f>UHG_csv!C138</f>
        <v/>
      </c>
      <c r="D438" s="504" t="str">
        <f>UHG_csv!D138</f>
        <v/>
      </c>
      <c r="E438" s="504" t="str">
        <f>UHG_csv!E138</f>
        <v/>
      </c>
      <c r="F438" s="503" t="str">
        <f>UHG_csv!F138</f>
        <v/>
      </c>
      <c r="G438" s="503" t="str">
        <f>UHG_csv!G138</f>
        <v/>
      </c>
      <c r="H438" s="799" t="str">
        <f>UHG_csv!H138</f>
        <v/>
      </c>
      <c r="I438" s="799" t="str">
        <f>UHG_csv!I138</f>
        <v/>
      </c>
      <c r="J438" s="503" t="str">
        <f>UHG_csv!J138</f>
        <v/>
      </c>
      <c r="K438" s="503" t="str">
        <f>UHG_csv!K138</f>
        <v/>
      </c>
      <c r="L438" s="505"/>
      <c r="M438" s="506"/>
    </row>
    <row r="439" spans="1:13" x14ac:dyDescent="0.25">
      <c r="A439" s="502" t="str">
        <f>UHG_csv!A139</f>
        <v/>
      </c>
      <c r="B439" s="503" t="str">
        <f>UHG_csv!B139</f>
        <v/>
      </c>
      <c r="C439" s="503" t="str">
        <f>UHG_csv!C139</f>
        <v/>
      </c>
      <c r="D439" s="504" t="str">
        <f>UHG_csv!D139</f>
        <v/>
      </c>
      <c r="E439" s="504" t="str">
        <f>UHG_csv!E139</f>
        <v/>
      </c>
      <c r="F439" s="503" t="str">
        <f>UHG_csv!F139</f>
        <v/>
      </c>
      <c r="G439" s="503" t="str">
        <f>UHG_csv!G139</f>
        <v/>
      </c>
      <c r="H439" s="799" t="str">
        <f>UHG_csv!H139</f>
        <v/>
      </c>
      <c r="I439" s="799" t="str">
        <f>UHG_csv!I139</f>
        <v/>
      </c>
      <c r="J439" s="503" t="str">
        <f>UHG_csv!J139</f>
        <v/>
      </c>
      <c r="K439" s="503" t="str">
        <f>UHG_csv!K139</f>
        <v/>
      </c>
      <c r="L439" s="505"/>
      <c r="M439" s="506"/>
    </row>
    <row r="440" spans="1:13" x14ac:dyDescent="0.25">
      <c r="A440" s="502" t="str">
        <f>UHG_csv!A140</f>
        <v/>
      </c>
      <c r="B440" s="503" t="str">
        <f>UHG_csv!B140</f>
        <v/>
      </c>
      <c r="C440" s="503" t="str">
        <f>UHG_csv!C140</f>
        <v/>
      </c>
      <c r="D440" s="504" t="str">
        <f>UHG_csv!D140</f>
        <v/>
      </c>
      <c r="E440" s="504" t="str">
        <f>UHG_csv!E140</f>
        <v/>
      </c>
      <c r="F440" s="503" t="str">
        <f>UHG_csv!F140</f>
        <v/>
      </c>
      <c r="G440" s="503" t="str">
        <f>UHG_csv!G140</f>
        <v/>
      </c>
      <c r="H440" s="799" t="str">
        <f>UHG_csv!H140</f>
        <v/>
      </c>
      <c r="I440" s="799" t="str">
        <f>UHG_csv!I140</f>
        <v/>
      </c>
      <c r="J440" s="503" t="str">
        <f>UHG_csv!J140</f>
        <v/>
      </c>
      <c r="K440" s="503" t="str">
        <f>UHG_csv!K140</f>
        <v/>
      </c>
      <c r="L440" s="505"/>
      <c r="M440" s="506"/>
    </row>
    <row r="441" spans="1:13" x14ac:dyDescent="0.25">
      <c r="A441" s="502" t="str">
        <f>UHG_csv!A141</f>
        <v/>
      </c>
      <c r="B441" s="503" t="str">
        <f>UHG_csv!B141</f>
        <v/>
      </c>
      <c r="C441" s="503" t="str">
        <f>UHG_csv!C141</f>
        <v/>
      </c>
      <c r="D441" s="504" t="str">
        <f>UHG_csv!D141</f>
        <v/>
      </c>
      <c r="E441" s="504" t="str">
        <f>UHG_csv!E141</f>
        <v/>
      </c>
      <c r="F441" s="503" t="str">
        <f>UHG_csv!F141</f>
        <v/>
      </c>
      <c r="G441" s="503" t="str">
        <f>UHG_csv!G141</f>
        <v/>
      </c>
      <c r="H441" s="799" t="str">
        <f>UHG_csv!H141</f>
        <v/>
      </c>
      <c r="I441" s="799" t="str">
        <f>UHG_csv!I141</f>
        <v/>
      </c>
      <c r="J441" s="503" t="str">
        <f>UHG_csv!J141</f>
        <v/>
      </c>
      <c r="K441" s="503" t="str">
        <f>UHG_csv!K141</f>
        <v/>
      </c>
      <c r="L441" s="505"/>
      <c r="M441" s="506"/>
    </row>
    <row r="442" spans="1:13" x14ac:dyDescent="0.25">
      <c r="A442" s="502" t="str">
        <f>UHG_csv!A142</f>
        <v/>
      </c>
      <c r="B442" s="503" t="str">
        <f>UHG_csv!B142</f>
        <v/>
      </c>
      <c r="C442" s="503" t="str">
        <f>UHG_csv!C142</f>
        <v/>
      </c>
      <c r="D442" s="504" t="str">
        <f>UHG_csv!D142</f>
        <v/>
      </c>
      <c r="E442" s="504" t="str">
        <f>UHG_csv!E142</f>
        <v/>
      </c>
      <c r="F442" s="503" t="str">
        <f>UHG_csv!F142</f>
        <v/>
      </c>
      <c r="G442" s="503" t="str">
        <f>UHG_csv!G142</f>
        <v/>
      </c>
      <c r="H442" s="799" t="str">
        <f>UHG_csv!H142</f>
        <v/>
      </c>
      <c r="I442" s="799" t="str">
        <f>UHG_csv!I142</f>
        <v/>
      </c>
      <c r="J442" s="503" t="str">
        <f>UHG_csv!J142</f>
        <v/>
      </c>
      <c r="K442" s="503" t="str">
        <f>UHG_csv!K142</f>
        <v/>
      </c>
      <c r="L442" s="505"/>
      <c r="M442" s="506"/>
    </row>
    <row r="443" spans="1:13" x14ac:dyDescent="0.25">
      <c r="A443" s="502" t="str">
        <f>UHG_csv!A143</f>
        <v/>
      </c>
      <c r="B443" s="503" t="str">
        <f>UHG_csv!B143</f>
        <v/>
      </c>
      <c r="C443" s="503" t="str">
        <f>UHG_csv!C143</f>
        <v/>
      </c>
      <c r="D443" s="504" t="str">
        <f>UHG_csv!D143</f>
        <v/>
      </c>
      <c r="E443" s="504" t="str">
        <f>UHG_csv!E143</f>
        <v/>
      </c>
      <c r="F443" s="503" t="str">
        <f>UHG_csv!F143</f>
        <v/>
      </c>
      <c r="G443" s="503" t="str">
        <f>UHG_csv!G143</f>
        <v/>
      </c>
      <c r="H443" s="799" t="str">
        <f>UHG_csv!H143</f>
        <v/>
      </c>
      <c r="I443" s="799" t="str">
        <f>UHG_csv!I143</f>
        <v/>
      </c>
      <c r="J443" s="503" t="str">
        <f>UHG_csv!J143</f>
        <v/>
      </c>
      <c r="K443" s="503" t="str">
        <f>UHG_csv!K143</f>
        <v/>
      </c>
      <c r="L443" s="505"/>
      <c r="M443" s="506"/>
    </row>
    <row r="444" spans="1:13" x14ac:dyDescent="0.25">
      <c r="A444" s="502" t="str">
        <f>UHG_csv!A144</f>
        <v/>
      </c>
      <c r="B444" s="503" t="str">
        <f>UHG_csv!B144</f>
        <v/>
      </c>
      <c r="C444" s="503" t="str">
        <f>UHG_csv!C144</f>
        <v/>
      </c>
      <c r="D444" s="504" t="str">
        <f>UHG_csv!D144</f>
        <v/>
      </c>
      <c r="E444" s="504" t="str">
        <f>UHG_csv!E144</f>
        <v/>
      </c>
      <c r="F444" s="503" t="str">
        <f>UHG_csv!F144</f>
        <v/>
      </c>
      <c r="G444" s="503" t="str">
        <f>UHG_csv!G144</f>
        <v/>
      </c>
      <c r="H444" s="799" t="str">
        <f>UHG_csv!H144</f>
        <v/>
      </c>
      <c r="I444" s="799" t="str">
        <f>UHG_csv!I144</f>
        <v/>
      </c>
      <c r="J444" s="503" t="str">
        <f>UHG_csv!J144</f>
        <v/>
      </c>
      <c r="K444" s="503" t="str">
        <f>UHG_csv!K144</f>
        <v/>
      </c>
      <c r="L444" s="505"/>
      <c r="M444" s="506"/>
    </row>
    <row r="445" spans="1:13" x14ac:dyDescent="0.25">
      <c r="A445" s="502" t="str">
        <f>UHG_csv!A145</f>
        <v/>
      </c>
      <c r="B445" s="503" t="str">
        <f>UHG_csv!B145</f>
        <v/>
      </c>
      <c r="C445" s="503" t="str">
        <f>UHG_csv!C145</f>
        <v/>
      </c>
      <c r="D445" s="504" t="str">
        <f>UHG_csv!D145</f>
        <v/>
      </c>
      <c r="E445" s="504" t="str">
        <f>UHG_csv!E145</f>
        <v/>
      </c>
      <c r="F445" s="503" t="str">
        <f>UHG_csv!F145</f>
        <v/>
      </c>
      <c r="G445" s="503" t="str">
        <f>UHG_csv!G145</f>
        <v/>
      </c>
      <c r="H445" s="799" t="str">
        <f>UHG_csv!H145</f>
        <v/>
      </c>
      <c r="I445" s="799" t="str">
        <f>UHG_csv!I145</f>
        <v/>
      </c>
      <c r="J445" s="503" t="str">
        <f>UHG_csv!J145</f>
        <v/>
      </c>
      <c r="K445" s="503" t="str">
        <f>UHG_csv!K145</f>
        <v/>
      </c>
      <c r="L445" s="505"/>
      <c r="M445" s="506"/>
    </row>
    <row r="446" spans="1:13" x14ac:dyDescent="0.25">
      <c r="A446" s="502" t="str">
        <f>UHG_csv!A146</f>
        <v/>
      </c>
      <c r="B446" s="503" t="str">
        <f>UHG_csv!B146</f>
        <v/>
      </c>
      <c r="C446" s="503" t="str">
        <f>UHG_csv!C146</f>
        <v/>
      </c>
      <c r="D446" s="504" t="str">
        <f>UHG_csv!D146</f>
        <v/>
      </c>
      <c r="E446" s="504" t="str">
        <f>UHG_csv!E146</f>
        <v/>
      </c>
      <c r="F446" s="503" t="str">
        <f>UHG_csv!F146</f>
        <v/>
      </c>
      <c r="G446" s="503" t="str">
        <f>UHG_csv!G146</f>
        <v/>
      </c>
      <c r="H446" s="799" t="str">
        <f>UHG_csv!H146</f>
        <v/>
      </c>
      <c r="I446" s="799" t="str">
        <f>UHG_csv!I146</f>
        <v/>
      </c>
      <c r="J446" s="503" t="str">
        <f>UHG_csv!J146</f>
        <v/>
      </c>
      <c r="K446" s="503" t="str">
        <f>UHG_csv!K146</f>
        <v/>
      </c>
      <c r="L446" s="505"/>
      <c r="M446" s="506"/>
    </row>
    <row r="447" spans="1:13" x14ac:dyDescent="0.25">
      <c r="A447" s="502" t="str">
        <f>UHG_csv!A147</f>
        <v/>
      </c>
      <c r="B447" s="503" t="str">
        <f>UHG_csv!B147</f>
        <v/>
      </c>
      <c r="C447" s="503" t="str">
        <f>UHG_csv!C147</f>
        <v/>
      </c>
      <c r="D447" s="504" t="str">
        <f>UHG_csv!D147</f>
        <v/>
      </c>
      <c r="E447" s="504" t="str">
        <f>UHG_csv!E147</f>
        <v/>
      </c>
      <c r="F447" s="503" t="str">
        <f>UHG_csv!F147</f>
        <v/>
      </c>
      <c r="G447" s="503" t="str">
        <f>UHG_csv!G147</f>
        <v/>
      </c>
      <c r="H447" s="799" t="str">
        <f>UHG_csv!H147</f>
        <v/>
      </c>
      <c r="I447" s="799" t="str">
        <f>UHG_csv!I147</f>
        <v/>
      </c>
      <c r="J447" s="503" t="str">
        <f>UHG_csv!J147</f>
        <v/>
      </c>
      <c r="K447" s="503" t="str">
        <f>UHG_csv!K147</f>
        <v/>
      </c>
      <c r="L447" s="505"/>
      <c r="M447" s="506"/>
    </row>
    <row r="448" spans="1:13" x14ac:dyDescent="0.25">
      <c r="A448" s="502" t="str">
        <f>UHG_csv!A148</f>
        <v/>
      </c>
      <c r="B448" s="503" t="str">
        <f>UHG_csv!B148</f>
        <v/>
      </c>
      <c r="C448" s="503" t="str">
        <f>UHG_csv!C148</f>
        <v/>
      </c>
      <c r="D448" s="504" t="str">
        <f>UHG_csv!D148</f>
        <v/>
      </c>
      <c r="E448" s="504" t="str">
        <f>UHG_csv!E148</f>
        <v/>
      </c>
      <c r="F448" s="503" t="str">
        <f>UHG_csv!F148</f>
        <v/>
      </c>
      <c r="G448" s="503" t="str">
        <f>UHG_csv!G148</f>
        <v/>
      </c>
      <c r="H448" s="799" t="str">
        <f>UHG_csv!H148</f>
        <v/>
      </c>
      <c r="I448" s="799" t="str">
        <f>UHG_csv!I148</f>
        <v/>
      </c>
      <c r="J448" s="503" t="str">
        <f>UHG_csv!J148</f>
        <v/>
      </c>
      <c r="K448" s="503" t="str">
        <f>UHG_csv!K148</f>
        <v/>
      </c>
      <c r="L448" s="505"/>
      <c r="M448" s="506"/>
    </row>
    <row r="449" spans="1:13" x14ac:dyDescent="0.25">
      <c r="A449" s="502" t="str">
        <f>UHG_csv!A149</f>
        <v/>
      </c>
      <c r="B449" s="503" t="str">
        <f>UHG_csv!B149</f>
        <v/>
      </c>
      <c r="C449" s="503" t="str">
        <f>UHG_csv!C149</f>
        <v/>
      </c>
      <c r="D449" s="504" t="str">
        <f>UHG_csv!D149</f>
        <v/>
      </c>
      <c r="E449" s="504" t="str">
        <f>UHG_csv!E149</f>
        <v/>
      </c>
      <c r="F449" s="503" t="str">
        <f>UHG_csv!F149</f>
        <v/>
      </c>
      <c r="G449" s="503" t="str">
        <f>UHG_csv!G149</f>
        <v/>
      </c>
      <c r="H449" s="799" t="str">
        <f>UHG_csv!H149</f>
        <v/>
      </c>
      <c r="I449" s="799" t="str">
        <f>UHG_csv!I149</f>
        <v/>
      </c>
      <c r="J449" s="503" t="str">
        <f>UHG_csv!J149</f>
        <v/>
      </c>
      <c r="K449" s="503" t="str">
        <f>UHG_csv!K149</f>
        <v/>
      </c>
      <c r="L449" s="505"/>
      <c r="M449" s="506"/>
    </row>
    <row r="450" spans="1:13" x14ac:dyDescent="0.25">
      <c r="A450" s="502" t="str">
        <f>UHG_csv!A150</f>
        <v/>
      </c>
      <c r="B450" s="503" t="str">
        <f>UHG_csv!B150</f>
        <v/>
      </c>
      <c r="C450" s="503" t="str">
        <f>UHG_csv!C150</f>
        <v/>
      </c>
      <c r="D450" s="504" t="str">
        <f>UHG_csv!D150</f>
        <v/>
      </c>
      <c r="E450" s="504" t="str">
        <f>UHG_csv!E150</f>
        <v/>
      </c>
      <c r="F450" s="503" t="str">
        <f>UHG_csv!F150</f>
        <v/>
      </c>
      <c r="G450" s="503" t="str">
        <f>UHG_csv!G150</f>
        <v/>
      </c>
      <c r="H450" s="799" t="str">
        <f>UHG_csv!H150</f>
        <v/>
      </c>
      <c r="I450" s="799" t="str">
        <f>UHG_csv!I150</f>
        <v/>
      </c>
      <c r="J450" s="503" t="str">
        <f>UHG_csv!J150</f>
        <v/>
      </c>
      <c r="K450" s="503" t="str">
        <f>UHG_csv!K150</f>
        <v/>
      </c>
      <c r="L450" s="505"/>
      <c r="M450" s="506"/>
    </row>
    <row r="451" spans="1:13" x14ac:dyDescent="0.25">
      <c r="A451" s="502" t="str">
        <f>UHG_csv!A151</f>
        <v/>
      </c>
      <c r="B451" s="503" t="str">
        <f>UHG_csv!B151</f>
        <v/>
      </c>
      <c r="C451" s="503" t="str">
        <f>UHG_csv!C151</f>
        <v/>
      </c>
      <c r="D451" s="504" t="str">
        <f>UHG_csv!D151</f>
        <v/>
      </c>
      <c r="E451" s="504" t="str">
        <f>UHG_csv!E151</f>
        <v/>
      </c>
      <c r="F451" s="503" t="str">
        <f>UHG_csv!F151</f>
        <v/>
      </c>
      <c r="G451" s="503" t="str">
        <f>UHG_csv!G151</f>
        <v/>
      </c>
      <c r="H451" s="799" t="str">
        <f>UHG_csv!H151</f>
        <v/>
      </c>
      <c r="I451" s="799" t="str">
        <f>UHG_csv!I151</f>
        <v/>
      </c>
      <c r="J451" s="503" t="str">
        <f>UHG_csv!J151</f>
        <v/>
      </c>
      <c r="K451" s="503" t="str">
        <f>UHG_csv!K151</f>
        <v/>
      </c>
      <c r="L451" s="505"/>
      <c r="M451" s="506"/>
    </row>
    <row r="452" spans="1:13" x14ac:dyDescent="0.25">
      <c r="A452" s="502" t="str">
        <f>UHG_csv!A152</f>
        <v/>
      </c>
      <c r="B452" s="503" t="str">
        <f>UHG_csv!B152</f>
        <v/>
      </c>
      <c r="C452" s="503" t="str">
        <f>UHG_csv!C152</f>
        <v/>
      </c>
      <c r="D452" s="504" t="str">
        <f>UHG_csv!D152</f>
        <v/>
      </c>
      <c r="E452" s="504" t="str">
        <f>UHG_csv!E152</f>
        <v/>
      </c>
      <c r="F452" s="503" t="str">
        <f>UHG_csv!F152</f>
        <v/>
      </c>
      <c r="G452" s="503" t="str">
        <f>UHG_csv!G152</f>
        <v/>
      </c>
      <c r="H452" s="799" t="str">
        <f>UHG_csv!H152</f>
        <v/>
      </c>
      <c r="I452" s="799" t="str">
        <f>UHG_csv!I152</f>
        <v/>
      </c>
      <c r="J452" s="503" t="str">
        <f>UHG_csv!J152</f>
        <v/>
      </c>
      <c r="K452" s="503" t="str">
        <f>UHG_csv!K152</f>
        <v/>
      </c>
      <c r="L452" s="505"/>
      <c r="M452" s="506"/>
    </row>
    <row r="453" spans="1:13" x14ac:dyDescent="0.25">
      <c r="A453" s="502" t="str">
        <f>UHG_csv!A153</f>
        <v/>
      </c>
      <c r="B453" s="503" t="str">
        <f>UHG_csv!B153</f>
        <v/>
      </c>
      <c r="C453" s="503" t="str">
        <f>UHG_csv!C153</f>
        <v/>
      </c>
      <c r="D453" s="504" t="str">
        <f>UHG_csv!D153</f>
        <v/>
      </c>
      <c r="E453" s="504" t="str">
        <f>UHG_csv!E153</f>
        <v/>
      </c>
      <c r="F453" s="503" t="str">
        <f>UHG_csv!F153</f>
        <v/>
      </c>
      <c r="G453" s="503" t="str">
        <f>UHG_csv!G153</f>
        <v/>
      </c>
      <c r="H453" s="799" t="str">
        <f>UHG_csv!H153</f>
        <v/>
      </c>
      <c r="I453" s="799" t="str">
        <f>UHG_csv!I153</f>
        <v/>
      </c>
      <c r="J453" s="503" t="str">
        <f>UHG_csv!J153</f>
        <v/>
      </c>
      <c r="K453" s="503" t="str">
        <f>UHG_csv!K153</f>
        <v/>
      </c>
      <c r="L453" s="505"/>
      <c r="M453" s="506"/>
    </row>
    <row r="454" spans="1:13" x14ac:dyDescent="0.25">
      <c r="A454" s="502" t="str">
        <f>UHG_csv!A154</f>
        <v/>
      </c>
      <c r="B454" s="503" t="str">
        <f>UHG_csv!B154</f>
        <v/>
      </c>
      <c r="C454" s="503" t="str">
        <f>UHG_csv!C154</f>
        <v/>
      </c>
      <c r="D454" s="504" t="str">
        <f>UHG_csv!D154</f>
        <v/>
      </c>
      <c r="E454" s="504" t="str">
        <f>UHG_csv!E154</f>
        <v/>
      </c>
      <c r="F454" s="503" t="str">
        <f>UHG_csv!F154</f>
        <v/>
      </c>
      <c r="G454" s="503" t="str">
        <f>UHG_csv!G154</f>
        <v/>
      </c>
      <c r="H454" s="799" t="str">
        <f>UHG_csv!H154</f>
        <v/>
      </c>
      <c r="I454" s="799" t="str">
        <f>UHG_csv!I154</f>
        <v/>
      </c>
      <c r="J454" s="503" t="str">
        <f>UHG_csv!J154</f>
        <v/>
      </c>
      <c r="K454" s="503" t="str">
        <f>UHG_csv!K154</f>
        <v/>
      </c>
      <c r="L454" s="505"/>
      <c r="M454" s="506"/>
    </row>
    <row r="455" spans="1:13" x14ac:dyDescent="0.25">
      <c r="A455" s="502" t="str">
        <f>UHG_csv!A155</f>
        <v/>
      </c>
      <c r="B455" s="503" t="str">
        <f>UHG_csv!B155</f>
        <v/>
      </c>
      <c r="C455" s="503" t="str">
        <f>UHG_csv!C155</f>
        <v/>
      </c>
      <c r="D455" s="504" t="str">
        <f>UHG_csv!D155</f>
        <v/>
      </c>
      <c r="E455" s="504" t="str">
        <f>UHG_csv!E155</f>
        <v/>
      </c>
      <c r="F455" s="503" t="str">
        <f>UHG_csv!F155</f>
        <v/>
      </c>
      <c r="G455" s="503" t="str">
        <f>UHG_csv!G155</f>
        <v/>
      </c>
      <c r="H455" s="799" t="str">
        <f>UHG_csv!H155</f>
        <v/>
      </c>
      <c r="I455" s="799" t="str">
        <f>UHG_csv!I155</f>
        <v/>
      </c>
      <c r="J455" s="503" t="str">
        <f>UHG_csv!J155</f>
        <v/>
      </c>
      <c r="K455" s="503" t="str">
        <f>UHG_csv!K155</f>
        <v/>
      </c>
      <c r="L455" s="505"/>
      <c r="M455" s="506"/>
    </row>
    <row r="456" spans="1:13" x14ac:dyDescent="0.25">
      <c r="A456" s="502" t="str">
        <f>UHG_csv!A156</f>
        <v/>
      </c>
      <c r="B456" s="503" t="str">
        <f>UHG_csv!B156</f>
        <v/>
      </c>
      <c r="C456" s="503" t="str">
        <f>UHG_csv!C156</f>
        <v/>
      </c>
      <c r="D456" s="504" t="str">
        <f>UHG_csv!D156</f>
        <v/>
      </c>
      <c r="E456" s="504" t="str">
        <f>UHG_csv!E156</f>
        <v/>
      </c>
      <c r="F456" s="503" t="str">
        <f>UHG_csv!F156</f>
        <v/>
      </c>
      <c r="G456" s="503" t="str">
        <f>UHG_csv!G156</f>
        <v/>
      </c>
      <c r="H456" s="799" t="str">
        <f>UHG_csv!H156</f>
        <v/>
      </c>
      <c r="I456" s="799" t="str">
        <f>UHG_csv!I156</f>
        <v/>
      </c>
      <c r="J456" s="503" t="str">
        <f>UHG_csv!J156</f>
        <v/>
      </c>
      <c r="K456" s="503" t="str">
        <f>UHG_csv!K156</f>
        <v/>
      </c>
      <c r="L456" s="505"/>
      <c r="M456" s="506"/>
    </row>
    <row r="457" spans="1:13" x14ac:dyDescent="0.25">
      <c r="A457" s="502" t="str">
        <f>UHG_csv!A157</f>
        <v/>
      </c>
      <c r="B457" s="503" t="str">
        <f>UHG_csv!B157</f>
        <v/>
      </c>
      <c r="C457" s="503" t="str">
        <f>UHG_csv!C157</f>
        <v/>
      </c>
      <c r="D457" s="504" t="str">
        <f>UHG_csv!D157</f>
        <v/>
      </c>
      <c r="E457" s="504" t="str">
        <f>UHG_csv!E157</f>
        <v/>
      </c>
      <c r="F457" s="503" t="str">
        <f>UHG_csv!F157</f>
        <v/>
      </c>
      <c r="G457" s="503" t="str">
        <f>UHG_csv!G157</f>
        <v/>
      </c>
      <c r="H457" s="799" t="str">
        <f>UHG_csv!H157</f>
        <v/>
      </c>
      <c r="I457" s="799" t="str">
        <f>UHG_csv!I157</f>
        <v/>
      </c>
      <c r="J457" s="503" t="str">
        <f>UHG_csv!J157</f>
        <v/>
      </c>
      <c r="K457" s="503" t="str">
        <f>UHG_csv!K157</f>
        <v/>
      </c>
      <c r="L457" s="505"/>
      <c r="M457" s="506"/>
    </row>
    <row r="458" spans="1:13" x14ac:dyDescent="0.25">
      <c r="A458" s="502" t="str">
        <f>UHG_csv!A158</f>
        <v/>
      </c>
      <c r="B458" s="503" t="str">
        <f>UHG_csv!B158</f>
        <v/>
      </c>
      <c r="C458" s="503" t="str">
        <f>UHG_csv!C158</f>
        <v/>
      </c>
      <c r="D458" s="504" t="str">
        <f>UHG_csv!D158</f>
        <v/>
      </c>
      <c r="E458" s="504" t="str">
        <f>UHG_csv!E158</f>
        <v/>
      </c>
      <c r="F458" s="503" t="str">
        <f>UHG_csv!F158</f>
        <v/>
      </c>
      <c r="G458" s="503" t="str">
        <f>UHG_csv!G158</f>
        <v/>
      </c>
      <c r="H458" s="799" t="str">
        <f>UHG_csv!H158</f>
        <v/>
      </c>
      <c r="I458" s="799" t="str">
        <f>UHG_csv!I158</f>
        <v/>
      </c>
      <c r="J458" s="503" t="str">
        <f>UHG_csv!J158</f>
        <v/>
      </c>
      <c r="K458" s="503" t="str">
        <f>UHG_csv!K158</f>
        <v/>
      </c>
      <c r="L458" s="505"/>
      <c r="M458" s="506"/>
    </row>
    <row r="459" spans="1:13" x14ac:dyDescent="0.25">
      <c r="A459" s="502" t="str">
        <f>UHG_csv!A159</f>
        <v/>
      </c>
      <c r="B459" s="503" t="str">
        <f>UHG_csv!B159</f>
        <v/>
      </c>
      <c r="C459" s="503" t="str">
        <f>UHG_csv!C159</f>
        <v/>
      </c>
      <c r="D459" s="504" t="str">
        <f>UHG_csv!D159</f>
        <v/>
      </c>
      <c r="E459" s="504" t="str">
        <f>UHG_csv!E159</f>
        <v/>
      </c>
      <c r="F459" s="503" t="str">
        <f>UHG_csv!F159</f>
        <v/>
      </c>
      <c r="G459" s="503" t="str">
        <f>UHG_csv!G159</f>
        <v/>
      </c>
      <c r="H459" s="799" t="str">
        <f>UHG_csv!H159</f>
        <v/>
      </c>
      <c r="I459" s="799" t="str">
        <f>UHG_csv!I159</f>
        <v/>
      </c>
      <c r="J459" s="503" t="str">
        <f>UHG_csv!J159</f>
        <v/>
      </c>
      <c r="K459" s="503" t="str">
        <f>UHG_csv!K159</f>
        <v/>
      </c>
      <c r="L459" s="505"/>
      <c r="M459" s="506"/>
    </row>
    <row r="460" spans="1:13" x14ac:dyDescent="0.25">
      <c r="A460" s="502" t="str">
        <f>UHG_csv!A160</f>
        <v/>
      </c>
      <c r="B460" s="503" t="str">
        <f>UHG_csv!B160</f>
        <v/>
      </c>
      <c r="C460" s="503" t="str">
        <f>UHG_csv!C160</f>
        <v/>
      </c>
      <c r="D460" s="504" t="str">
        <f>UHG_csv!D160</f>
        <v/>
      </c>
      <c r="E460" s="504" t="str">
        <f>UHG_csv!E160</f>
        <v/>
      </c>
      <c r="F460" s="503" t="str">
        <f>UHG_csv!F160</f>
        <v/>
      </c>
      <c r="G460" s="503" t="str">
        <f>UHG_csv!G160</f>
        <v/>
      </c>
      <c r="H460" s="799" t="str">
        <f>UHG_csv!H160</f>
        <v/>
      </c>
      <c r="I460" s="799" t="str">
        <f>UHG_csv!I160</f>
        <v/>
      </c>
      <c r="J460" s="503" t="str">
        <f>UHG_csv!J160</f>
        <v/>
      </c>
      <c r="K460" s="503" t="str">
        <f>UHG_csv!K160</f>
        <v/>
      </c>
      <c r="L460" s="505"/>
      <c r="M460" s="506"/>
    </row>
    <row r="461" spans="1:13" x14ac:dyDescent="0.25">
      <c r="A461" s="502" t="str">
        <f>UHG_csv!A161</f>
        <v/>
      </c>
      <c r="B461" s="503" t="str">
        <f>UHG_csv!B161</f>
        <v/>
      </c>
      <c r="C461" s="503" t="str">
        <f>UHG_csv!C161</f>
        <v/>
      </c>
      <c r="D461" s="504" t="str">
        <f>UHG_csv!D161</f>
        <v/>
      </c>
      <c r="E461" s="504" t="str">
        <f>UHG_csv!E161</f>
        <v/>
      </c>
      <c r="F461" s="503" t="str">
        <f>UHG_csv!F161</f>
        <v/>
      </c>
      <c r="G461" s="503" t="str">
        <f>UHG_csv!G161</f>
        <v/>
      </c>
      <c r="H461" s="799" t="str">
        <f>UHG_csv!H161</f>
        <v/>
      </c>
      <c r="I461" s="799" t="str">
        <f>UHG_csv!I161</f>
        <v/>
      </c>
      <c r="J461" s="503" t="str">
        <f>UHG_csv!J161</f>
        <v/>
      </c>
      <c r="K461" s="503" t="str">
        <f>UHG_csv!K161</f>
        <v/>
      </c>
      <c r="L461" s="505"/>
      <c r="M461" s="506"/>
    </row>
    <row r="462" spans="1:13" x14ac:dyDescent="0.25">
      <c r="A462" s="502" t="str">
        <f>UHG_csv!A162</f>
        <v/>
      </c>
      <c r="B462" s="503" t="str">
        <f>UHG_csv!B162</f>
        <v/>
      </c>
      <c r="C462" s="503" t="str">
        <f>UHG_csv!C162</f>
        <v/>
      </c>
      <c r="D462" s="504" t="str">
        <f>UHG_csv!D162</f>
        <v/>
      </c>
      <c r="E462" s="504" t="str">
        <f>UHG_csv!E162</f>
        <v/>
      </c>
      <c r="F462" s="503" t="str">
        <f>UHG_csv!F162</f>
        <v/>
      </c>
      <c r="G462" s="503" t="str">
        <f>UHG_csv!G162</f>
        <v/>
      </c>
      <c r="H462" s="799" t="str">
        <f>UHG_csv!H162</f>
        <v/>
      </c>
      <c r="I462" s="799" t="str">
        <f>UHG_csv!I162</f>
        <v/>
      </c>
      <c r="J462" s="503" t="str">
        <f>UHG_csv!J162</f>
        <v/>
      </c>
      <c r="K462" s="503" t="str">
        <f>UHG_csv!K162</f>
        <v/>
      </c>
      <c r="L462" s="505"/>
      <c r="M462" s="506"/>
    </row>
    <row r="463" spans="1:13" x14ac:dyDescent="0.25">
      <c r="A463" s="502" t="str">
        <f>UHG_csv!A163</f>
        <v/>
      </c>
      <c r="B463" s="503" t="str">
        <f>UHG_csv!B163</f>
        <v/>
      </c>
      <c r="C463" s="503" t="str">
        <f>UHG_csv!C163</f>
        <v/>
      </c>
      <c r="D463" s="504" t="str">
        <f>UHG_csv!D163</f>
        <v/>
      </c>
      <c r="E463" s="504" t="str">
        <f>UHG_csv!E163</f>
        <v/>
      </c>
      <c r="F463" s="503" t="str">
        <f>UHG_csv!F163</f>
        <v/>
      </c>
      <c r="G463" s="503" t="str">
        <f>UHG_csv!G163</f>
        <v/>
      </c>
      <c r="H463" s="799" t="str">
        <f>UHG_csv!H163</f>
        <v/>
      </c>
      <c r="I463" s="799" t="str">
        <f>UHG_csv!I163</f>
        <v/>
      </c>
      <c r="J463" s="503" t="str">
        <f>UHG_csv!J163</f>
        <v/>
      </c>
      <c r="K463" s="503" t="str">
        <f>UHG_csv!K163</f>
        <v/>
      </c>
      <c r="L463" s="505"/>
      <c r="M463" s="506"/>
    </row>
    <row r="464" spans="1:13" x14ac:dyDescent="0.25">
      <c r="A464" s="502" t="str">
        <f>UHG_csv!A164</f>
        <v/>
      </c>
      <c r="B464" s="503" t="str">
        <f>UHG_csv!B164</f>
        <v/>
      </c>
      <c r="C464" s="503" t="str">
        <f>UHG_csv!C164</f>
        <v/>
      </c>
      <c r="D464" s="504" t="str">
        <f>UHG_csv!D164</f>
        <v/>
      </c>
      <c r="E464" s="504" t="str">
        <f>UHG_csv!E164</f>
        <v/>
      </c>
      <c r="F464" s="503" t="str">
        <f>UHG_csv!F164</f>
        <v/>
      </c>
      <c r="G464" s="503" t="str">
        <f>UHG_csv!G164</f>
        <v/>
      </c>
      <c r="H464" s="799" t="str">
        <f>UHG_csv!H164</f>
        <v/>
      </c>
      <c r="I464" s="799" t="str">
        <f>UHG_csv!I164</f>
        <v/>
      </c>
      <c r="J464" s="503" t="str">
        <f>UHG_csv!J164</f>
        <v/>
      </c>
      <c r="K464" s="503" t="str">
        <f>UHG_csv!K164</f>
        <v/>
      </c>
      <c r="L464" s="505"/>
      <c r="M464" s="506"/>
    </row>
    <row r="465" spans="1:13" x14ac:dyDescent="0.25">
      <c r="A465" s="502" t="str">
        <f>UHG_csv!A165</f>
        <v/>
      </c>
      <c r="B465" s="503" t="str">
        <f>UHG_csv!B165</f>
        <v/>
      </c>
      <c r="C465" s="503" t="str">
        <f>UHG_csv!C165</f>
        <v/>
      </c>
      <c r="D465" s="504" t="str">
        <f>UHG_csv!D165</f>
        <v/>
      </c>
      <c r="E465" s="504" t="str">
        <f>UHG_csv!E165</f>
        <v/>
      </c>
      <c r="F465" s="503" t="str">
        <f>UHG_csv!F165</f>
        <v/>
      </c>
      <c r="G465" s="503" t="str">
        <f>UHG_csv!G165</f>
        <v/>
      </c>
      <c r="H465" s="799" t="str">
        <f>UHG_csv!H165</f>
        <v/>
      </c>
      <c r="I465" s="799" t="str">
        <f>UHG_csv!I165</f>
        <v/>
      </c>
      <c r="J465" s="503" t="str">
        <f>UHG_csv!J165</f>
        <v/>
      </c>
      <c r="K465" s="503" t="str">
        <f>UHG_csv!K165</f>
        <v/>
      </c>
      <c r="L465" s="505"/>
      <c r="M465" s="506"/>
    </row>
    <row r="466" spans="1:13" x14ac:dyDescent="0.25">
      <c r="A466" s="502" t="str">
        <f>UHG_csv!A166</f>
        <v/>
      </c>
      <c r="B466" s="503" t="str">
        <f>UHG_csv!B166</f>
        <v/>
      </c>
      <c r="C466" s="503" t="str">
        <f>UHG_csv!C166</f>
        <v/>
      </c>
      <c r="D466" s="504" t="str">
        <f>UHG_csv!D166</f>
        <v/>
      </c>
      <c r="E466" s="504" t="str">
        <f>UHG_csv!E166</f>
        <v/>
      </c>
      <c r="F466" s="503" t="str">
        <f>UHG_csv!F166</f>
        <v/>
      </c>
      <c r="G466" s="503" t="str">
        <f>UHG_csv!G166</f>
        <v/>
      </c>
      <c r="H466" s="799" t="str">
        <f>UHG_csv!H166</f>
        <v/>
      </c>
      <c r="I466" s="799" t="str">
        <f>UHG_csv!I166</f>
        <v/>
      </c>
      <c r="J466" s="503" t="str">
        <f>UHG_csv!J166</f>
        <v/>
      </c>
      <c r="K466" s="503" t="str">
        <f>UHG_csv!K166</f>
        <v/>
      </c>
      <c r="L466" s="505"/>
      <c r="M466" s="506"/>
    </row>
    <row r="467" spans="1:13" x14ac:dyDescent="0.25">
      <c r="A467" s="502" t="str">
        <f>UHG_csv!A167</f>
        <v/>
      </c>
      <c r="B467" s="503" t="str">
        <f>UHG_csv!B167</f>
        <v/>
      </c>
      <c r="C467" s="503" t="str">
        <f>UHG_csv!C167</f>
        <v/>
      </c>
      <c r="D467" s="504" t="str">
        <f>UHG_csv!D167</f>
        <v/>
      </c>
      <c r="E467" s="504" t="str">
        <f>UHG_csv!E167</f>
        <v/>
      </c>
      <c r="F467" s="503" t="str">
        <f>UHG_csv!F167</f>
        <v/>
      </c>
      <c r="G467" s="503" t="str">
        <f>UHG_csv!G167</f>
        <v/>
      </c>
      <c r="H467" s="799" t="str">
        <f>UHG_csv!H167</f>
        <v/>
      </c>
      <c r="I467" s="799" t="str">
        <f>UHG_csv!I167</f>
        <v/>
      </c>
      <c r="J467" s="503" t="str">
        <f>UHG_csv!J167</f>
        <v/>
      </c>
      <c r="K467" s="503" t="str">
        <f>UHG_csv!K167</f>
        <v/>
      </c>
      <c r="L467" s="505"/>
      <c r="M467" s="506"/>
    </row>
    <row r="468" spans="1:13" x14ac:dyDescent="0.25">
      <c r="A468" s="502" t="str">
        <f>UHG_csv!A168</f>
        <v/>
      </c>
      <c r="B468" s="503" t="str">
        <f>UHG_csv!B168</f>
        <v/>
      </c>
      <c r="C468" s="503" t="str">
        <f>UHG_csv!C168</f>
        <v/>
      </c>
      <c r="D468" s="504" t="str">
        <f>UHG_csv!D168</f>
        <v/>
      </c>
      <c r="E468" s="504" t="str">
        <f>UHG_csv!E168</f>
        <v/>
      </c>
      <c r="F468" s="503" t="str">
        <f>UHG_csv!F168</f>
        <v/>
      </c>
      <c r="G468" s="503" t="str">
        <f>UHG_csv!G168</f>
        <v/>
      </c>
      <c r="H468" s="799" t="str">
        <f>UHG_csv!H168</f>
        <v/>
      </c>
      <c r="I468" s="799" t="str">
        <f>UHG_csv!I168</f>
        <v/>
      </c>
      <c r="J468" s="503" t="str">
        <f>UHG_csv!J168</f>
        <v/>
      </c>
      <c r="K468" s="503" t="str">
        <f>UHG_csv!K168</f>
        <v/>
      </c>
      <c r="L468" s="505"/>
      <c r="M468" s="506"/>
    </row>
    <row r="469" spans="1:13" x14ac:dyDescent="0.25">
      <c r="A469" s="502" t="str">
        <f>UHG_csv!A169</f>
        <v/>
      </c>
      <c r="B469" s="503" t="str">
        <f>UHG_csv!B169</f>
        <v/>
      </c>
      <c r="C469" s="503" t="str">
        <f>UHG_csv!C169</f>
        <v/>
      </c>
      <c r="D469" s="504" t="str">
        <f>UHG_csv!D169</f>
        <v/>
      </c>
      <c r="E469" s="504" t="str">
        <f>UHG_csv!E169</f>
        <v/>
      </c>
      <c r="F469" s="503" t="str">
        <f>UHG_csv!F169</f>
        <v/>
      </c>
      <c r="G469" s="503" t="str">
        <f>UHG_csv!G169</f>
        <v/>
      </c>
      <c r="H469" s="799" t="str">
        <f>UHG_csv!H169</f>
        <v/>
      </c>
      <c r="I469" s="799" t="str">
        <f>UHG_csv!I169</f>
        <v/>
      </c>
      <c r="J469" s="503" t="str">
        <f>UHG_csv!J169</f>
        <v/>
      </c>
      <c r="K469" s="503" t="str">
        <f>UHG_csv!K169</f>
        <v/>
      </c>
      <c r="L469" s="505"/>
      <c r="M469" s="506"/>
    </row>
    <row r="470" spans="1:13" x14ac:dyDescent="0.25">
      <c r="A470" s="502" t="str">
        <f>UHG_csv!A170</f>
        <v/>
      </c>
      <c r="B470" s="503" t="str">
        <f>UHG_csv!B170</f>
        <v/>
      </c>
      <c r="C470" s="503" t="str">
        <f>UHG_csv!C170</f>
        <v/>
      </c>
      <c r="D470" s="504" t="str">
        <f>UHG_csv!D170</f>
        <v/>
      </c>
      <c r="E470" s="504" t="str">
        <f>UHG_csv!E170</f>
        <v/>
      </c>
      <c r="F470" s="503" t="str">
        <f>UHG_csv!F170</f>
        <v/>
      </c>
      <c r="G470" s="503" t="str">
        <f>UHG_csv!G170</f>
        <v/>
      </c>
      <c r="H470" s="799" t="str">
        <f>UHG_csv!H170</f>
        <v/>
      </c>
      <c r="I470" s="799" t="str">
        <f>UHG_csv!I170</f>
        <v/>
      </c>
      <c r="J470" s="503" t="str">
        <f>UHG_csv!J170</f>
        <v/>
      </c>
      <c r="K470" s="503" t="str">
        <f>UHG_csv!K170</f>
        <v/>
      </c>
      <c r="L470" s="505"/>
      <c r="M470" s="506"/>
    </row>
    <row r="471" spans="1:13" x14ac:dyDescent="0.25">
      <c r="A471" s="502" t="str">
        <f>UHG_csv!A171</f>
        <v/>
      </c>
      <c r="B471" s="503" t="str">
        <f>UHG_csv!B171</f>
        <v/>
      </c>
      <c r="C471" s="503" t="str">
        <f>UHG_csv!C171</f>
        <v/>
      </c>
      <c r="D471" s="504" t="str">
        <f>UHG_csv!D171</f>
        <v/>
      </c>
      <c r="E471" s="504" t="str">
        <f>UHG_csv!E171</f>
        <v/>
      </c>
      <c r="F471" s="503" t="str">
        <f>UHG_csv!F171</f>
        <v/>
      </c>
      <c r="G471" s="503" t="str">
        <f>UHG_csv!G171</f>
        <v/>
      </c>
      <c r="H471" s="799" t="str">
        <f>UHG_csv!H171</f>
        <v/>
      </c>
      <c r="I471" s="799" t="str">
        <f>UHG_csv!I171</f>
        <v/>
      </c>
      <c r="J471" s="503" t="str">
        <f>UHG_csv!J171</f>
        <v/>
      </c>
      <c r="K471" s="503" t="str">
        <f>UHG_csv!K171</f>
        <v/>
      </c>
      <c r="L471" s="505"/>
      <c r="M471" s="506"/>
    </row>
    <row r="472" spans="1:13" x14ac:dyDescent="0.25">
      <c r="A472" s="502" t="str">
        <f>UHG_csv!A172</f>
        <v/>
      </c>
      <c r="B472" s="503" t="str">
        <f>UHG_csv!B172</f>
        <v/>
      </c>
      <c r="C472" s="503" t="str">
        <f>UHG_csv!C172</f>
        <v/>
      </c>
      <c r="D472" s="504" t="str">
        <f>UHG_csv!D172</f>
        <v/>
      </c>
      <c r="E472" s="504" t="str">
        <f>UHG_csv!E172</f>
        <v/>
      </c>
      <c r="F472" s="503" t="str">
        <f>UHG_csv!F172</f>
        <v/>
      </c>
      <c r="G472" s="503" t="str">
        <f>UHG_csv!G172</f>
        <v/>
      </c>
      <c r="H472" s="799" t="str">
        <f>UHG_csv!H172</f>
        <v/>
      </c>
      <c r="I472" s="799" t="str">
        <f>UHG_csv!I172</f>
        <v/>
      </c>
      <c r="J472" s="503" t="str">
        <f>UHG_csv!J172</f>
        <v/>
      </c>
      <c r="K472" s="503" t="str">
        <f>UHG_csv!K172</f>
        <v/>
      </c>
      <c r="L472" s="505"/>
      <c r="M472" s="506"/>
    </row>
    <row r="473" spans="1:13" x14ac:dyDescent="0.25">
      <c r="A473" s="502" t="str">
        <f>UHG_csv!A173</f>
        <v/>
      </c>
      <c r="B473" s="503" t="str">
        <f>UHG_csv!B173</f>
        <v/>
      </c>
      <c r="C473" s="503" t="str">
        <f>UHG_csv!C173</f>
        <v/>
      </c>
      <c r="D473" s="504" t="str">
        <f>UHG_csv!D173</f>
        <v/>
      </c>
      <c r="E473" s="504" t="str">
        <f>UHG_csv!E173</f>
        <v/>
      </c>
      <c r="F473" s="503" t="str">
        <f>UHG_csv!F173</f>
        <v/>
      </c>
      <c r="G473" s="503" t="str">
        <f>UHG_csv!G173</f>
        <v/>
      </c>
      <c r="H473" s="799" t="str">
        <f>UHG_csv!H173</f>
        <v/>
      </c>
      <c r="I473" s="799" t="str">
        <f>UHG_csv!I173</f>
        <v/>
      </c>
      <c r="J473" s="503" t="str">
        <f>UHG_csv!J173</f>
        <v/>
      </c>
      <c r="K473" s="503" t="str">
        <f>UHG_csv!K173</f>
        <v/>
      </c>
      <c r="L473" s="505"/>
      <c r="M473" s="506"/>
    </row>
    <row r="474" spans="1:13" x14ac:dyDescent="0.25">
      <c r="A474" s="502" t="str">
        <f>UHG_csv!A174</f>
        <v/>
      </c>
      <c r="B474" s="503" t="str">
        <f>UHG_csv!B174</f>
        <v/>
      </c>
      <c r="C474" s="503" t="str">
        <f>UHG_csv!C174</f>
        <v/>
      </c>
      <c r="D474" s="504" t="str">
        <f>UHG_csv!D174</f>
        <v/>
      </c>
      <c r="E474" s="504" t="str">
        <f>UHG_csv!E174</f>
        <v/>
      </c>
      <c r="F474" s="503" t="str">
        <f>UHG_csv!F174</f>
        <v/>
      </c>
      <c r="G474" s="503" t="str">
        <f>UHG_csv!G174</f>
        <v/>
      </c>
      <c r="H474" s="799" t="str">
        <f>UHG_csv!H174</f>
        <v/>
      </c>
      <c r="I474" s="799" t="str">
        <f>UHG_csv!I174</f>
        <v/>
      </c>
      <c r="J474" s="503" t="str">
        <f>UHG_csv!J174</f>
        <v/>
      </c>
      <c r="K474" s="503" t="str">
        <f>UHG_csv!K174</f>
        <v/>
      </c>
      <c r="L474" s="505"/>
      <c r="M474" s="506"/>
    </row>
    <row r="475" spans="1:13" x14ac:dyDescent="0.25">
      <c r="A475" s="502" t="str">
        <f>UHG_csv!A175</f>
        <v/>
      </c>
      <c r="B475" s="503" t="str">
        <f>UHG_csv!B175</f>
        <v/>
      </c>
      <c r="C475" s="503" t="str">
        <f>UHG_csv!C175</f>
        <v/>
      </c>
      <c r="D475" s="504" t="str">
        <f>UHG_csv!D175</f>
        <v/>
      </c>
      <c r="E475" s="504" t="str">
        <f>UHG_csv!E175</f>
        <v/>
      </c>
      <c r="F475" s="503" t="str">
        <f>UHG_csv!F175</f>
        <v/>
      </c>
      <c r="G475" s="503" t="str">
        <f>UHG_csv!G175</f>
        <v/>
      </c>
      <c r="H475" s="799" t="str">
        <f>UHG_csv!H175</f>
        <v/>
      </c>
      <c r="I475" s="799" t="str">
        <f>UHG_csv!I175</f>
        <v/>
      </c>
      <c r="J475" s="503" t="str">
        <f>UHG_csv!J175</f>
        <v/>
      </c>
      <c r="K475" s="503" t="str">
        <f>UHG_csv!K175</f>
        <v/>
      </c>
      <c r="L475" s="505"/>
      <c r="M475" s="506"/>
    </row>
    <row r="476" spans="1:13" x14ac:dyDescent="0.25">
      <c r="A476" s="502" t="str">
        <f>UHG_csv!A176</f>
        <v/>
      </c>
      <c r="B476" s="503" t="str">
        <f>UHG_csv!B176</f>
        <v/>
      </c>
      <c r="C476" s="503" t="str">
        <f>UHG_csv!C176</f>
        <v/>
      </c>
      <c r="D476" s="504" t="str">
        <f>UHG_csv!D176</f>
        <v/>
      </c>
      <c r="E476" s="504" t="str">
        <f>UHG_csv!E176</f>
        <v/>
      </c>
      <c r="F476" s="503" t="str">
        <f>UHG_csv!F176</f>
        <v/>
      </c>
      <c r="G476" s="503" t="str">
        <f>UHG_csv!G176</f>
        <v/>
      </c>
      <c r="H476" s="799" t="str">
        <f>UHG_csv!H176</f>
        <v/>
      </c>
      <c r="I476" s="799" t="str">
        <f>UHG_csv!I176</f>
        <v/>
      </c>
      <c r="J476" s="503" t="str">
        <f>UHG_csv!J176</f>
        <v/>
      </c>
      <c r="K476" s="503" t="str">
        <f>UHG_csv!K176</f>
        <v/>
      </c>
      <c r="L476" s="505"/>
      <c r="M476" s="506"/>
    </row>
    <row r="477" spans="1:13" x14ac:dyDescent="0.25">
      <c r="A477" s="502" t="str">
        <f>UHG_csv!A177</f>
        <v/>
      </c>
      <c r="B477" s="503" t="str">
        <f>UHG_csv!B177</f>
        <v/>
      </c>
      <c r="C477" s="503" t="str">
        <f>UHG_csv!C177</f>
        <v/>
      </c>
      <c r="D477" s="504" t="str">
        <f>UHG_csv!D177</f>
        <v/>
      </c>
      <c r="E477" s="504" t="str">
        <f>UHG_csv!E177</f>
        <v/>
      </c>
      <c r="F477" s="503" t="str">
        <f>UHG_csv!F177</f>
        <v/>
      </c>
      <c r="G477" s="503" t="str">
        <f>UHG_csv!G177</f>
        <v/>
      </c>
      <c r="H477" s="799" t="str">
        <f>UHG_csv!H177</f>
        <v/>
      </c>
      <c r="I477" s="799" t="str">
        <f>UHG_csv!I177</f>
        <v/>
      </c>
      <c r="J477" s="503" t="str">
        <f>UHG_csv!J177</f>
        <v/>
      </c>
      <c r="K477" s="503" t="str">
        <f>UHG_csv!K177</f>
        <v/>
      </c>
      <c r="L477" s="505"/>
      <c r="M477" s="506"/>
    </row>
    <row r="478" spans="1:13" x14ac:dyDescent="0.25">
      <c r="A478" s="502" t="str">
        <f>UHG_csv!A178</f>
        <v/>
      </c>
      <c r="B478" s="503" t="str">
        <f>UHG_csv!B178</f>
        <v/>
      </c>
      <c r="C478" s="503" t="str">
        <f>UHG_csv!C178</f>
        <v/>
      </c>
      <c r="D478" s="504" t="str">
        <f>UHG_csv!D178</f>
        <v/>
      </c>
      <c r="E478" s="504" t="str">
        <f>UHG_csv!E178</f>
        <v/>
      </c>
      <c r="F478" s="503" t="str">
        <f>UHG_csv!F178</f>
        <v/>
      </c>
      <c r="G478" s="503" t="str">
        <f>UHG_csv!G178</f>
        <v/>
      </c>
      <c r="H478" s="799" t="str">
        <f>UHG_csv!H178</f>
        <v/>
      </c>
      <c r="I478" s="799" t="str">
        <f>UHG_csv!I178</f>
        <v/>
      </c>
      <c r="J478" s="503" t="str">
        <f>UHG_csv!J178</f>
        <v/>
      </c>
      <c r="K478" s="503" t="str">
        <f>UHG_csv!K178</f>
        <v/>
      </c>
      <c r="L478" s="505"/>
      <c r="M478" s="506"/>
    </row>
    <row r="479" spans="1:13" x14ac:dyDescent="0.25">
      <c r="A479" s="502" t="str">
        <f>UHG_csv!A179</f>
        <v/>
      </c>
      <c r="B479" s="503" t="str">
        <f>UHG_csv!B179</f>
        <v/>
      </c>
      <c r="C479" s="503" t="str">
        <f>UHG_csv!C179</f>
        <v/>
      </c>
      <c r="D479" s="504" t="str">
        <f>UHG_csv!D179</f>
        <v/>
      </c>
      <c r="E479" s="504" t="str">
        <f>UHG_csv!E179</f>
        <v/>
      </c>
      <c r="F479" s="503" t="str">
        <f>UHG_csv!F179</f>
        <v/>
      </c>
      <c r="G479" s="503" t="str">
        <f>UHG_csv!G179</f>
        <v/>
      </c>
      <c r="H479" s="799" t="str">
        <f>UHG_csv!H179</f>
        <v/>
      </c>
      <c r="I479" s="799" t="str">
        <f>UHG_csv!I179</f>
        <v/>
      </c>
      <c r="J479" s="503" t="str">
        <f>UHG_csv!J179</f>
        <v/>
      </c>
      <c r="K479" s="503" t="str">
        <f>UHG_csv!K179</f>
        <v/>
      </c>
      <c r="L479" s="505"/>
      <c r="M479" s="506"/>
    </row>
    <row r="480" spans="1:13" x14ac:dyDescent="0.25">
      <c r="A480" s="502" t="str">
        <f>UHG_csv!A180</f>
        <v/>
      </c>
      <c r="B480" s="503" t="str">
        <f>UHG_csv!B180</f>
        <v/>
      </c>
      <c r="C480" s="503" t="str">
        <f>UHG_csv!C180</f>
        <v/>
      </c>
      <c r="D480" s="504" t="str">
        <f>UHG_csv!D180</f>
        <v/>
      </c>
      <c r="E480" s="504" t="str">
        <f>UHG_csv!E180</f>
        <v/>
      </c>
      <c r="F480" s="503" t="str">
        <f>UHG_csv!F180</f>
        <v/>
      </c>
      <c r="G480" s="503" t="str">
        <f>UHG_csv!G180</f>
        <v/>
      </c>
      <c r="H480" s="799" t="str">
        <f>UHG_csv!H180</f>
        <v/>
      </c>
      <c r="I480" s="799" t="str">
        <f>UHG_csv!I180</f>
        <v/>
      </c>
      <c r="J480" s="503" t="str">
        <f>UHG_csv!J180</f>
        <v/>
      </c>
      <c r="K480" s="503" t="str">
        <f>UHG_csv!K180</f>
        <v/>
      </c>
      <c r="L480" s="505"/>
      <c r="M480" s="506"/>
    </row>
    <row r="481" spans="1:13" x14ac:dyDescent="0.25">
      <c r="A481" s="502" t="str">
        <f>UHG_csv!A181</f>
        <v/>
      </c>
      <c r="B481" s="503" t="str">
        <f>UHG_csv!B181</f>
        <v/>
      </c>
      <c r="C481" s="503" t="str">
        <f>UHG_csv!C181</f>
        <v/>
      </c>
      <c r="D481" s="504" t="str">
        <f>UHG_csv!D181</f>
        <v/>
      </c>
      <c r="E481" s="504" t="str">
        <f>UHG_csv!E181</f>
        <v/>
      </c>
      <c r="F481" s="503" t="str">
        <f>UHG_csv!F181</f>
        <v/>
      </c>
      <c r="G481" s="503" t="str">
        <f>UHG_csv!G181</f>
        <v/>
      </c>
      <c r="H481" s="799" t="str">
        <f>UHG_csv!H181</f>
        <v/>
      </c>
      <c r="I481" s="799" t="str">
        <f>UHG_csv!I181</f>
        <v/>
      </c>
      <c r="J481" s="503" t="str">
        <f>UHG_csv!J181</f>
        <v/>
      </c>
      <c r="K481" s="503" t="str">
        <f>UHG_csv!K181</f>
        <v/>
      </c>
      <c r="L481" s="505"/>
      <c r="M481" s="506"/>
    </row>
    <row r="482" spans="1:13" x14ac:dyDescent="0.25">
      <c r="A482" s="502" t="str">
        <f>UHG_csv!A182</f>
        <v/>
      </c>
      <c r="B482" s="503" t="str">
        <f>UHG_csv!B182</f>
        <v/>
      </c>
      <c r="C482" s="503" t="str">
        <f>UHG_csv!C182</f>
        <v/>
      </c>
      <c r="D482" s="504" t="str">
        <f>UHG_csv!D182</f>
        <v/>
      </c>
      <c r="E482" s="504" t="str">
        <f>UHG_csv!E182</f>
        <v/>
      </c>
      <c r="F482" s="503" t="str">
        <f>UHG_csv!F182</f>
        <v/>
      </c>
      <c r="G482" s="503" t="str">
        <f>UHG_csv!G182</f>
        <v/>
      </c>
      <c r="H482" s="799" t="str">
        <f>UHG_csv!H182</f>
        <v/>
      </c>
      <c r="I482" s="799" t="str">
        <f>UHG_csv!I182</f>
        <v/>
      </c>
      <c r="J482" s="503" t="str">
        <f>UHG_csv!J182</f>
        <v/>
      </c>
      <c r="K482" s="503" t="str">
        <f>UHG_csv!K182</f>
        <v/>
      </c>
      <c r="L482" s="505"/>
      <c r="M482" s="506"/>
    </row>
    <row r="483" spans="1:13" x14ac:dyDescent="0.25">
      <c r="A483" s="502" t="str">
        <f>UHG_csv!A183</f>
        <v/>
      </c>
      <c r="B483" s="503" t="str">
        <f>UHG_csv!B183</f>
        <v/>
      </c>
      <c r="C483" s="503" t="str">
        <f>UHG_csv!C183</f>
        <v/>
      </c>
      <c r="D483" s="504" t="str">
        <f>UHG_csv!D183</f>
        <v/>
      </c>
      <c r="E483" s="504" t="str">
        <f>UHG_csv!E183</f>
        <v/>
      </c>
      <c r="F483" s="503" t="str">
        <f>UHG_csv!F183</f>
        <v/>
      </c>
      <c r="G483" s="503" t="str">
        <f>UHG_csv!G183</f>
        <v/>
      </c>
      <c r="H483" s="799" t="str">
        <f>UHG_csv!H183</f>
        <v/>
      </c>
      <c r="I483" s="799" t="str">
        <f>UHG_csv!I183</f>
        <v/>
      </c>
      <c r="J483" s="503" t="str">
        <f>UHG_csv!J183</f>
        <v/>
      </c>
      <c r="K483" s="503" t="str">
        <f>UHG_csv!K183</f>
        <v/>
      </c>
      <c r="L483" s="505"/>
      <c r="M483" s="506"/>
    </row>
    <row r="484" spans="1:13" x14ac:dyDescent="0.25">
      <c r="A484" s="502" t="str">
        <f>UHG_csv!A184</f>
        <v/>
      </c>
      <c r="B484" s="503" t="str">
        <f>UHG_csv!B184</f>
        <v/>
      </c>
      <c r="C484" s="503" t="str">
        <f>UHG_csv!C184</f>
        <v/>
      </c>
      <c r="D484" s="504" t="str">
        <f>UHG_csv!D184</f>
        <v/>
      </c>
      <c r="E484" s="504" t="str">
        <f>UHG_csv!E184</f>
        <v/>
      </c>
      <c r="F484" s="503" t="str">
        <f>UHG_csv!F184</f>
        <v/>
      </c>
      <c r="G484" s="503" t="str">
        <f>UHG_csv!G184</f>
        <v/>
      </c>
      <c r="H484" s="799" t="str">
        <f>UHG_csv!H184</f>
        <v/>
      </c>
      <c r="I484" s="799" t="str">
        <f>UHG_csv!I184</f>
        <v/>
      </c>
      <c r="J484" s="503" t="str">
        <f>UHG_csv!J184</f>
        <v/>
      </c>
      <c r="K484" s="503" t="str">
        <f>UHG_csv!K184</f>
        <v/>
      </c>
      <c r="L484" s="505"/>
      <c r="M484" s="506"/>
    </row>
    <row r="485" spans="1:13" x14ac:dyDescent="0.25">
      <c r="A485" s="502" t="str">
        <f>UHG_csv!A185</f>
        <v/>
      </c>
      <c r="B485" s="503" t="str">
        <f>UHG_csv!B185</f>
        <v/>
      </c>
      <c r="C485" s="503" t="str">
        <f>UHG_csv!C185</f>
        <v/>
      </c>
      <c r="D485" s="504" t="str">
        <f>UHG_csv!D185</f>
        <v/>
      </c>
      <c r="E485" s="504" t="str">
        <f>UHG_csv!E185</f>
        <v/>
      </c>
      <c r="F485" s="503" t="str">
        <f>UHG_csv!F185</f>
        <v/>
      </c>
      <c r="G485" s="503" t="str">
        <f>UHG_csv!G185</f>
        <v/>
      </c>
      <c r="H485" s="799" t="str">
        <f>UHG_csv!H185</f>
        <v/>
      </c>
      <c r="I485" s="799" t="str">
        <f>UHG_csv!I185</f>
        <v/>
      </c>
      <c r="J485" s="503" t="str">
        <f>UHG_csv!J185</f>
        <v/>
      </c>
      <c r="K485" s="503" t="str">
        <f>UHG_csv!K185</f>
        <v/>
      </c>
      <c r="L485" s="505"/>
      <c r="M485" s="506"/>
    </row>
    <row r="486" spans="1:13" x14ac:dyDescent="0.25">
      <c r="A486" s="502" t="str">
        <f>UHG_csv!A186</f>
        <v/>
      </c>
      <c r="B486" s="503" t="str">
        <f>UHG_csv!B186</f>
        <v/>
      </c>
      <c r="C486" s="503" t="str">
        <f>UHG_csv!C186</f>
        <v/>
      </c>
      <c r="D486" s="504" t="str">
        <f>UHG_csv!D186</f>
        <v/>
      </c>
      <c r="E486" s="504" t="str">
        <f>UHG_csv!E186</f>
        <v/>
      </c>
      <c r="F486" s="503" t="str">
        <f>UHG_csv!F186</f>
        <v/>
      </c>
      <c r="G486" s="503" t="str">
        <f>UHG_csv!G186</f>
        <v/>
      </c>
      <c r="H486" s="799" t="str">
        <f>UHG_csv!H186</f>
        <v/>
      </c>
      <c r="I486" s="799" t="str">
        <f>UHG_csv!I186</f>
        <v/>
      </c>
      <c r="J486" s="503" t="str">
        <f>UHG_csv!J186</f>
        <v/>
      </c>
      <c r="K486" s="503" t="str">
        <f>UHG_csv!K186</f>
        <v/>
      </c>
      <c r="L486" s="505"/>
      <c r="M486" s="506"/>
    </row>
    <row r="487" spans="1:13" x14ac:dyDescent="0.25">
      <c r="A487" s="502" t="str">
        <f>UHG_csv!A187</f>
        <v/>
      </c>
      <c r="B487" s="503" t="str">
        <f>UHG_csv!B187</f>
        <v/>
      </c>
      <c r="C487" s="503" t="str">
        <f>UHG_csv!C187</f>
        <v/>
      </c>
      <c r="D487" s="504" t="str">
        <f>UHG_csv!D187</f>
        <v/>
      </c>
      <c r="E487" s="504" t="str">
        <f>UHG_csv!E187</f>
        <v/>
      </c>
      <c r="F487" s="503" t="str">
        <f>UHG_csv!F187</f>
        <v/>
      </c>
      <c r="G487" s="503" t="str">
        <f>UHG_csv!G187</f>
        <v/>
      </c>
      <c r="H487" s="799" t="str">
        <f>UHG_csv!H187</f>
        <v/>
      </c>
      <c r="I487" s="799" t="str">
        <f>UHG_csv!I187</f>
        <v/>
      </c>
      <c r="J487" s="503" t="str">
        <f>UHG_csv!J187</f>
        <v/>
      </c>
      <c r="K487" s="503" t="str">
        <f>UHG_csv!K187</f>
        <v/>
      </c>
      <c r="L487" s="505"/>
      <c r="M487" s="506"/>
    </row>
    <row r="488" spans="1:13" x14ac:dyDescent="0.25">
      <c r="A488" s="502" t="str">
        <f>UHG_csv!A188</f>
        <v/>
      </c>
      <c r="B488" s="503" t="str">
        <f>UHG_csv!B188</f>
        <v/>
      </c>
      <c r="C488" s="503" t="str">
        <f>UHG_csv!C188</f>
        <v/>
      </c>
      <c r="D488" s="504" t="str">
        <f>UHG_csv!D188</f>
        <v/>
      </c>
      <c r="E488" s="504" t="str">
        <f>UHG_csv!E188</f>
        <v/>
      </c>
      <c r="F488" s="503" t="str">
        <f>UHG_csv!F188</f>
        <v/>
      </c>
      <c r="G488" s="503" t="str">
        <f>UHG_csv!G188</f>
        <v/>
      </c>
      <c r="H488" s="799" t="str">
        <f>UHG_csv!H188</f>
        <v/>
      </c>
      <c r="I488" s="799" t="str">
        <f>UHG_csv!I188</f>
        <v/>
      </c>
      <c r="J488" s="503" t="str">
        <f>UHG_csv!J188</f>
        <v/>
      </c>
      <c r="K488" s="503" t="str">
        <f>UHG_csv!K188</f>
        <v/>
      </c>
      <c r="L488" s="505"/>
      <c r="M488" s="506"/>
    </row>
    <row r="489" spans="1:13" x14ac:dyDescent="0.25">
      <c r="A489" s="502" t="str">
        <f>UHG_csv!A189</f>
        <v/>
      </c>
      <c r="B489" s="503" t="str">
        <f>UHG_csv!B189</f>
        <v/>
      </c>
      <c r="C489" s="503" t="str">
        <f>UHG_csv!C189</f>
        <v/>
      </c>
      <c r="D489" s="504" t="str">
        <f>UHG_csv!D189</f>
        <v/>
      </c>
      <c r="E489" s="504" t="str">
        <f>UHG_csv!E189</f>
        <v/>
      </c>
      <c r="F489" s="503" t="str">
        <f>UHG_csv!F189</f>
        <v/>
      </c>
      <c r="G489" s="503" t="str">
        <f>UHG_csv!G189</f>
        <v/>
      </c>
      <c r="H489" s="799" t="str">
        <f>UHG_csv!H189</f>
        <v/>
      </c>
      <c r="I489" s="799" t="str">
        <f>UHG_csv!I189</f>
        <v/>
      </c>
      <c r="J489" s="503" t="str">
        <f>UHG_csv!J189</f>
        <v/>
      </c>
      <c r="K489" s="503" t="str">
        <f>UHG_csv!K189</f>
        <v/>
      </c>
      <c r="L489" s="505"/>
      <c r="M489" s="506"/>
    </row>
    <row r="490" spans="1:13" x14ac:dyDescent="0.25">
      <c r="A490" s="502" t="str">
        <f>UHG_csv!A190</f>
        <v/>
      </c>
      <c r="B490" s="503" t="str">
        <f>UHG_csv!B190</f>
        <v/>
      </c>
      <c r="C490" s="503" t="str">
        <f>UHG_csv!C190</f>
        <v/>
      </c>
      <c r="D490" s="504" t="str">
        <f>UHG_csv!D190</f>
        <v/>
      </c>
      <c r="E490" s="504" t="str">
        <f>UHG_csv!E190</f>
        <v/>
      </c>
      <c r="F490" s="503" t="str">
        <f>UHG_csv!F190</f>
        <v/>
      </c>
      <c r="G490" s="503" t="str">
        <f>UHG_csv!G190</f>
        <v/>
      </c>
      <c r="H490" s="799" t="str">
        <f>UHG_csv!H190</f>
        <v/>
      </c>
      <c r="I490" s="799" t="str">
        <f>UHG_csv!I190</f>
        <v/>
      </c>
      <c r="J490" s="503" t="str">
        <f>UHG_csv!J190</f>
        <v/>
      </c>
      <c r="K490" s="503" t="str">
        <f>UHG_csv!K190</f>
        <v/>
      </c>
      <c r="L490" s="505"/>
      <c r="M490" s="506"/>
    </row>
    <row r="491" spans="1:13" x14ac:dyDescent="0.25">
      <c r="A491" s="502" t="str">
        <f>UHG_csv!A191</f>
        <v/>
      </c>
      <c r="B491" s="503" t="str">
        <f>UHG_csv!B191</f>
        <v/>
      </c>
      <c r="C491" s="503" t="str">
        <f>UHG_csv!C191</f>
        <v/>
      </c>
      <c r="D491" s="504" t="str">
        <f>UHG_csv!D191</f>
        <v/>
      </c>
      <c r="E491" s="504" t="str">
        <f>UHG_csv!E191</f>
        <v/>
      </c>
      <c r="F491" s="503" t="str">
        <f>UHG_csv!F191</f>
        <v/>
      </c>
      <c r="G491" s="503" t="str">
        <f>UHG_csv!G191</f>
        <v/>
      </c>
      <c r="H491" s="799" t="str">
        <f>UHG_csv!H191</f>
        <v/>
      </c>
      <c r="I491" s="799" t="str">
        <f>UHG_csv!I191</f>
        <v/>
      </c>
      <c r="J491" s="503" t="str">
        <f>UHG_csv!J191</f>
        <v/>
      </c>
      <c r="K491" s="503" t="str">
        <f>UHG_csv!K191</f>
        <v/>
      </c>
      <c r="L491" s="505"/>
      <c r="M491" s="506"/>
    </row>
    <row r="492" spans="1:13" x14ac:dyDescent="0.25">
      <c r="A492" s="502" t="str">
        <f>UHG_csv!A192</f>
        <v/>
      </c>
      <c r="B492" s="503" t="str">
        <f>UHG_csv!B192</f>
        <v/>
      </c>
      <c r="C492" s="503" t="str">
        <f>UHG_csv!C192</f>
        <v/>
      </c>
      <c r="D492" s="504" t="str">
        <f>UHG_csv!D192</f>
        <v/>
      </c>
      <c r="E492" s="504" t="str">
        <f>UHG_csv!E192</f>
        <v/>
      </c>
      <c r="F492" s="503" t="str">
        <f>UHG_csv!F192</f>
        <v/>
      </c>
      <c r="G492" s="503" t="str">
        <f>UHG_csv!G192</f>
        <v/>
      </c>
      <c r="H492" s="799" t="str">
        <f>UHG_csv!H192</f>
        <v/>
      </c>
      <c r="I492" s="799" t="str">
        <f>UHG_csv!I192</f>
        <v/>
      </c>
      <c r="J492" s="503" t="str">
        <f>UHG_csv!J192</f>
        <v/>
      </c>
      <c r="K492" s="503" t="str">
        <f>UHG_csv!K192</f>
        <v/>
      </c>
      <c r="L492" s="505"/>
      <c r="M492" s="506"/>
    </row>
    <row r="493" spans="1:13" x14ac:dyDescent="0.25">
      <c r="A493" s="502" t="str">
        <f>UHG_csv!A193</f>
        <v/>
      </c>
      <c r="B493" s="503" t="str">
        <f>UHG_csv!B193</f>
        <v/>
      </c>
      <c r="C493" s="503" t="str">
        <f>UHG_csv!C193</f>
        <v/>
      </c>
      <c r="D493" s="504" t="str">
        <f>UHG_csv!D193</f>
        <v/>
      </c>
      <c r="E493" s="504" t="str">
        <f>UHG_csv!E193</f>
        <v/>
      </c>
      <c r="F493" s="503" t="str">
        <f>UHG_csv!F193</f>
        <v/>
      </c>
      <c r="G493" s="503" t="str">
        <f>UHG_csv!G193</f>
        <v/>
      </c>
      <c r="H493" s="799" t="str">
        <f>UHG_csv!H193</f>
        <v/>
      </c>
      <c r="I493" s="799" t="str">
        <f>UHG_csv!I193</f>
        <v/>
      </c>
      <c r="J493" s="503" t="str">
        <f>UHG_csv!J193</f>
        <v/>
      </c>
      <c r="K493" s="503" t="str">
        <f>UHG_csv!K193</f>
        <v/>
      </c>
      <c r="L493" s="505"/>
      <c r="M493" s="506"/>
    </row>
    <row r="494" spans="1:13" x14ac:dyDescent="0.25">
      <c r="A494" s="502" t="str">
        <f>UHG_csv!A194</f>
        <v/>
      </c>
      <c r="B494" s="503" t="str">
        <f>UHG_csv!B194</f>
        <v/>
      </c>
      <c r="C494" s="503" t="str">
        <f>UHG_csv!C194</f>
        <v/>
      </c>
      <c r="D494" s="504" t="str">
        <f>UHG_csv!D194</f>
        <v/>
      </c>
      <c r="E494" s="504" t="str">
        <f>UHG_csv!E194</f>
        <v/>
      </c>
      <c r="F494" s="503" t="str">
        <f>UHG_csv!F194</f>
        <v/>
      </c>
      <c r="G494" s="503" t="str">
        <f>UHG_csv!G194</f>
        <v/>
      </c>
      <c r="H494" s="799" t="str">
        <f>UHG_csv!H194</f>
        <v/>
      </c>
      <c r="I494" s="799" t="str">
        <f>UHG_csv!I194</f>
        <v/>
      </c>
      <c r="J494" s="503" t="str">
        <f>UHG_csv!J194</f>
        <v/>
      </c>
      <c r="K494" s="503" t="str">
        <f>UHG_csv!K194</f>
        <v/>
      </c>
      <c r="L494" s="505"/>
      <c r="M494" s="506"/>
    </row>
    <row r="495" spans="1:13" x14ac:dyDescent="0.25">
      <c r="A495" s="502" t="str">
        <f>UHG_csv!A195</f>
        <v/>
      </c>
      <c r="B495" s="503" t="str">
        <f>UHG_csv!B195</f>
        <v/>
      </c>
      <c r="C495" s="503" t="str">
        <f>UHG_csv!C195</f>
        <v/>
      </c>
      <c r="D495" s="504" t="str">
        <f>UHG_csv!D195</f>
        <v/>
      </c>
      <c r="E495" s="504" t="str">
        <f>UHG_csv!E195</f>
        <v/>
      </c>
      <c r="F495" s="503" t="str">
        <f>UHG_csv!F195</f>
        <v/>
      </c>
      <c r="G495" s="503" t="str">
        <f>UHG_csv!G195</f>
        <v/>
      </c>
      <c r="H495" s="799" t="str">
        <f>UHG_csv!H195</f>
        <v/>
      </c>
      <c r="I495" s="799" t="str">
        <f>UHG_csv!I195</f>
        <v/>
      </c>
      <c r="J495" s="503" t="str">
        <f>UHG_csv!J195</f>
        <v/>
      </c>
      <c r="K495" s="503" t="str">
        <f>UHG_csv!K195</f>
        <v/>
      </c>
      <c r="L495" s="505"/>
      <c r="M495" s="506"/>
    </row>
    <row r="496" spans="1:13" x14ac:dyDescent="0.25">
      <c r="A496" s="502" t="str">
        <f>UHG_csv!A196</f>
        <v/>
      </c>
      <c r="B496" s="503" t="str">
        <f>UHG_csv!B196</f>
        <v/>
      </c>
      <c r="C496" s="503" t="str">
        <f>UHG_csv!C196</f>
        <v/>
      </c>
      <c r="D496" s="504" t="str">
        <f>UHG_csv!D196</f>
        <v/>
      </c>
      <c r="E496" s="504" t="str">
        <f>UHG_csv!E196</f>
        <v/>
      </c>
      <c r="F496" s="503" t="str">
        <f>UHG_csv!F196</f>
        <v/>
      </c>
      <c r="G496" s="503" t="str">
        <f>UHG_csv!G196</f>
        <v/>
      </c>
      <c r="H496" s="799" t="str">
        <f>UHG_csv!H196</f>
        <v/>
      </c>
      <c r="I496" s="799" t="str">
        <f>UHG_csv!I196</f>
        <v/>
      </c>
      <c r="J496" s="503" t="str">
        <f>UHG_csv!J196</f>
        <v/>
      </c>
      <c r="K496" s="503" t="str">
        <f>UHG_csv!K196</f>
        <v/>
      </c>
      <c r="L496" s="505"/>
      <c r="M496" s="506"/>
    </row>
    <row r="497" spans="1:13" x14ac:dyDescent="0.25">
      <c r="A497" s="502" t="str">
        <f>UHG_csv!A197</f>
        <v/>
      </c>
      <c r="B497" s="503" t="str">
        <f>UHG_csv!B197</f>
        <v/>
      </c>
      <c r="C497" s="503" t="str">
        <f>UHG_csv!C197</f>
        <v/>
      </c>
      <c r="D497" s="504" t="str">
        <f>UHG_csv!D197</f>
        <v/>
      </c>
      <c r="E497" s="504" t="str">
        <f>UHG_csv!E197</f>
        <v/>
      </c>
      <c r="F497" s="503" t="str">
        <f>UHG_csv!F197</f>
        <v/>
      </c>
      <c r="G497" s="503" t="str">
        <f>UHG_csv!G197</f>
        <v/>
      </c>
      <c r="H497" s="799" t="str">
        <f>UHG_csv!H197</f>
        <v/>
      </c>
      <c r="I497" s="799" t="str">
        <f>UHG_csv!I197</f>
        <v/>
      </c>
      <c r="J497" s="503" t="str">
        <f>UHG_csv!J197</f>
        <v/>
      </c>
      <c r="K497" s="503" t="str">
        <f>UHG_csv!K197</f>
        <v/>
      </c>
      <c r="L497" s="505"/>
      <c r="M497" s="506"/>
    </row>
    <row r="498" spans="1:13" x14ac:dyDescent="0.25">
      <c r="A498" s="502" t="str">
        <f>UHG_csv!A198</f>
        <v/>
      </c>
      <c r="B498" s="503" t="str">
        <f>UHG_csv!B198</f>
        <v/>
      </c>
      <c r="C498" s="503" t="str">
        <f>UHG_csv!C198</f>
        <v/>
      </c>
      <c r="D498" s="504" t="str">
        <f>UHG_csv!D198</f>
        <v/>
      </c>
      <c r="E498" s="504" t="str">
        <f>UHG_csv!E198</f>
        <v/>
      </c>
      <c r="F498" s="503" t="str">
        <f>UHG_csv!F198</f>
        <v/>
      </c>
      <c r="G498" s="503" t="str">
        <f>UHG_csv!G198</f>
        <v/>
      </c>
      <c r="H498" s="799" t="str">
        <f>UHG_csv!H198</f>
        <v/>
      </c>
      <c r="I498" s="799" t="str">
        <f>UHG_csv!I198</f>
        <v/>
      </c>
      <c r="J498" s="503" t="str">
        <f>UHG_csv!J198</f>
        <v/>
      </c>
      <c r="K498" s="503" t="str">
        <f>UHG_csv!K198</f>
        <v/>
      </c>
      <c r="L498" s="505"/>
      <c r="M498" s="506"/>
    </row>
    <row r="499" spans="1:13" x14ac:dyDescent="0.25">
      <c r="A499" s="502" t="str">
        <f>UHG_csv!A199</f>
        <v/>
      </c>
      <c r="B499" s="503" t="str">
        <f>UHG_csv!B199</f>
        <v/>
      </c>
      <c r="C499" s="503" t="str">
        <f>UHG_csv!C199</f>
        <v/>
      </c>
      <c r="D499" s="504" t="str">
        <f>UHG_csv!D199</f>
        <v/>
      </c>
      <c r="E499" s="504" t="str">
        <f>UHG_csv!E199</f>
        <v/>
      </c>
      <c r="F499" s="503" t="str">
        <f>UHG_csv!F199</f>
        <v/>
      </c>
      <c r="G499" s="503" t="str">
        <f>UHG_csv!G199</f>
        <v/>
      </c>
      <c r="H499" s="799" t="str">
        <f>UHG_csv!H199</f>
        <v/>
      </c>
      <c r="I499" s="799" t="str">
        <f>UHG_csv!I199</f>
        <v/>
      </c>
      <c r="J499" s="503" t="str">
        <f>UHG_csv!J199</f>
        <v/>
      </c>
      <c r="K499" s="503" t="str">
        <f>UHG_csv!K199</f>
        <v/>
      </c>
      <c r="L499" s="505"/>
      <c r="M499" s="506"/>
    </row>
    <row r="500" spans="1:13" x14ac:dyDescent="0.25">
      <c r="A500" s="502" t="str">
        <f>UHG_csv!A200</f>
        <v/>
      </c>
      <c r="B500" s="503" t="str">
        <f>UHG_csv!B200</f>
        <v/>
      </c>
      <c r="C500" s="503" t="str">
        <f>UHG_csv!C200</f>
        <v/>
      </c>
      <c r="D500" s="504" t="str">
        <f>UHG_csv!D200</f>
        <v/>
      </c>
      <c r="E500" s="504" t="str">
        <f>UHG_csv!E200</f>
        <v/>
      </c>
      <c r="F500" s="503" t="str">
        <f>UHG_csv!F200</f>
        <v/>
      </c>
      <c r="G500" s="503" t="str">
        <f>UHG_csv!G200</f>
        <v/>
      </c>
      <c r="H500" s="799" t="str">
        <f>UHG_csv!H200</f>
        <v/>
      </c>
      <c r="I500" s="799" t="str">
        <f>UHG_csv!I200</f>
        <v/>
      </c>
      <c r="J500" s="503" t="str">
        <f>UHG_csv!J200</f>
        <v/>
      </c>
      <c r="K500" s="503" t="str">
        <f>UHG_csv!K200</f>
        <v/>
      </c>
      <c r="L500" s="505"/>
      <c r="M500" s="506"/>
    </row>
    <row r="501" spans="1:13" x14ac:dyDescent="0.25">
      <c r="A501" s="502" t="str">
        <f>UHG_csv!A201</f>
        <v/>
      </c>
      <c r="B501" s="503" t="str">
        <f>UHG_csv!B201</f>
        <v/>
      </c>
      <c r="C501" s="503" t="str">
        <f>UHG_csv!C201</f>
        <v/>
      </c>
      <c r="D501" s="504" t="str">
        <f>UHG_csv!D201</f>
        <v/>
      </c>
      <c r="E501" s="504" t="str">
        <f>UHG_csv!E201</f>
        <v/>
      </c>
      <c r="F501" s="503" t="str">
        <f>UHG_csv!F201</f>
        <v/>
      </c>
      <c r="G501" s="503" t="str">
        <f>UHG_csv!G201</f>
        <v/>
      </c>
      <c r="H501" s="799" t="str">
        <f>UHG_csv!H201</f>
        <v/>
      </c>
      <c r="I501" s="799" t="str">
        <f>UHG_csv!I201</f>
        <v/>
      </c>
      <c r="J501" s="503" t="str">
        <f>UHG_csv!J201</f>
        <v/>
      </c>
      <c r="K501" s="503" t="str">
        <f>UHG_csv!K201</f>
        <v/>
      </c>
      <c r="L501" s="505"/>
      <c r="M501" s="506"/>
    </row>
    <row r="502" spans="1:13" x14ac:dyDescent="0.25">
      <c r="A502" s="502" t="str">
        <f>UHG_csv!A202</f>
        <v/>
      </c>
      <c r="B502" s="503" t="str">
        <f>UHG_csv!B202</f>
        <v/>
      </c>
      <c r="C502" s="503" t="str">
        <f>UHG_csv!C202</f>
        <v/>
      </c>
      <c r="D502" s="504" t="str">
        <f>UHG_csv!D202</f>
        <v/>
      </c>
      <c r="E502" s="504" t="str">
        <f>UHG_csv!E202</f>
        <v/>
      </c>
      <c r="F502" s="503" t="str">
        <f>UHG_csv!F202</f>
        <v/>
      </c>
      <c r="G502" s="503" t="str">
        <f>UHG_csv!G202</f>
        <v/>
      </c>
      <c r="H502" s="799" t="str">
        <f>UHG_csv!H202</f>
        <v/>
      </c>
      <c r="I502" s="799" t="str">
        <f>UHG_csv!I202</f>
        <v/>
      </c>
      <c r="J502" s="503" t="str">
        <f>UHG_csv!J202</f>
        <v/>
      </c>
      <c r="K502" s="503" t="str">
        <f>UHG_csv!K202</f>
        <v/>
      </c>
      <c r="L502" s="505"/>
      <c r="M502" s="506"/>
    </row>
    <row r="503" spans="1:13" x14ac:dyDescent="0.25">
      <c r="A503" s="502" t="str">
        <f>UHG_csv!A203</f>
        <v/>
      </c>
      <c r="B503" s="503" t="str">
        <f>UHG_csv!B203</f>
        <v/>
      </c>
      <c r="C503" s="503" t="str">
        <f>UHG_csv!C203</f>
        <v/>
      </c>
      <c r="D503" s="504" t="str">
        <f>UHG_csv!D203</f>
        <v/>
      </c>
      <c r="E503" s="504" t="str">
        <f>UHG_csv!E203</f>
        <v/>
      </c>
      <c r="F503" s="503" t="str">
        <f>UHG_csv!F203</f>
        <v/>
      </c>
      <c r="G503" s="503" t="str">
        <f>UHG_csv!G203</f>
        <v/>
      </c>
      <c r="H503" s="799" t="str">
        <f>UHG_csv!H203</f>
        <v/>
      </c>
      <c r="I503" s="799" t="str">
        <f>UHG_csv!I203</f>
        <v/>
      </c>
      <c r="J503" s="503" t="str">
        <f>UHG_csv!J203</f>
        <v/>
      </c>
      <c r="K503" s="503" t="str">
        <f>UHG_csv!K203</f>
        <v/>
      </c>
      <c r="L503" s="505"/>
      <c r="M503" s="506"/>
    </row>
    <row r="504" spans="1:13" x14ac:dyDescent="0.25">
      <c r="A504" s="502" t="str">
        <f>UHG_csv!A204</f>
        <v/>
      </c>
      <c r="B504" s="503" t="str">
        <f>UHG_csv!B204</f>
        <v/>
      </c>
      <c r="C504" s="503" t="str">
        <f>UHG_csv!C204</f>
        <v/>
      </c>
      <c r="D504" s="504" t="str">
        <f>UHG_csv!D204</f>
        <v/>
      </c>
      <c r="E504" s="504" t="str">
        <f>UHG_csv!E204</f>
        <v/>
      </c>
      <c r="F504" s="503" t="str">
        <f>UHG_csv!F204</f>
        <v/>
      </c>
      <c r="G504" s="503" t="str">
        <f>UHG_csv!G204</f>
        <v/>
      </c>
      <c r="H504" s="799" t="str">
        <f>UHG_csv!H204</f>
        <v/>
      </c>
      <c r="I504" s="799" t="str">
        <f>UHG_csv!I204</f>
        <v/>
      </c>
      <c r="J504" s="503" t="str">
        <f>UHG_csv!J204</f>
        <v/>
      </c>
      <c r="K504" s="503" t="str">
        <f>UHG_csv!K204</f>
        <v/>
      </c>
      <c r="L504" s="505"/>
      <c r="M504" s="506"/>
    </row>
    <row r="505" spans="1:13" x14ac:dyDescent="0.25">
      <c r="A505" s="502" t="str">
        <f>UHG_csv!A205</f>
        <v/>
      </c>
      <c r="B505" s="503" t="str">
        <f>UHG_csv!B205</f>
        <v/>
      </c>
      <c r="C505" s="503" t="str">
        <f>UHG_csv!C205</f>
        <v/>
      </c>
      <c r="D505" s="504" t="str">
        <f>UHG_csv!D205</f>
        <v/>
      </c>
      <c r="E505" s="504" t="str">
        <f>UHG_csv!E205</f>
        <v/>
      </c>
      <c r="F505" s="503" t="str">
        <f>UHG_csv!F205</f>
        <v/>
      </c>
      <c r="G505" s="503" t="str">
        <f>UHG_csv!G205</f>
        <v/>
      </c>
      <c r="H505" s="799" t="str">
        <f>UHG_csv!H205</f>
        <v/>
      </c>
      <c r="I505" s="799" t="str">
        <f>UHG_csv!I205</f>
        <v/>
      </c>
      <c r="J505" s="503" t="str">
        <f>UHG_csv!J205</f>
        <v/>
      </c>
      <c r="K505" s="503" t="str">
        <f>UHG_csv!K205</f>
        <v/>
      </c>
      <c r="L505" s="505"/>
      <c r="M505" s="506"/>
    </row>
    <row r="506" spans="1:13" x14ac:dyDescent="0.25">
      <c r="A506" s="502" t="str">
        <f>UHG_csv!A206</f>
        <v/>
      </c>
      <c r="B506" s="503" t="str">
        <f>UHG_csv!B206</f>
        <v/>
      </c>
      <c r="C506" s="503" t="str">
        <f>UHG_csv!C206</f>
        <v/>
      </c>
      <c r="D506" s="504" t="str">
        <f>UHG_csv!D206</f>
        <v/>
      </c>
      <c r="E506" s="504" t="str">
        <f>UHG_csv!E206</f>
        <v/>
      </c>
      <c r="F506" s="503" t="str">
        <f>UHG_csv!F206</f>
        <v/>
      </c>
      <c r="G506" s="503" t="str">
        <f>UHG_csv!G206</f>
        <v/>
      </c>
      <c r="H506" s="799" t="str">
        <f>UHG_csv!H206</f>
        <v/>
      </c>
      <c r="I506" s="799" t="str">
        <f>UHG_csv!I206</f>
        <v/>
      </c>
      <c r="J506" s="503" t="str">
        <f>UHG_csv!J206</f>
        <v/>
      </c>
      <c r="K506" s="503" t="str">
        <f>UHG_csv!K206</f>
        <v/>
      </c>
      <c r="L506" s="505"/>
      <c r="M506" s="506"/>
    </row>
    <row r="507" spans="1:13" x14ac:dyDescent="0.25">
      <c r="A507" s="502" t="str">
        <f>UHG_csv!A207</f>
        <v/>
      </c>
      <c r="B507" s="503" t="str">
        <f>UHG_csv!B207</f>
        <v/>
      </c>
      <c r="C507" s="503" t="str">
        <f>UHG_csv!C207</f>
        <v/>
      </c>
      <c r="D507" s="504" t="str">
        <f>UHG_csv!D207</f>
        <v/>
      </c>
      <c r="E507" s="504" t="str">
        <f>UHG_csv!E207</f>
        <v/>
      </c>
      <c r="F507" s="503" t="str">
        <f>UHG_csv!F207</f>
        <v/>
      </c>
      <c r="G507" s="503" t="str">
        <f>UHG_csv!G207</f>
        <v/>
      </c>
      <c r="H507" s="799" t="str">
        <f>UHG_csv!H207</f>
        <v/>
      </c>
      <c r="I507" s="799" t="str">
        <f>UHG_csv!I207</f>
        <v/>
      </c>
      <c r="J507" s="503" t="str">
        <f>UHG_csv!J207</f>
        <v/>
      </c>
      <c r="K507" s="503" t="str">
        <f>UHG_csv!K207</f>
        <v/>
      </c>
      <c r="L507" s="505"/>
      <c r="M507" s="506"/>
    </row>
    <row r="508" spans="1:13" x14ac:dyDescent="0.25">
      <c r="A508" s="502" t="str">
        <f>UHG_csv!A208</f>
        <v/>
      </c>
      <c r="B508" s="503" t="str">
        <f>UHG_csv!B208</f>
        <v/>
      </c>
      <c r="C508" s="503" t="str">
        <f>UHG_csv!C208</f>
        <v/>
      </c>
      <c r="D508" s="504" t="str">
        <f>UHG_csv!D208</f>
        <v/>
      </c>
      <c r="E508" s="504" t="str">
        <f>UHG_csv!E208</f>
        <v/>
      </c>
      <c r="F508" s="503" t="str">
        <f>UHG_csv!F208</f>
        <v/>
      </c>
      <c r="G508" s="503" t="str">
        <f>UHG_csv!G208</f>
        <v/>
      </c>
      <c r="H508" s="799" t="str">
        <f>UHG_csv!H208</f>
        <v/>
      </c>
      <c r="I508" s="799" t="str">
        <f>UHG_csv!I208</f>
        <v/>
      </c>
      <c r="J508" s="503" t="str">
        <f>UHG_csv!J208</f>
        <v/>
      </c>
      <c r="K508" s="503" t="str">
        <f>UHG_csv!K208</f>
        <v/>
      </c>
      <c r="L508" s="505"/>
      <c r="M508" s="506"/>
    </row>
    <row r="509" spans="1:13" x14ac:dyDescent="0.25">
      <c r="A509" s="502" t="str">
        <f>UHG_csv!A209</f>
        <v/>
      </c>
      <c r="B509" s="503" t="str">
        <f>UHG_csv!B209</f>
        <v/>
      </c>
      <c r="C509" s="503" t="str">
        <f>UHG_csv!C209</f>
        <v/>
      </c>
      <c r="D509" s="504" t="str">
        <f>UHG_csv!D209</f>
        <v/>
      </c>
      <c r="E509" s="504" t="str">
        <f>UHG_csv!E209</f>
        <v/>
      </c>
      <c r="F509" s="503" t="str">
        <f>UHG_csv!F209</f>
        <v/>
      </c>
      <c r="G509" s="503" t="str">
        <f>UHG_csv!G209</f>
        <v/>
      </c>
      <c r="H509" s="799" t="str">
        <f>UHG_csv!H209</f>
        <v/>
      </c>
      <c r="I509" s="799" t="str">
        <f>UHG_csv!I209</f>
        <v/>
      </c>
      <c r="J509" s="503" t="str">
        <f>UHG_csv!J209</f>
        <v/>
      </c>
      <c r="K509" s="503" t="str">
        <f>UHG_csv!K209</f>
        <v/>
      </c>
      <c r="L509" s="505"/>
      <c r="M509" s="506"/>
    </row>
    <row r="510" spans="1:13" x14ac:dyDescent="0.25">
      <c r="A510" s="502" t="str">
        <f>UHG_csv!A210</f>
        <v/>
      </c>
      <c r="B510" s="503" t="str">
        <f>UHG_csv!B210</f>
        <v/>
      </c>
      <c r="C510" s="503" t="str">
        <f>UHG_csv!C210</f>
        <v/>
      </c>
      <c r="D510" s="504" t="str">
        <f>UHG_csv!D210</f>
        <v/>
      </c>
      <c r="E510" s="504" t="str">
        <f>UHG_csv!E210</f>
        <v/>
      </c>
      <c r="F510" s="503" t="str">
        <f>UHG_csv!F210</f>
        <v/>
      </c>
      <c r="G510" s="503" t="str">
        <f>UHG_csv!G210</f>
        <v/>
      </c>
      <c r="H510" s="799" t="str">
        <f>UHG_csv!H210</f>
        <v/>
      </c>
      <c r="I510" s="799" t="str">
        <f>UHG_csv!I210</f>
        <v/>
      </c>
      <c r="J510" s="503" t="str">
        <f>UHG_csv!J210</f>
        <v/>
      </c>
      <c r="K510" s="503" t="str">
        <f>UHG_csv!K210</f>
        <v/>
      </c>
      <c r="L510" s="505"/>
      <c r="M510" s="506"/>
    </row>
    <row r="511" spans="1:13" x14ac:dyDescent="0.25">
      <c r="A511" s="502" t="str">
        <f>UHG_csv!A211</f>
        <v/>
      </c>
      <c r="B511" s="503" t="str">
        <f>UHG_csv!B211</f>
        <v/>
      </c>
      <c r="C511" s="503" t="str">
        <f>UHG_csv!C211</f>
        <v/>
      </c>
      <c r="D511" s="504" t="str">
        <f>UHG_csv!D211</f>
        <v/>
      </c>
      <c r="E511" s="504" t="str">
        <f>UHG_csv!E211</f>
        <v/>
      </c>
      <c r="F511" s="503" t="str">
        <f>UHG_csv!F211</f>
        <v/>
      </c>
      <c r="G511" s="503" t="str">
        <f>UHG_csv!G211</f>
        <v/>
      </c>
      <c r="H511" s="799" t="str">
        <f>UHG_csv!H211</f>
        <v/>
      </c>
      <c r="I511" s="799" t="str">
        <f>UHG_csv!I211</f>
        <v/>
      </c>
      <c r="J511" s="503" t="str">
        <f>UHG_csv!J211</f>
        <v/>
      </c>
      <c r="K511" s="503" t="str">
        <f>UHG_csv!K211</f>
        <v/>
      </c>
      <c r="L511" s="505"/>
      <c r="M511" s="506"/>
    </row>
    <row r="512" spans="1:13" x14ac:dyDescent="0.25">
      <c r="A512" s="502" t="str">
        <f>UHG_csv!A212</f>
        <v/>
      </c>
      <c r="B512" s="503" t="str">
        <f>UHG_csv!B212</f>
        <v/>
      </c>
      <c r="C512" s="503" t="str">
        <f>UHG_csv!C212</f>
        <v/>
      </c>
      <c r="D512" s="504" t="str">
        <f>UHG_csv!D212</f>
        <v/>
      </c>
      <c r="E512" s="504" t="str">
        <f>UHG_csv!E212</f>
        <v/>
      </c>
      <c r="F512" s="503" t="str">
        <f>UHG_csv!F212</f>
        <v/>
      </c>
      <c r="G512" s="503" t="str">
        <f>UHG_csv!G212</f>
        <v/>
      </c>
      <c r="H512" s="799" t="str">
        <f>UHG_csv!H212</f>
        <v/>
      </c>
      <c r="I512" s="799" t="str">
        <f>UHG_csv!I212</f>
        <v/>
      </c>
      <c r="J512" s="503" t="str">
        <f>UHG_csv!J212</f>
        <v/>
      </c>
      <c r="K512" s="503" t="str">
        <f>UHG_csv!K212</f>
        <v/>
      </c>
      <c r="L512" s="505"/>
      <c r="M512" s="506"/>
    </row>
    <row r="513" spans="1:13" x14ac:dyDescent="0.25">
      <c r="A513" s="502" t="str">
        <f>UHG_csv!A213</f>
        <v/>
      </c>
      <c r="B513" s="503" t="str">
        <f>UHG_csv!B213</f>
        <v/>
      </c>
      <c r="C513" s="503" t="str">
        <f>UHG_csv!C213</f>
        <v/>
      </c>
      <c r="D513" s="504" t="str">
        <f>UHG_csv!D213</f>
        <v/>
      </c>
      <c r="E513" s="504" t="str">
        <f>UHG_csv!E213</f>
        <v/>
      </c>
      <c r="F513" s="503" t="str">
        <f>UHG_csv!F213</f>
        <v/>
      </c>
      <c r="G513" s="503" t="str">
        <f>UHG_csv!G213</f>
        <v/>
      </c>
      <c r="H513" s="799" t="str">
        <f>UHG_csv!H213</f>
        <v/>
      </c>
      <c r="I513" s="799" t="str">
        <f>UHG_csv!I213</f>
        <v/>
      </c>
      <c r="J513" s="503" t="str">
        <f>UHG_csv!J213</f>
        <v/>
      </c>
      <c r="K513" s="503" t="str">
        <f>UHG_csv!K213</f>
        <v/>
      </c>
      <c r="L513" s="505"/>
      <c r="M513" s="506"/>
    </row>
    <row r="514" spans="1:13" x14ac:dyDescent="0.25">
      <c r="A514" s="502" t="str">
        <f>UHG_csv!A214</f>
        <v/>
      </c>
      <c r="B514" s="503" t="str">
        <f>UHG_csv!B214</f>
        <v/>
      </c>
      <c r="C514" s="503" t="str">
        <f>UHG_csv!C214</f>
        <v/>
      </c>
      <c r="D514" s="504" t="str">
        <f>UHG_csv!D214</f>
        <v/>
      </c>
      <c r="E514" s="504" t="str">
        <f>UHG_csv!E214</f>
        <v/>
      </c>
      <c r="F514" s="503" t="str">
        <f>UHG_csv!F214</f>
        <v/>
      </c>
      <c r="G514" s="503" t="str">
        <f>UHG_csv!G214</f>
        <v/>
      </c>
      <c r="H514" s="799" t="str">
        <f>UHG_csv!H214</f>
        <v/>
      </c>
      <c r="I514" s="799" t="str">
        <f>UHG_csv!I214</f>
        <v/>
      </c>
      <c r="J514" s="503" t="str">
        <f>UHG_csv!J214</f>
        <v/>
      </c>
      <c r="K514" s="503" t="str">
        <f>UHG_csv!K214</f>
        <v/>
      </c>
      <c r="L514" s="505"/>
      <c r="M514" s="506"/>
    </row>
    <row r="515" spans="1:13" x14ac:dyDescent="0.25">
      <c r="A515" s="502" t="str">
        <f>UHG_csv!A215</f>
        <v/>
      </c>
      <c r="B515" s="503" t="str">
        <f>UHG_csv!B215</f>
        <v/>
      </c>
      <c r="C515" s="503" t="str">
        <f>UHG_csv!C215</f>
        <v/>
      </c>
      <c r="D515" s="504" t="str">
        <f>UHG_csv!D215</f>
        <v/>
      </c>
      <c r="E515" s="504" t="str">
        <f>UHG_csv!E215</f>
        <v/>
      </c>
      <c r="F515" s="503" t="str">
        <f>UHG_csv!F215</f>
        <v/>
      </c>
      <c r="G515" s="503" t="str">
        <f>UHG_csv!G215</f>
        <v/>
      </c>
      <c r="H515" s="799" t="str">
        <f>UHG_csv!H215</f>
        <v/>
      </c>
      <c r="I515" s="799" t="str">
        <f>UHG_csv!I215</f>
        <v/>
      </c>
      <c r="J515" s="503" t="str">
        <f>UHG_csv!J215</f>
        <v/>
      </c>
      <c r="K515" s="503" t="str">
        <f>UHG_csv!K215</f>
        <v/>
      </c>
      <c r="L515" s="505"/>
      <c r="M515" s="506"/>
    </row>
    <row r="516" spans="1:13" x14ac:dyDescent="0.25">
      <c r="A516" s="502" t="str">
        <f>UHG_csv!A216</f>
        <v/>
      </c>
      <c r="B516" s="503" t="str">
        <f>UHG_csv!B216</f>
        <v/>
      </c>
      <c r="C516" s="503" t="str">
        <f>UHG_csv!C216</f>
        <v/>
      </c>
      <c r="D516" s="504" t="str">
        <f>UHG_csv!D216</f>
        <v/>
      </c>
      <c r="E516" s="504" t="str">
        <f>UHG_csv!E216</f>
        <v/>
      </c>
      <c r="F516" s="503" t="str">
        <f>UHG_csv!F216</f>
        <v/>
      </c>
      <c r="G516" s="503" t="str">
        <f>UHG_csv!G216</f>
        <v/>
      </c>
      <c r="H516" s="799" t="str">
        <f>UHG_csv!H216</f>
        <v/>
      </c>
      <c r="I516" s="799" t="str">
        <f>UHG_csv!I216</f>
        <v/>
      </c>
      <c r="J516" s="503" t="str">
        <f>UHG_csv!J216</f>
        <v/>
      </c>
      <c r="K516" s="503" t="str">
        <f>UHG_csv!K216</f>
        <v/>
      </c>
      <c r="L516" s="505"/>
      <c r="M516" s="506"/>
    </row>
    <row r="517" spans="1:13" x14ac:dyDescent="0.25">
      <c r="A517" s="502" t="str">
        <f>UHG_csv!A217</f>
        <v/>
      </c>
      <c r="B517" s="503" t="str">
        <f>UHG_csv!B217</f>
        <v/>
      </c>
      <c r="C517" s="503" t="str">
        <f>UHG_csv!C217</f>
        <v/>
      </c>
      <c r="D517" s="504" t="str">
        <f>UHG_csv!D217</f>
        <v/>
      </c>
      <c r="E517" s="504" t="str">
        <f>UHG_csv!E217</f>
        <v/>
      </c>
      <c r="F517" s="503" t="str">
        <f>UHG_csv!F217</f>
        <v/>
      </c>
      <c r="G517" s="503" t="str">
        <f>UHG_csv!G217</f>
        <v/>
      </c>
      <c r="H517" s="799" t="str">
        <f>UHG_csv!H217</f>
        <v/>
      </c>
      <c r="I517" s="799" t="str">
        <f>UHG_csv!I217</f>
        <v/>
      </c>
      <c r="J517" s="503" t="str">
        <f>UHG_csv!J217</f>
        <v/>
      </c>
      <c r="K517" s="503" t="str">
        <f>UHG_csv!K217</f>
        <v/>
      </c>
      <c r="L517" s="505"/>
      <c r="M517" s="506"/>
    </row>
    <row r="518" spans="1:13" x14ac:dyDescent="0.25">
      <c r="A518" s="502" t="str">
        <f>UHG_csv!A218</f>
        <v/>
      </c>
      <c r="B518" s="503" t="str">
        <f>UHG_csv!B218</f>
        <v/>
      </c>
      <c r="C518" s="503" t="str">
        <f>UHG_csv!C218</f>
        <v/>
      </c>
      <c r="D518" s="504" t="str">
        <f>UHG_csv!D218</f>
        <v/>
      </c>
      <c r="E518" s="504" t="str">
        <f>UHG_csv!E218</f>
        <v/>
      </c>
      <c r="F518" s="503" t="str">
        <f>UHG_csv!F218</f>
        <v/>
      </c>
      <c r="G518" s="503" t="str">
        <f>UHG_csv!G218</f>
        <v/>
      </c>
      <c r="H518" s="799" t="str">
        <f>UHG_csv!H218</f>
        <v/>
      </c>
      <c r="I518" s="799" t="str">
        <f>UHG_csv!I218</f>
        <v/>
      </c>
      <c r="J518" s="503" t="str">
        <f>UHG_csv!J218</f>
        <v/>
      </c>
      <c r="K518" s="503" t="str">
        <f>UHG_csv!K218</f>
        <v/>
      </c>
      <c r="L518" s="505"/>
      <c r="M518" s="506"/>
    </row>
    <row r="519" spans="1:13" x14ac:dyDescent="0.25">
      <c r="A519" s="502" t="str">
        <f>UHG_csv!A219</f>
        <v/>
      </c>
      <c r="B519" s="503" t="str">
        <f>UHG_csv!B219</f>
        <v/>
      </c>
      <c r="C519" s="503" t="str">
        <f>UHG_csv!C219</f>
        <v/>
      </c>
      <c r="D519" s="504" t="str">
        <f>UHG_csv!D219</f>
        <v/>
      </c>
      <c r="E519" s="504" t="str">
        <f>UHG_csv!E219</f>
        <v/>
      </c>
      <c r="F519" s="503" t="str">
        <f>UHG_csv!F219</f>
        <v/>
      </c>
      <c r="G519" s="503" t="str">
        <f>UHG_csv!G219</f>
        <v/>
      </c>
      <c r="H519" s="799" t="str">
        <f>UHG_csv!H219</f>
        <v/>
      </c>
      <c r="I519" s="799" t="str">
        <f>UHG_csv!I219</f>
        <v/>
      </c>
      <c r="J519" s="503" t="str">
        <f>UHG_csv!J219</f>
        <v/>
      </c>
      <c r="K519" s="503" t="str">
        <f>UHG_csv!K219</f>
        <v/>
      </c>
      <c r="L519" s="505"/>
      <c r="M519" s="506"/>
    </row>
    <row r="520" spans="1:13" x14ac:dyDescent="0.25">
      <c r="A520" s="502" t="str">
        <f>UHG_csv!A220</f>
        <v/>
      </c>
      <c r="B520" s="503" t="str">
        <f>UHG_csv!B220</f>
        <v/>
      </c>
      <c r="C520" s="503" t="str">
        <f>UHG_csv!C220</f>
        <v/>
      </c>
      <c r="D520" s="504" t="str">
        <f>UHG_csv!D220</f>
        <v/>
      </c>
      <c r="E520" s="504" t="str">
        <f>UHG_csv!E220</f>
        <v/>
      </c>
      <c r="F520" s="503" t="str">
        <f>UHG_csv!F220</f>
        <v/>
      </c>
      <c r="G520" s="503" t="str">
        <f>UHG_csv!G220</f>
        <v/>
      </c>
      <c r="H520" s="799" t="str">
        <f>UHG_csv!H220</f>
        <v/>
      </c>
      <c r="I520" s="799" t="str">
        <f>UHG_csv!I220</f>
        <v/>
      </c>
      <c r="J520" s="503" t="str">
        <f>UHG_csv!J220</f>
        <v/>
      </c>
      <c r="K520" s="503" t="str">
        <f>UHG_csv!K220</f>
        <v/>
      </c>
      <c r="L520" s="505"/>
      <c r="M520" s="506"/>
    </row>
    <row r="521" spans="1:13" x14ac:dyDescent="0.25">
      <c r="A521" s="502" t="str">
        <f>UHG_csv!A221</f>
        <v/>
      </c>
      <c r="B521" s="503" t="str">
        <f>UHG_csv!B221</f>
        <v/>
      </c>
      <c r="C521" s="503" t="str">
        <f>UHG_csv!C221</f>
        <v/>
      </c>
      <c r="D521" s="504" t="str">
        <f>UHG_csv!D221</f>
        <v/>
      </c>
      <c r="E521" s="504" t="str">
        <f>UHG_csv!E221</f>
        <v/>
      </c>
      <c r="F521" s="503" t="str">
        <f>UHG_csv!F221</f>
        <v/>
      </c>
      <c r="G521" s="503" t="str">
        <f>UHG_csv!G221</f>
        <v/>
      </c>
      <c r="H521" s="799" t="str">
        <f>UHG_csv!H221</f>
        <v/>
      </c>
      <c r="I521" s="799" t="str">
        <f>UHG_csv!I221</f>
        <v/>
      </c>
      <c r="J521" s="503" t="str">
        <f>UHG_csv!J221</f>
        <v/>
      </c>
      <c r="K521" s="503" t="str">
        <f>UHG_csv!K221</f>
        <v/>
      </c>
      <c r="L521" s="505"/>
      <c r="M521" s="506"/>
    </row>
    <row r="522" spans="1:13" x14ac:dyDescent="0.25">
      <c r="A522" s="502" t="str">
        <f>UHG_csv!A222</f>
        <v/>
      </c>
      <c r="B522" s="503" t="str">
        <f>UHG_csv!B222</f>
        <v/>
      </c>
      <c r="C522" s="503" t="str">
        <f>UHG_csv!C222</f>
        <v/>
      </c>
      <c r="D522" s="504" t="str">
        <f>UHG_csv!D222</f>
        <v/>
      </c>
      <c r="E522" s="504" t="str">
        <f>UHG_csv!E222</f>
        <v/>
      </c>
      <c r="F522" s="503" t="str">
        <f>UHG_csv!F222</f>
        <v/>
      </c>
      <c r="G522" s="503" t="str">
        <f>UHG_csv!G222</f>
        <v/>
      </c>
      <c r="H522" s="799" t="str">
        <f>UHG_csv!H222</f>
        <v/>
      </c>
      <c r="I522" s="799" t="str">
        <f>UHG_csv!I222</f>
        <v/>
      </c>
      <c r="J522" s="503" t="str">
        <f>UHG_csv!J222</f>
        <v/>
      </c>
      <c r="K522" s="503" t="str">
        <f>UHG_csv!K222</f>
        <v/>
      </c>
      <c r="L522" s="505"/>
      <c r="M522" s="506"/>
    </row>
    <row r="523" spans="1:13" x14ac:dyDescent="0.25">
      <c r="A523" s="502" t="str">
        <f>UHG_csv!A223</f>
        <v/>
      </c>
      <c r="B523" s="503" t="str">
        <f>UHG_csv!B223</f>
        <v/>
      </c>
      <c r="C523" s="503" t="str">
        <f>UHG_csv!C223</f>
        <v/>
      </c>
      <c r="D523" s="504" t="str">
        <f>UHG_csv!D223</f>
        <v/>
      </c>
      <c r="E523" s="504" t="str">
        <f>UHG_csv!E223</f>
        <v/>
      </c>
      <c r="F523" s="503" t="str">
        <f>UHG_csv!F223</f>
        <v/>
      </c>
      <c r="G523" s="503" t="str">
        <f>UHG_csv!G223</f>
        <v/>
      </c>
      <c r="H523" s="799" t="str">
        <f>UHG_csv!H223</f>
        <v/>
      </c>
      <c r="I523" s="799" t="str">
        <f>UHG_csv!I223</f>
        <v/>
      </c>
      <c r="J523" s="503" t="str">
        <f>UHG_csv!J223</f>
        <v/>
      </c>
      <c r="K523" s="503" t="str">
        <f>UHG_csv!K223</f>
        <v/>
      </c>
      <c r="L523" s="505"/>
      <c r="M523" s="506"/>
    </row>
    <row r="524" spans="1:13" x14ac:dyDescent="0.25">
      <c r="A524" s="502" t="str">
        <f>UHG_csv!A224</f>
        <v/>
      </c>
      <c r="B524" s="503" t="str">
        <f>UHG_csv!B224</f>
        <v/>
      </c>
      <c r="C524" s="503" t="str">
        <f>UHG_csv!C224</f>
        <v/>
      </c>
      <c r="D524" s="504" t="str">
        <f>UHG_csv!D224</f>
        <v/>
      </c>
      <c r="E524" s="504" t="str">
        <f>UHG_csv!E224</f>
        <v/>
      </c>
      <c r="F524" s="503" t="str">
        <f>UHG_csv!F224</f>
        <v/>
      </c>
      <c r="G524" s="503" t="str">
        <f>UHG_csv!G224</f>
        <v/>
      </c>
      <c r="H524" s="799" t="str">
        <f>UHG_csv!H224</f>
        <v/>
      </c>
      <c r="I524" s="799" t="str">
        <f>UHG_csv!I224</f>
        <v/>
      </c>
      <c r="J524" s="503" t="str">
        <f>UHG_csv!J224</f>
        <v/>
      </c>
      <c r="K524" s="503" t="str">
        <f>UHG_csv!K224</f>
        <v/>
      </c>
      <c r="L524" s="505"/>
      <c r="M524" s="506"/>
    </row>
    <row r="525" spans="1:13" x14ac:dyDescent="0.25">
      <c r="A525" s="502" t="str">
        <f>UHG_csv!A225</f>
        <v/>
      </c>
      <c r="B525" s="503" t="str">
        <f>UHG_csv!B225</f>
        <v/>
      </c>
      <c r="C525" s="503" t="str">
        <f>UHG_csv!C225</f>
        <v/>
      </c>
      <c r="D525" s="504" t="str">
        <f>UHG_csv!D225</f>
        <v/>
      </c>
      <c r="E525" s="504" t="str">
        <f>UHG_csv!E225</f>
        <v/>
      </c>
      <c r="F525" s="503" t="str">
        <f>UHG_csv!F225</f>
        <v/>
      </c>
      <c r="G525" s="503" t="str">
        <f>UHG_csv!G225</f>
        <v/>
      </c>
      <c r="H525" s="799" t="str">
        <f>UHG_csv!H225</f>
        <v/>
      </c>
      <c r="I525" s="799" t="str">
        <f>UHG_csv!I225</f>
        <v/>
      </c>
      <c r="J525" s="503" t="str">
        <f>UHG_csv!J225</f>
        <v/>
      </c>
      <c r="K525" s="503" t="str">
        <f>UHG_csv!K225</f>
        <v/>
      </c>
      <c r="L525" s="505"/>
      <c r="M525" s="506"/>
    </row>
    <row r="526" spans="1:13" x14ac:dyDescent="0.25">
      <c r="A526" s="502" t="str">
        <f>UHG_csv!A226</f>
        <v/>
      </c>
      <c r="B526" s="503" t="str">
        <f>UHG_csv!B226</f>
        <v/>
      </c>
      <c r="C526" s="503" t="str">
        <f>UHG_csv!C226</f>
        <v/>
      </c>
      <c r="D526" s="504" t="str">
        <f>UHG_csv!D226</f>
        <v/>
      </c>
      <c r="E526" s="504" t="str">
        <f>UHG_csv!E226</f>
        <v/>
      </c>
      <c r="F526" s="503" t="str">
        <f>UHG_csv!F226</f>
        <v/>
      </c>
      <c r="G526" s="503" t="str">
        <f>UHG_csv!G226</f>
        <v/>
      </c>
      <c r="H526" s="799" t="str">
        <f>UHG_csv!H226</f>
        <v/>
      </c>
      <c r="I526" s="799" t="str">
        <f>UHG_csv!I226</f>
        <v/>
      </c>
      <c r="J526" s="503" t="str">
        <f>UHG_csv!J226</f>
        <v/>
      </c>
      <c r="K526" s="503" t="str">
        <f>UHG_csv!K226</f>
        <v/>
      </c>
      <c r="L526" s="505"/>
      <c r="M526" s="506"/>
    </row>
    <row r="527" spans="1:13" x14ac:dyDescent="0.25">
      <c r="A527" s="502" t="str">
        <f>UHG_csv!A227</f>
        <v/>
      </c>
      <c r="B527" s="503" t="str">
        <f>UHG_csv!B227</f>
        <v/>
      </c>
      <c r="C527" s="503" t="str">
        <f>UHG_csv!C227</f>
        <v/>
      </c>
      <c r="D527" s="504" t="str">
        <f>UHG_csv!D227</f>
        <v/>
      </c>
      <c r="E527" s="504" t="str">
        <f>UHG_csv!E227</f>
        <v/>
      </c>
      <c r="F527" s="503" t="str">
        <f>UHG_csv!F227</f>
        <v/>
      </c>
      <c r="G527" s="503" t="str">
        <f>UHG_csv!G227</f>
        <v/>
      </c>
      <c r="H527" s="799" t="str">
        <f>UHG_csv!H227</f>
        <v/>
      </c>
      <c r="I527" s="799" t="str">
        <f>UHG_csv!I227</f>
        <v/>
      </c>
      <c r="J527" s="503" t="str">
        <f>UHG_csv!J227</f>
        <v/>
      </c>
      <c r="K527" s="503" t="str">
        <f>UHG_csv!K227</f>
        <v/>
      </c>
      <c r="L527" s="505"/>
      <c r="M527" s="506"/>
    </row>
    <row r="528" spans="1:13" x14ac:dyDescent="0.25">
      <c r="A528" s="502" t="str">
        <f>UHG_csv!A228</f>
        <v/>
      </c>
      <c r="B528" s="503" t="str">
        <f>UHG_csv!B228</f>
        <v/>
      </c>
      <c r="C528" s="503" t="str">
        <f>UHG_csv!C228</f>
        <v/>
      </c>
      <c r="D528" s="504" t="str">
        <f>UHG_csv!D228</f>
        <v/>
      </c>
      <c r="E528" s="504" t="str">
        <f>UHG_csv!E228</f>
        <v/>
      </c>
      <c r="F528" s="503" t="str">
        <f>UHG_csv!F228</f>
        <v/>
      </c>
      <c r="G528" s="503" t="str">
        <f>UHG_csv!G228</f>
        <v/>
      </c>
      <c r="H528" s="799" t="str">
        <f>UHG_csv!H228</f>
        <v/>
      </c>
      <c r="I528" s="799" t="str">
        <f>UHG_csv!I228</f>
        <v/>
      </c>
      <c r="J528" s="503" t="str">
        <f>UHG_csv!J228</f>
        <v/>
      </c>
      <c r="K528" s="503" t="str">
        <f>UHG_csv!K228</f>
        <v/>
      </c>
      <c r="L528" s="505"/>
      <c r="M528" s="506"/>
    </row>
    <row r="529" spans="1:13" x14ac:dyDescent="0.25">
      <c r="A529" s="502" t="str">
        <f>UHG_csv!A229</f>
        <v/>
      </c>
      <c r="B529" s="503" t="str">
        <f>UHG_csv!B229</f>
        <v/>
      </c>
      <c r="C529" s="503" t="str">
        <f>UHG_csv!C229</f>
        <v/>
      </c>
      <c r="D529" s="504" t="str">
        <f>UHG_csv!D229</f>
        <v/>
      </c>
      <c r="E529" s="504" t="str">
        <f>UHG_csv!E229</f>
        <v/>
      </c>
      <c r="F529" s="503" t="str">
        <f>UHG_csv!F229</f>
        <v/>
      </c>
      <c r="G529" s="503" t="str">
        <f>UHG_csv!G229</f>
        <v/>
      </c>
      <c r="H529" s="799" t="str">
        <f>UHG_csv!H229</f>
        <v/>
      </c>
      <c r="I529" s="799" t="str">
        <f>UHG_csv!I229</f>
        <v/>
      </c>
      <c r="J529" s="503" t="str">
        <f>UHG_csv!J229</f>
        <v/>
      </c>
      <c r="K529" s="503" t="str">
        <f>UHG_csv!K229</f>
        <v/>
      </c>
      <c r="L529" s="505"/>
      <c r="M529" s="506"/>
    </row>
    <row r="530" spans="1:13" x14ac:dyDescent="0.25">
      <c r="A530" s="502" t="str">
        <f>UHG_csv!A230</f>
        <v/>
      </c>
      <c r="B530" s="503" t="str">
        <f>UHG_csv!B230</f>
        <v/>
      </c>
      <c r="C530" s="503" t="str">
        <f>UHG_csv!C230</f>
        <v/>
      </c>
      <c r="D530" s="504" t="str">
        <f>UHG_csv!D230</f>
        <v/>
      </c>
      <c r="E530" s="504" t="str">
        <f>UHG_csv!E230</f>
        <v/>
      </c>
      <c r="F530" s="503" t="str">
        <f>UHG_csv!F230</f>
        <v/>
      </c>
      <c r="G530" s="503" t="str">
        <f>UHG_csv!G230</f>
        <v/>
      </c>
      <c r="H530" s="799" t="str">
        <f>UHG_csv!H230</f>
        <v/>
      </c>
      <c r="I530" s="799" t="str">
        <f>UHG_csv!I230</f>
        <v/>
      </c>
      <c r="J530" s="503" t="str">
        <f>UHG_csv!J230</f>
        <v/>
      </c>
      <c r="K530" s="503" t="str">
        <f>UHG_csv!K230</f>
        <v/>
      </c>
      <c r="L530" s="505"/>
      <c r="M530" s="506"/>
    </row>
    <row r="531" spans="1:13" x14ac:dyDescent="0.25">
      <c r="A531" s="502" t="str">
        <f>UHG_csv!A231</f>
        <v/>
      </c>
      <c r="B531" s="503" t="str">
        <f>UHG_csv!B231</f>
        <v/>
      </c>
      <c r="C531" s="503" t="str">
        <f>UHG_csv!C231</f>
        <v/>
      </c>
      <c r="D531" s="504" t="str">
        <f>UHG_csv!D231</f>
        <v/>
      </c>
      <c r="E531" s="504" t="str">
        <f>UHG_csv!E231</f>
        <v/>
      </c>
      <c r="F531" s="503" t="str">
        <f>UHG_csv!F231</f>
        <v/>
      </c>
      <c r="G531" s="503" t="str">
        <f>UHG_csv!G231</f>
        <v/>
      </c>
      <c r="H531" s="799" t="str">
        <f>UHG_csv!H231</f>
        <v/>
      </c>
      <c r="I531" s="799" t="str">
        <f>UHG_csv!I231</f>
        <v/>
      </c>
      <c r="J531" s="503" t="str">
        <f>UHG_csv!J231</f>
        <v/>
      </c>
      <c r="K531" s="503" t="str">
        <f>UHG_csv!K231</f>
        <v/>
      </c>
      <c r="L531" s="505"/>
      <c r="M531" s="506"/>
    </row>
    <row r="532" spans="1:13" x14ac:dyDescent="0.25">
      <c r="A532" s="502" t="str">
        <f>UHG_csv!A232</f>
        <v/>
      </c>
      <c r="B532" s="503" t="str">
        <f>UHG_csv!B232</f>
        <v/>
      </c>
      <c r="C532" s="503" t="str">
        <f>UHG_csv!C232</f>
        <v/>
      </c>
      <c r="D532" s="504" t="str">
        <f>UHG_csv!D232</f>
        <v/>
      </c>
      <c r="E532" s="504" t="str">
        <f>UHG_csv!E232</f>
        <v/>
      </c>
      <c r="F532" s="503" t="str">
        <f>UHG_csv!F232</f>
        <v/>
      </c>
      <c r="G532" s="503" t="str">
        <f>UHG_csv!G232</f>
        <v/>
      </c>
      <c r="H532" s="799" t="str">
        <f>UHG_csv!H232</f>
        <v/>
      </c>
      <c r="I532" s="799" t="str">
        <f>UHG_csv!I232</f>
        <v/>
      </c>
      <c r="J532" s="503" t="str">
        <f>UHG_csv!J232</f>
        <v/>
      </c>
      <c r="K532" s="503" t="str">
        <f>UHG_csv!K232</f>
        <v/>
      </c>
      <c r="L532" s="505"/>
      <c r="M532" s="506"/>
    </row>
    <row r="533" spans="1:13" x14ac:dyDescent="0.25">
      <c r="A533" s="502" t="str">
        <f>UHG_csv!A233</f>
        <v/>
      </c>
      <c r="B533" s="503" t="str">
        <f>UHG_csv!B233</f>
        <v/>
      </c>
      <c r="C533" s="503" t="str">
        <f>UHG_csv!C233</f>
        <v/>
      </c>
      <c r="D533" s="504" t="str">
        <f>UHG_csv!D233</f>
        <v/>
      </c>
      <c r="E533" s="504" t="str">
        <f>UHG_csv!E233</f>
        <v/>
      </c>
      <c r="F533" s="503" t="str">
        <f>UHG_csv!F233</f>
        <v/>
      </c>
      <c r="G533" s="503" t="str">
        <f>UHG_csv!G233</f>
        <v/>
      </c>
      <c r="H533" s="799" t="str">
        <f>UHG_csv!H233</f>
        <v/>
      </c>
      <c r="I533" s="799" t="str">
        <f>UHG_csv!I233</f>
        <v/>
      </c>
      <c r="J533" s="503" t="str">
        <f>UHG_csv!J233</f>
        <v/>
      </c>
      <c r="K533" s="503" t="str">
        <f>UHG_csv!K233</f>
        <v/>
      </c>
      <c r="L533" s="505"/>
      <c r="M533" s="506"/>
    </row>
    <row r="534" spans="1:13" x14ac:dyDescent="0.25">
      <c r="A534" s="502" t="str">
        <f>UHG_csv!A234</f>
        <v/>
      </c>
      <c r="B534" s="503" t="str">
        <f>UHG_csv!B234</f>
        <v/>
      </c>
      <c r="C534" s="503" t="str">
        <f>UHG_csv!C234</f>
        <v/>
      </c>
      <c r="D534" s="504" t="str">
        <f>UHG_csv!D234</f>
        <v/>
      </c>
      <c r="E534" s="504" t="str">
        <f>UHG_csv!E234</f>
        <v/>
      </c>
      <c r="F534" s="503" t="str">
        <f>UHG_csv!F234</f>
        <v/>
      </c>
      <c r="G534" s="503" t="str">
        <f>UHG_csv!G234</f>
        <v/>
      </c>
      <c r="H534" s="799" t="str">
        <f>UHG_csv!H234</f>
        <v/>
      </c>
      <c r="I534" s="799" t="str">
        <f>UHG_csv!I234</f>
        <v/>
      </c>
      <c r="J534" s="503" t="str">
        <f>UHG_csv!J234</f>
        <v/>
      </c>
      <c r="K534" s="503" t="str">
        <f>UHG_csv!K234</f>
        <v/>
      </c>
      <c r="L534" s="505"/>
      <c r="M534" s="506"/>
    </row>
    <row r="535" spans="1:13" x14ac:dyDescent="0.25">
      <c r="A535" s="502" t="str">
        <f>UHG_csv!A235</f>
        <v/>
      </c>
      <c r="B535" s="503" t="str">
        <f>UHG_csv!B235</f>
        <v/>
      </c>
      <c r="C535" s="503" t="str">
        <f>UHG_csv!C235</f>
        <v/>
      </c>
      <c r="D535" s="504" t="str">
        <f>UHG_csv!D235</f>
        <v/>
      </c>
      <c r="E535" s="504" t="str">
        <f>UHG_csv!E235</f>
        <v/>
      </c>
      <c r="F535" s="503" t="str">
        <f>UHG_csv!F235</f>
        <v/>
      </c>
      <c r="G535" s="503" t="str">
        <f>UHG_csv!G235</f>
        <v/>
      </c>
      <c r="H535" s="799" t="str">
        <f>UHG_csv!H235</f>
        <v/>
      </c>
      <c r="I535" s="799" t="str">
        <f>UHG_csv!I235</f>
        <v/>
      </c>
      <c r="J535" s="503" t="str">
        <f>UHG_csv!J235</f>
        <v/>
      </c>
      <c r="K535" s="503" t="str">
        <f>UHG_csv!K235</f>
        <v/>
      </c>
      <c r="L535" s="505"/>
      <c r="M535" s="506"/>
    </row>
    <row r="536" spans="1:13" x14ac:dyDescent="0.25">
      <c r="A536" s="502" t="str">
        <f>UHG_csv!A236</f>
        <v/>
      </c>
      <c r="B536" s="503" t="str">
        <f>UHG_csv!B236</f>
        <v/>
      </c>
      <c r="C536" s="503" t="str">
        <f>UHG_csv!C236</f>
        <v/>
      </c>
      <c r="D536" s="504" t="str">
        <f>UHG_csv!D236</f>
        <v/>
      </c>
      <c r="E536" s="504" t="str">
        <f>UHG_csv!E236</f>
        <v/>
      </c>
      <c r="F536" s="503" t="str">
        <f>UHG_csv!F236</f>
        <v/>
      </c>
      <c r="G536" s="503" t="str">
        <f>UHG_csv!G236</f>
        <v/>
      </c>
      <c r="H536" s="799" t="str">
        <f>UHG_csv!H236</f>
        <v/>
      </c>
      <c r="I536" s="799" t="str">
        <f>UHG_csv!I236</f>
        <v/>
      </c>
      <c r="J536" s="503" t="str">
        <f>UHG_csv!J236</f>
        <v/>
      </c>
      <c r="K536" s="503" t="str">
        <f>UHG_csv!K236</f>
        <v/>
      </c>
      <c r="L536" s="505"/>
      <c r="M536" s="506"/>
    </row>
    <row r="537" spans="1:13" x14ac:dyDescent="0.25">
      <c r="A537" s="502" t="str">
        <f>UHG_csv!A237</f>
        <v/>
      </c>
      <c r="B537" s="503" t="str">
        <f>UHG_csv!B237</f>
        <v/>
      </c>
      <c r="C537" s="503" t="str">
        <f>UHG_csv!C237</f>
        <v/>
      </c>
      <c r="D537" s="504" t="str">
        <f>UHG_csv!D237</f>
        <v/>
      </c>
      <c r="E537" s="504" t="str">
        <f>UHG_csv!E237</f>
        <v/>
      </c>
      <c r="F537" s="503" t="str">
        <f>UHG_csv!F237</f>
        <v/>
      </c>
      <c r="G537" s="503" t="str">
        <f>UHG_csv!G237</f>
        <v/>
      </c>
      <c r="H537" s="799" t="str">
        <f>UHG_csv!H237</f>
        <v/>
      </c>
      <c r="I537" s="799" t="str">
        <f>UHG_csv!I237</f>
        <v/>
      </c>
      <c r="J537" s="503" t="str">
        <f>UHG_csv!J237</f>
        <v/>
      </c>
      <c r="K537" s="503" t="str">
        <f>UHG_csv!K237</f>
        <v/>
      </c>
      <c r="L537" s="505"/>
      <c r="M537" s="506"/>
    </row>
    <row r="538" spans="1:13" x14ac:dyDescent="0.25">
      <c r="A538" s="502" t="str">
        <f>UHG_csv!A238</f>
        <v/>
      </c>
      <c r="B538" s="503" t="str">
        <f>UHG_csv!B238</f>
        <v/>
      </c>
      <c r="C538" s="503" t="str">
        <f>UHG_csv!C238</f>
        <v/>
      </c>
      <c r="D538" s="504" t="str">
        <f>UHG_csv!D238</f>
        <v/>
      </c>
      <c r="E538" s="504" t="str">
        <f>UHG_csv!E238</f>
        <v/>
      </c>
      <c r="F538" s="503" t="str">
        <f>UHG_csv!F238</f>
        <v/>
      </c>
      <c r="G538" s="503" t="str">
        <f>UHG_csv!G238</f>
        <v/>
      </c>
      <c r="H538" s="799" t="str">
        <f>UHG_csv!H238</f>
        <v/>
      </c>
      <c r="I538" s="799" t="str">
        <f>UHG_csv!I238</f>
        <v/>
      </c>
      <c r="J538" s="503" t="str">
        <f>UHG_csv!J238</f>
        <v/>
      </c>
      <c r="K538" s="503" t="str">
        <f>UHG_csv!K238</f>
        <v/>
      </c>
      <c r="L538" s="505"/>
      <c r="M538" s="506"/>
    </row>
    <row r="539" spans="1:13" x14ac:dyDescent="0.25">
      <c r="A539" s="502" t="str">
        <f>UHG_csv!A239</f>
        <v/>
      </c>
      <c r="B539" s="503" t="str">
        <f>UHG_csv!B239</f>
        <v/>
      </c>
      <c r="C539" s="503" t="str">
        <f>UHG_csv!C239</f>
        <v/>
      </c>
      <c r="D539" s="504" t="str">
        <f>UHG_csv!D239</f>
        <v/>
      </c>
      <c r="E539" s="504" t="str">
        <f>UHG_csv!E239</f>
        <v/>
      </c>
      <c r="F539" s="503" t="str">
        <f>UHG_csv!F239</f>
        <v/>
      </c>
      <c r="G539" s="503" t="str">
        <f>UHG_csv!G239</f>
        <v/>
      </c>
      <c r="H539" s="799" t="str">
        <f>UHG_csv!H239</f>
        <v/>
      </c>
      <c r="I539" s="799" t="str">
        <f>UHG_csv!I239</f>
        <v/>
      </c>
      <c r="J539" s="503" t="str">
        <f>UHG_csv!J239</f>
        <v/>
      </c>
      <c r="K539" s="503" t="str">
        <f>UHG_csv!K239</f>
        <v/>
      </c>
      <c r="L539" s="505"/>
      <c r="M539" s="506"/>
    </row>
    <row r="540" spans="1:13" x14ac:dyDescent="0.25">
      <c r="A540" s="502" t="str">
        <f>UHG_csv!A240</f>
        <v/>
      </c>
      <c r="B540" s="503" t="str">
        <f>UHG_csv!B240</f>
        <v/>
      </c>
      <c r="C540" s="503" t="str">
        <f>UHG_csv!C240</f>
        <v/>
      </c>
      <c r="D540" s="504" t="str">
        <f>UHG_csv!D240</f>
        <v/>
      </c>
      <c r="E540" s="504" t="str">
        <f>UHG_csv!E240</f>
        <v/>
      </c>
      <c r="F540" s="503" t="str">
        <f>UHG_csv!F240</f>
        <v/>
      </c>
      <c r="G540" s="503" t="str">
        <f>UHG_csv!G240</f>
        <v/>
      </c>
      <c r="H540" s="799" t="str">
        <f>UHG_csv!H240</f>
        <v/>
      </c>
      <c r="I540" s="799" t="str">
        <f>UHG_csv!I240</f>
        <v/>
      </c>
      <c r="J540" s="503" t="str">
        <f>UHG_csv!J240</f>
        <v/>
      </c>
      <c r="K540" s="503" t="str">
        <f>UHG_csv!K240</f>
        <v/>
      </c>
      <c r="L540" s="505"/>
      <c r="M540" s="506"/>
    </row>
    <row r="541" spans="1:13" x14ac:dyDescent="0.25">
      <c r="A541" s="502" t="str">
        <f>UHG_csv!A241</f>
        <v/>
      </c>
      <c r="B541" s="503" t="str">
        <f>UHG_csv!B241</f>
        <v/>
      </c>
      <c r="C541" s="503" t="str">
        <f>UHG_csv!C241</f>
        <v/>
      </c>
      <c r="D541" s="504" t="str">
        <f>UHG_csv!D241</f>
        <v/>
      </c>
      <c r="E541" s="504" t="str">
        <f>UHG_csv!E241</f>
        <v/>
      </c>
      <c r="F541" s="503" t="str">
        <f>UHG_csv!F241</f>
        <v/>
      </c>
      <c r="G541" s="503" t="str">
        <f>UHG_csv!G241</f>
        <v/>
      </c>
      <c r="H541" s="799" t="str">
        <f>UHG_csv!H241</f>
        <v/>
      </c>
      <c r="I541" s="799" t="str">
        <f>UHG_csv!I241</f>
        <v/>
      </c>
      <c r="J541" s="503" t="str">
        <f>UHG_csv!J241</f>
        <v/>
      </c>
      <c r="K541" s="503" t="str">
        <f>UHG_csv!K241</f>
        <v/>
      </c>
      <c r="L541" s="505"/>
      <c r="M541" s="506"/>
    </row>
    <row r="542" spans="1:13" x14ac:dyDescent="0.25">
      <c r="A542" s="502" t="str">
        <f>UHG_csv!A242</f>
        <v/>
      </c>
      <c r="B542" s="503" t="str">
        <f>UHG_csv!B242</f>
        <v/>
      </c>
      <c r="C542" s="503" t="str">
        <f>UHG_csv!C242</f>
        <v/>
      </c>
      <c r="D542" s="504" t="str">
        <f>UHG_csv!D242</f>
        <v/>
      </c>
      <c r="E542" s="504" t="str">
        <f>UHG_csv!E242</f>
        <v/>
      </c>
      <c r="F542" s="503" t="str">
        <f>UHG_csv!F242</f>
        <v/>
      </c>
      <c r="G542" s="503" t="str">
        <f>UHG_csv!G242</f>
        <v/>
      </c>
      <c r="H542" s="799" t="str">
        <f>UHG_csv!H242</f>
        <v/>
      </c>
      <c r="I542" s="799" t="str">
        <f>UHG_csv!I242</f>
        <v/>
      </c>
      <c r="J542" s="503" t="str">
        <f>UHG_csv!J242</f>
        <v/>
      </c>
      <c r="K542" s="503" t="str">
        <f>UHG_csv!K242</f>
        <v/>
      </c>
      <c r="L542" s="505"/>
      <c r="M542" s="506"/>
    </row>
    <row r="543" spans="1:13" x14ac:dyDescent="0.25">
      <c r="A543" s="502" t="str">
        <f>UHG_csv!A243</f>
        <v/>
      </c>
      <c r="B543" s="503" t="str">
        <f>UHG_csv!B243</f>
        <v/>
      </c>
      <c r="C543" s="503" t="str">
        <f>UHG_csv!C243</f>
        <v/>
      </c>
      <c r="D543" s="504" t="str">
        <f>UHG_csv!D243</f>
        <v/>
      </c>
      <c r="E543" s="504" t="str">
        <f>UHG_csv!E243</f>
        <v/>
      </c>
      <c r="F543" s="503" t="str">
        <f>UHG_csv!F243</f>
        <v/>
      </c>
      <c r="G543" s="503" t="str">
        <f>UHG_csv!G243</f>
        <v/>
      </c>
      <c r="H543" s="799" t="str">
        <f>UHG_csv!H243</f>
        <v/>
      </c>
      <c r="I543" s="799" t="str">
        <f>UHG_csv!I243</f>
        <v/>
      </c>
      <c r="J543" s="503" t="str">
        <f>UHG_csv!J243</f>
        <v/>
      </c>
      <c r="K543" s="503" t="str">
        <f>UHG_csv!K243</f>
        <v/>
      </c>
      <c r="L543" s="505"/>
      <c r="M543" s="506"/>
    </row>
    <row r="544" spans="1:13" x14ac:dyDescent="0.25">
      <c r="A544" s="502" t="str">
        <f>UHG_csv!A244</f>
        <v/>
      </c>
      <c r="B544" s="503" t="str">
        <f>UHG_csv!B244</f>
        <v/>
      </c>
      <c r="C544" s="503" t="str">
        <f>UHG_csv!C244</f>
        <v/>
      </c>
      <c r="D544" s="504" t="str">
        <f>UHG_csv!D244</f>
        <v/>
      </c>
      <c r="E544" s="504" t="str">
        <f>UHG_csv!E244</f>
        <v/>
      </c>
      <c r="F544" s="503" t="str">
        <f>UHG_csv!F244</f>
        <v/>
      </c>
      <c r="G544" s="503" t="str">
        <f>UHG_csv!G244</f>
        <v/>
      </c>
      <c r="H544" s="799" t="str">
        <f>UHG_csv!H244</f>
        <v/>
      </c>
      <c r="I544" s="799" t="str">
        <f>UHG_csv!I244</f>
        <v/>
      </c>
      <c r="J544" s="503" t="str">
        <f>UHG_csv!J244</f>
        <v/>
      </c>
      <c r="K544" s="503" t="str">
        <f>UHG_csv!K244</f>
        <v/>
      </c>
      <c r="L544" s="505"/>
      <c r="M544" s="506"/>
    </row>
    <row r="545" spans="1:13" x14ac:dyDescent="0.25">
      <c r="A545" s="502" t="str">
        <f>UHG_csv!A245</f>
        <v/>
      </c>
      <c r="B545" s="503" t="str">
        <f>UHG_csv!B245</f>
        <v/>
      </c>
      <c r="C545" s="503" t="str">
        <f>UHG_csv!C245</f>
        <v/>
      </c>
      <c r="D545" s="504" t="str">
        <f>UHG_csv!D245</f>
        <v/>
      </c>
      <c r="E545" s="504" t="str">
        <f>UHG_csv!E245</f>
        <v/>
      </c>
      <c r="F545" s="503" t="str">
        <f>UHG_csv!F245</f>
        <v/>
      </c>
      <c r="G545" s="503" t="str">
        <f>UHG_csv!G245</f>
        <v/>
      </c>
      <c r="H545" s="799" t="str">
        <f>UHG_csv!H245</f>
        <v/>
      </c>
      <c r="I545" s="799" t="str">
        <f>UHG_csv!I245</f>
        <v/>
      </c>
      <c r="J545" s="503" t="str">
        <f>UHG_csv!J245</f>
        <v/>
      </c>
      <c r="K545" s="503" t="str">
        <f>UHG_csv!K245</f>
        <v/>
      </c>
      <c r="L545" s="505"/>
      <c r="M545" s="506"/>
    </row>
    <row r="546" spans="1:13" x14ac:dyDescent="0.25">
      <c r="A546" s="502" t="str">
        <f>UHG_csv!A246</f>
        <v/>
      </c>
      <c r="B546" s="503" t="str">
        <f>UHG_csv!B246</f>
        <v/>
      </c>
      <c r="C546" s="503" t="str">
        <f>UHG_csv!C246</f>
        <v/>
      </c>
      <c r="D546" s="504" t="str">
        <f>UHG_csv!D246</f>
        <v/>
      </c>
      <c r="E546" s="504" t="str">
        <f>UHG_csv!E246</f>
        <v/>
      </c>
      <c r="F546" s="503" t="str">
        <f>UHG_csv!F246</f>
        <v/>
      </c>
      <c r="G546" s="503" t="str">
        <f>UHG_csv!G246</f>
        <v/>
      </c>
      <c r="H546" s="799" t="str">
        <f>UHG_csv!H246</f>
        <v/>
      </c>
      <c r="I546" s="799" t="str">
        <f>UHG_csv!I246</f>
        <v/>
      </c>
      <c r="J546" s="503" t="str">
        <f>UHG_csv!J246</f>
        <v/>
      </c>
      <c r="K546" s="503" t="str">
        <f>UHG_csv!K246</f>
        <v/>
      </c>
      <c r="L546" s="505"/>
      <c r="M546" s="506"/>
    </row>
    <row r="547" spans="1:13" x14ac:dyDescent="0.25">
      <c r="A547" s="502" t="str">
        <f>UHG_csv!A247</f>
        <v/>
      </c>
      <c r="B547" s="503" t="str">
        <f>UHG_csv!B247</f>
        <v/>
      </c>
      <c r="C547" s="503" t="str">
        <f>UHG_csv!C247</f>
        <v/>
      </c>
      <c r="D547" s="504" t="str">
        <f>UHG_csv!D247</f>
        <v/>
      </c>
      <c r="E547" s="504" t="str">
        <f>UHG_csv!E247</f>
        <v/>
      </c>
      <c r="F547" s="503" t="str">
        <f>UHG_csv!F247</f>
        <v/>
      </c>
      <c r="G547" s="503" t="str">
        <f>UHG_csv!G247</f>
        <v/>
      </c>
      <c r="H547" s="799" t="str">
        <f>UHG_csv!H247</f>
        <v/>
      </c>
      <c r="I547" s="799" t="str">
        <f>UHG_csv!I247</f>
        <v/>
      </c>
      <c r="J547" s="503" t="str">
        <f>UHG_csv!J247</f>
        <v/>
      </c>
      <c r="K547" s="503" t="str">
        <f>UHG_csv!K247</f>
        <v/>
      </c>
      <c r="L547" s="505"/>
      <c r="M547" s="506"/>
    </row>
    <row r="548" spans="1:13" x14ac:dyDescent="0.25">
      <c r="A548" s="502" t="str">
        <f>UHG_csv!A248</f>
        <v/>
      </c>
      <c r="B548" s="503" t="str">
        <f>UHG_csv!B248</f>
        <v/>
      </c>
      <c r="C548" s="503" t="str">
        <f>UHG_csv!C248</f>
        <v/>
      </c>
      <c r="D548" s="504" t="str">
        <f>UHG_csv!D248</f>
        <v/>
      </c>
      <c r="E548" s="504" t="str">
        <f>UHG_csv!E248</f>
        <v/>
      </c>
      <c r="F548" s="503" t="str">
        <f>UHG_csv!F248</f>
        <v/>
      </c>
      <c r="G548" s="503" t="str">
        <f>UHG_csv!G248</f>
        <v/>
      </c>
      <c r="H548" s="799" t="str">
        <f>UHG_csv!H248</f>
        <v/>
      </c>
      <c r="I548" s="799" t="str">
        <f>UHG_csv!I248</f>
        <v/>
      </c>
      <c r="J548" s="503" t="str">
        <f>UHG_csv!J248</f>
        <v/>
      </c>
      <c r="K548" s="503" t="str">
        <f>UHG_csv!K248</f>
        <v/>
      </c>
      <c r="L548" s="505"/>
      <c r="M548" s="506"/>
    </row>
    <row r="549" spans="1:13" x14ac:dyDescent="0.25">
      <c r="A549" s="502" t="str">
        <f>UHG_csv!A249</f>
        <v/>
      </c>
      <c r="B549" s="503" t="str">
        <f>UHG_csv!B249</f>
        <v/>
      </c>
      <c r="C549" s="503" t="str">
        <f>UHG_csv!C249</f>
        <v/>
      </c>
      <c r="D549" s="504" t="str">
        <f>UHG_csv!D249</f>
        <v/>
      </c>
      <c r="E549" s="504" t="str">
        <f>UHG_csv!E249</f>
        <v/>
      </c>
      <c r="F549" s="503" t="str">
        <f>UHG_csv!F249</f>
        <v/>
      </c>
      <c r="G549" s="503" t="str">
        <f>UHG_csv!G249</f>
        <v/>
      </c>
      <c r="H549" s="799" t="str">
        <f>UHG_csv!H249</f>
        <v/>
      </c>
      <c r="I549" s="799" t="str">
        <f>UHG_csv!I249</f>
        <v/>
      </c>
      <c r="J549" s="503" t="str">
        <f>UHG_csv!J249</f>
        <v/>
      </c>
      <c r="K549" s="503" t="str">
        <f>UHG_csv!K249</f>
        <v/>
      </c>
      <c r="L549" s="505"/>
      <c r="M549" s="506"/>
    </row>
    <row r="550" spans="1:13" x14ac:dyDescent="0.25">
      <c r="A550" s="502" t="str">
        <f>UHG_csv!A250</f>
        <v/>
      </c>
      <c r="B550" s="503" t="str">
        <f>UHG_csv!B250</f>
        <v/>
      </c>
      <c r="C550" s="503" t="str">
        <f>UHG_csv!C250</f>
        <v/>
      </c>
      <c r="D550" s="504" t="str">
        <f>UHG_csv!D250</f>
        <v/>
      </c>
      <c r="E550" s="504" t="str">
        <f>UHG_csv!E250</f>
        <v/>
      </c>
      <c r="F550" s="503" t="str">
        <f>UHG_csv!F250</f>
        <v/>
      </c>
      <c r="G550" s="503" t="str">
        <f>UHG_csv!G250</f>
        <v/>
      </c>
      <c r="H550" s="799" t="str">
        <f>UHG_csv!H250</f>
        <v/>
      </c>
      <c r="I550" s="799" t="str">
        <f>UHG_csv!I250</f>
        <v/>
      </c>
      <c r="J550" s="503" t="str">
        <f>UHG_csv!J250</f>
        <v/>
      </c>
      <c r="K550" s="503" t="str">
        <f>UHG_csv!K250</f>
        <v/>
      </c>
      <c r="L550" s="505"/>
      <c r="M550" s="506"/>
    </row>
    <row r="551" spans="1:13" x14ac:dyDescent="0.25">
      <c r="A551" s="502" t="str">
        <f>UHG_csv!A251</f>
        <v/>
      </c>
      <c r="B551" s="503" t="str">
        <f>UHG_csv!B251</f>
        <v/>
      </c>
      <c r="C551" s="503" t="str">
        <f>UHG_csv!C251</f>
        <v/>
      </c>
      <c r="D551" s="504" t="str">
        <f>UHG_csv!D251</f>
        <v/>
      </c>
      <c r="E551" s="504" t="str">
        <f>UHG_csv!E251</f>
        <v/>
      </c>
      <c r="F551" s="503" t="str">
        <f>UHG_csv!F251</f>
        <v/>
      </c>
      <c r="G551" s="503" t="str">
        <f>UHG_csv!G251</f>
        <v/>
      </c>
      <c r="H551" s="799" t="str">
        <f>UHG_csv!H251</f>
        <v/>
      </c>
      <c r="I551" s="799" t="str">
        <f>UHG_csv!I251</f>
        <v/>
      </c>
      <c r="J551" s="503" t="str">
        <f>UHG_csv!J251</f>
        <v/>
      </c>
      <c r="K551" s="503" t="str">
        <f>UHG_csv!K251</f>
        <v/>
      </c>
      <c r="L551" s="505"/>
      <c r="M551" s="506"/>
    </row>
    <row r="552" spans="1:13" x14ac:dyDescent="0.25">
      <c r="A552" s="502" t="str">
        <f>UHG_csv!A252</f>
        <v/>
      </c>
      <c r="B552" s="503" t="str">
        <f>UHG_csv!B252</f>
        <v/>
      </c>
      <c r="C552" s="503" t="str">
        <f>UHG_csv!C252</f>
        <v/>
      </c>
      <c r="D552" s="504" t="str">
        <f>UHG_csv!D252</f>
        <v/>
      </c>
      <c r="E552" s="504" t="str">
        <f>UHG_csv!E252</f>
        <v/>
      </c>
      <c r="F552" s="503" t="str">
        <f>UHG_csv!F252</f>
        <v/>
      </c>
      <c r="G552" s="503" t="str">
        <f>UHG_csv!G252</f>
        <v/>
      </c>
      <c r="H552" s="799" t="str">
        <f>UHG_csv!H252</f>
        <v/>
      </c>
      <c r="I552" s="799" t="str">
        <f>UHG_csv!I252</f>
        <v/>
      </c>
      <c r="J552" s="503" t="str">
        <f>UHG_csv!J252</f>
        <v/>
      </c>
      <c r="K552" s="503" t="str">
        <f>UHG_csv!K252</f>
        <v/>
      </c>
      <c r="L552" s="505"/>
      <c r="M552" s="506"/>
    </row>
    <row r="553" spans="1:13" x14ac:dyDescent="0.25">
      <c r="A553" s="502" t="str">
        <f>UHG_csv!A253</f>
        <v/>
      </c>
      <c r="B553" s="503" t="str">
        <f>UHG_csv!B253</f>
        <v/>
      </c>
      <c r="C553" s="503" t="str">
        <f>UHG_csv!C253</f>
        <v/>
      </c>
      <c r="D553" s="504" t="str">
        <f>UHG_csv!D253</f>
        <v/>
      </c>
      <c r="E553" s="504" t="str">
        <f>UHG_csv!E253</f>
        <v/>
      </c>
      <c r="F553" s="503" t="str">
        <f>UHG_csv!F253</f>
        <v/>
      </c>
      <c r="G553" s="503" t="str">
        <f>UHG_csv!G253</f>
        <v/>
      </c>
      <c r="H553" s="799" t="str">
        <f>UHG_csv!H253</f>
        <v/>
      </c>
      <c r="I553" s="799" t="str">
        <f>UHG_csv!I253</f>
        <v/>
      </c>
      <c r="J553" s="503" t="str">
        <f>UHG_csv!J253</f>
        <v/>
      </c>
      <c r="K553" s="503" t="str">
        <f>UHG_csv!K253</f>
        <v/>
      </c>
      <c r="L553" s="505"/>
      <c r="M553" s="506"/>
    </row>
    <row r="554" spans="1:13" x14ac:dyDescent="0.25">
      <c r="A554" s="502" t="str">
        <f>UHG_csv!A254</f>
        <v/>
      </c>
      <c r="B554" s="503" t="str">
        <f>UHG_csv!B254</f>
        <v/>
      </c>
      <c r="C554" s="503" t="str">
        <f>UHG_csv!C254</f>
        <v/>
      </c>
      <c r="D554" s="504" t="str">
        <f>UHG_csv!D254</f>
        <v/>
      </c>
      <c r="E554" s="504" t="str">
        <f>UHG_csv!E254</f>
        <v/>
      </c>
      <c r="F554" s="503" t="str">
        <f>UHG_csv!F254</f>
        <v/>
      </c>
      <c r="G554" s="503" t="str">
        <f>UHG_csv!G254</f>
        <v/>
      </c>
      <c r="H554" s="799" t="str">
        <f>UHG_csv!H254</f>
        <v/>
      </c>
      <c r="I554" s="799" t="str">
        <f>UHG_csv!I254</f>
        <v/>
      </c>
      <c r="J554" s="503" t="str">
        <f>UHG_csv!J254</f>
        <v/>
      </c>
      <c r="K554" s="503" t="str">
        <f>UHG_csv!K254</f>
        <v/>
      </c>
      <c r="L554" s="505"/>
      <c r="M554" s="506"/>
    </row>
    <row r="555" spans="1:13" x14ac:dyDescent="0.25">
      <c r="A555" s="502" t="str">
        <f>UHG_csv!A255</f>
        <v/>
      </c>
      <c r="B555" s="503" t="str">
        <f>UHG_csv!B255</f>
        <v/>
      </c>
      <c r="C555" s="503" t="str">
        <f>UHG_csv!C255</f>
        <v/>
      </c>
      <c r="D555" s="504" t="str">
        <f>UHG_csv!D255</f>
        <v/>
      </c>
      <c r="E555" s="504" t="str">
        <f>UHG_csv!E255</f>
        <v/>
      </c>
      <c r="F555" s="503" t="str">
        <f>UHG_csv!F255</f>
        <v/>
      </c>
      <c r="G555" s="503" t="str">
        <f>UHG_csv!G255</f>
        <v/>
      </c>
      <c r="H555" s="799" t="str">
        <f>UHG_csv!H255</f>
        <v/>
      </c>
      <c r="I555" s="799" t="str">
        <f>UHG_csv!I255</f>
        <v/>
      </c>
      <c r="J555" s="503" t="str">
        <f>UHG_csv!J255</f>
        <v/>
      </c>
      <c r="K555" s="503" t="str">
        <f>UHG_csv!K255</f>
        <v/>
      </c>
      <c r="L555" s="505"/>
      <c r="M555" s="506"/>
    </row>
    <row r="556" spans="1:13" x14ac:dyDescent="0.25">
      <c r="A556" s="502" t="str">
        <f>UHG_csv!A256</f>
        <v/>
      </c>
      <c r="B556" s="503" t="str">
        <f>UHG_csv!B256</f>
        <v/>
      </c>
      <c r="C556" s="503" t="str">
        <f>UHG_csv!C256</f>
        <v/>
      </c>
      <c r="D556" s="504" t="str">
        <f>UHG_csv!D256</f>
        <v/>
      </c>
      <c r="E556" s="504" t="str">
        <f>UHG_csv!E256</f>
        <v/>
      </c>
      <c r="F556" s="503" t="str">
        <f>UHG_csv!F256</f>
        <v/>
      </c>
      <c r="G556" s="503" t="str">
        <f>UHG_csv!G256</f>
        <v/>
      </c>
      <c r="H556" s="799" t="str">
        <f>UHG_csv!H256</f>
        <v/>
      </c>
      <c r="I556" s="799" t="str">
        <f>UHG_csv!I256</f>
        <v/>
      </c>
      <c r="J556" s="503" t="str">
        <f>UHG_csv!J256</f>
        <v/>
      </c>
      <c r="K556" s="503" t="str">
        <f>UHG_csv!K256</f>
        <v/>
      </c>
      <c r="L556" s="505"/>
      <c r="M556" s="506"/>
    </row>
    <row r="557" spans="1:13" x14ac:dyDescent="0.25">
      <c r="A557" s="502" t="str">
        <f>UHG_csv!A257</f>
        <v/>
      </c>
      <c r="B557" s="503" t="str">
        <f>UHG_csv!B257</f>
        <v/>
      </c>
      <c r="C557" s="503" t="str">
        <f>UHG_csv!C257</f>
        <v/>
      </c>
      <c r="D557" s="504" t="str">
        <f>UHG_csv!D257</f>
        <v/>
      </c>
      <c r="E557" s="504" t="str">
        <f>UHG_csv!E257</f>
        <v/>
      </c>
      <c r="F557" s="503" t="str">
        <f>UHG_csv!F257</f>
        <v/>
      </c>
      <c r="G557" s="503" t="str">
        <f>UHG_csv!G257</f>
        <v/>
      </c>
      <c r="H557" s="799" t="str">
        <f>UHG_csv!H257</f>
        <v/>
      </c>
      <c r="I557" s="799" t="str">
        <f>UHG_csv!I257</f>
        <v/>
      </c>
      <c r="J557" s="503" t="str">
        <f>UHG_csv!J257</f>
        <v/>
      </c>
      <c r="K557" s="503" t="str">
        <f>UHG_csv!K257</f>
        <v/>
      </c>
      <c r="L557" s="505"/>
      <c r="M557" s="506"/>
    </row>
    <row r="558" spans="1:13" x14ac:dyDescent="0.25">
      <c r="A558" s="502" t="str">
        <f>UHG_csv!A258</f>
        <v/>
      </c>
      <c r="B558" s="503" t="str">
        <f>UHG_csv!B258</f>
        <v/>
      </c>
      <c r="C558" s="503" t="str">
        <f>UHG_csv!C258</f>
        <v/>
      </c>
      <c r="D558" s="504" t="str">
        <f>UHG_csv!D258</f>
        <v/>
      </c>
      <c r="E558" s="504" t="str">
        <f>UHG_csv!E258</f>
        <v/>
      </c>
      <c r="F558" s="503" t="str">
        <f>UHG_csv!F258</f>
        <v/>
      </c>
      <c r="G558" s="503" t="str">
        <f>UHG_csv!G258</f>
        <v/>
      </c>
      <c r="H558" s="799" t="str">
        <f>UHG_csv!H258</f>
        <v/>
      </c>
      <c r="I558" s="799" t="str">
        <f>UHG_csv!I258</f>
        <v/>
      </c>
      <c r="J558" s="503" t="str">
        <f>UHG_csv!J258</f>
        <v/>
      </c>
      <c r="K558" s="503" t="str">
        <f>UHG_csv!K258</f>
        <v/>
      </c>
      <c r="L558" s="505"/>
      <c r="M558" s="506"/>
    </row>
    <row r="559" spans="1:13" x14ac:dyDescent="0.25">
      <c r="A559" s="502" t="str">
        <f>UHG_csv!A259</f>
        <v/>
      </c>
      <c r="B559" s="503" t="str">
        <f>UHG_csv!B259</f>
        <v/>
      </c>
      <c r="C559" s="503" t="str">
        <f>UHG_csv!C259</f>
        <v/>
      </c>
      <c r="D559" s="504" t="str">
        <f>UHG_csv!D259</f>
        <v/>
      </c>
      <c r="E559" s="504" t="str">
        <f>UHG_csv!E259</f>
        <v/>
      </c>
      <c r="F559" s="503" t="str">
        <f>UHG_csv!F259</f>
        <v/>
      </c>
      <c r="G559" s="503" t="str">
        <f>UHG_csv!G259</f>
        <v/>
      </c>
      <c r="H559" s="799" t="str">
        <f>UHG_csv!H259</f>
        <v/>
      </c>
      <c r="I559" s="799" t="str">
        <f>UHG_csv!I259</f>
        <v/>
      </c>
      <c r="J559" s="503" t="str">
        <f>UHG_csv!J259</f>
        <v/>
      </c>
      <c r="K559" s="503" t="str">
        <f>UHG_csv!K259</f>
        <v/>
      </c>
      <c r="L559" s="505"/>
      <c r="M559" s="506"/>
    </row>
    <row r="560" spans="1:13" x14ac:dyDescent="0.25">
      <c r="A560" s="502" t="str">
        <f>UHG_csv!A260</f>
        <v/>
      </c>
      <c r="B560" s="503" t="str">
        <f>UHG_csv!B260</f>
        <v/>
      </c>
      <c r="C560" s="503" t="str">
        <f>UHG_csv!C260</f>
        <v/>
      </c>
      <c r="D560" s="504" t="str">
        <f>UHG_csv!D260</f>
        <v/>
      </c>
      <c r="E560" s="504" t="str">
        <f>UHG_csv!E260</f>
        <v/>
      </c>
      <c r="F560" s="503" t="str">
        <f>UHG_csv!F260</f>
        <v/>
      </c>
      <c r="G560" s="503" t="str">
        <f>UHG_csv!G260</f>
        <v/>
      </c>
      <c r="H560" s="799" t="str">
        <f>UHG_csv!H260</f>
        <v/>
      </c>
      <c r="I560" s="799" t="str">
        <f>UHG_csv!I260</f>
        <v/>
      </c>
      <c r="J560" s="503" t="str">
        <f>UHG_csv!J260</f>
        <v/>
      </c>
      <c r="K560" s="503" t="str">
        <f>UHG_csv!K260</f>
        <v/>
      </c>
      <c r="L560" s="505"/>
      <c r="M560" s="506"/>
    </row>
    <row r="561" spans="1:13" x14ac:dyDescent="0.25">
      <c r="A561" s="502" t="str">
        <f>UHG_csv!A261</f>
        <v/>
      </c>
      <c r="B561" s="503" t="str">
        <f>UHG_csv!B261</f>
        <v/>
      </c>
      <c r="C561" s="503" t="str">
        <f>UHG_csv!C261</f>
        <v/>
      </c>
      <c r="D561" s="504" t="str">
        <f>UHG_csv!D261</f>
        <v/>
      </c>
      <c r="E561" s="504" t="str">
        <f>UHG_csv!E261</f>
        <v/>
      </c>
      <c r="F561" s="503" t="str">
        <f>UHG_csv!F261</f>
        <v/>
      </c>
      <c r="G561" s="503" t="str">
        <f>UHG_csv!G261</f>
        <v/>
      </c>
      <c r="H561" s="799" t="str">
        <f>UHG_csv!H261</f>
        <v/>
      </c>
      <c r="I561" s="799" t="str">
        <f>UHG_csv!I261</f>
        <v/>
      </c>
      <c r="J561" s="503" t="str">
        <f>UHG_csv!J261</f>
        <v/>
      </c>
      <c r="K561" s="503" t="str">
        <f>UHG_csv!K261</f>
        <v/>
      </c>
      <c r="L561" s="505"/>
      <c r="M561" s="506"/>
    </row>
    <row r="562" spans="1:13" x14ac:dyDescent="0.25">
      <c r="A562" s="502" t="str">
        <f>UHG_csv!A262</f>
        <v/>
      </c>
      <c r="B562" s="503" t="str">
        <f>UHG_csv!B262</f>
        <v/>
      </c>
      <c r="C562" s="503" t="str">
        <f>UHG_csv!C262</f>
        <v/>
      </c>
      <c r="D562" s="504" t="str">
        <f>UHG_csv!D262</f>
        <v/>
      </c>
      <c r="E562" s="504" t="str">
        <f>UHG_csv!E262</f>
        <v/>
      </c>
      <c r="F562" s="503" t="str">
        <f>UHG_csv!F262</f>
        <v/>
      </c>
      <c r="G562" s="503" t="str">
        <f>UHG_csv!G262</f>
        <v/>
      </c>
      <c r="H562" s="799" t="str">
        <f>UHG_csv!H262</f>
        <v/>
      </c>
      <c r="I562" s="799" t="str">
        <f>UHG_csv!I262</f>
        <v/>
      </c>
      <c r="J562" s="503" t="str">
        <f>UHG_csv!J262</f>
        <v/>
      </c>
      <c r="K562" s="503" t="str">
        <f>UHG_csv!K262</f>
        <v/>
      </c>
      <c r="L562" s="505"/>
      <c r="M562" s="506"/>
    </row>
    <row r="563" spans="1:13" x14ac:dyDescent="0.25">
      <c r="A563" s="502" t="str">
        <f>UHG_csv!A263</f>
        <v/>
      </c>
      <c r="B563" s="503" t="str">
        <f>UHG_csv!B263</f>
        <v/>
      </c>
      <c r="C563" s="503" t="str">
        <f>UHG_csv!C263</f>
        <v/>
      </c>
      <c r="D563" s="504" t="str">
        <f>UHG_csv!D263</f>
        <v/>
      </c>
      <c r="E563" s="504" t="str">
        <f>UHG_csv!E263</f>
        <v/>
      </c>
      <c r="F563" s="503" t="str">
        <f>UHG_csv!F263</f>
        <v/>
      </c>
      <c r="G563" s="503" t="str">
        <f>UHG_csv!G263</f>
        <v/>
      </c>
      <c r="H563" s="799" t="str">
        <f>UHG_csv!H263</f>
        <v/>
      </c>
      <c r="I563" s="799" t="str">
        <f>UHG_csv!I263</f>
        <v/>
      </c>
      <c r="J563" s="503" t="str">
        <f>UHG_csv!J263</f>
        <v/>
      </c>
      <c r="K563" s="503" t="str">
        <f>UHG_csv!K263</f>
        <v/>
      </c>
      <c r="L563" s="505"/>
      <c r="M563" s="506"/>
    </row>
    <row r="564" spans="1:13" x14ac:dyDescent="0.25">
      <c r="A564" s="502" t="str">
        <f>UHG_csv!A264</f>
        <v/>
      </c>
      <c r="B564" s="503" t="str">
        <f>UHG_csv!B264</f>
        <v/>
      </c>
      <c r="C564" s="503" t="str">
        <f>UHG_csv!C264</f>
        <v/>
      </c>
      <c r="D564" s="504" t="str">
        <f>UHG_csv!D264</f>
        <v/>
      </c>
      <c r="E564" s="504" t="str">
        <f>UHG_csv!E264</f>
        <v/>
      </c>
      <c r="F564" s="503" t="str">
        <f>UHG_csv!F264</f>
        <v/>
      </c>
      <c r="G564" s="503" t="str">
        <f>UHG_csv!G264</f>
        <v/>
      </c>
      <c r="H564" s="799" t="str">
        <f>UHG_csv!H264</f>
        <v/>
      </c>
      <c r="I564" s="799" t="str">
        <f>UHG_csv!I264</f>
        <v/>
      </c>
      <c r="J564" s="503" t="str">
        <f>UHG_csv!J264</f>
        <v/>
      </c>
      <c r="K564" s="503" t="str">
        <f>UHG_csv!K264</f>
        <v/>
      </c>
      <c r="L564" s="505"/>
      <c r="M564" s="506"/>
    </row>
    <row r="565" spans="1:13" x14ac:dyDescent="0.25">
      <c r="A565" s="502" t="str">
        <f>UHG_csv!A265</f>
        <v/>
      </c>
      <c r="B565" s="503" t="str">
        <f>UHG_csv!B265</f>
        <v/>
      </c>
      <c r="C565" s="503" t="str">
        <f>UHG_csv!C265</f>
        <v/>
      </c>
      <c r="D565" s="504" t="str">
        <f>UHG_csv!D265</f>
        <v/>
      </c>
      <c r="E565" s="504" t="str">
        <f>UHG_csv!E265</f>
        <v/>
      </c>
      <c r="F565" s="503" t="str">
        <f>UHG_csv!F265</f>
        <v/>
      </c>
      <c r="G565" s="503" t="str">
        <f>UHG_csv!G265</f>
        <v/>
      </c>
      <c r="H565" s="799" t="str">
        <f>UHG_csv!H265</f>
        <v/>
      </c>
      <c r="I565" s="799" t="str">
        <f>UHG_csv!I265</f>
        <v/>
      </c>
      <c r="J565" s="503" t="str">
        <f>UHG_csv!J265</f>
        <v/>
      </c>
      <c r="K565" s="503" t="str">
        <f>UHG_csv!K265</f>
        <v/>
      </c>
      <c r="L565" s="505"/>
      <c r="M565" s="506"/>
    </row>
    <row r="566" spans="1:13" x14ac:dyDescent="0.25">
      <c r="A566" s="502" t="str">
        <f>UHG_csv!A266</f>
        <v/>
      </c>
      <c r="B566" s="503" t="str">
        <f>UHG_csv!B266</f>
        <v/>
      </c>
      <c r="C566" s="503" t="str">
        <f>UHG_csv!C266</f>
        <v/>
      </c>
      <c r="D566" s="504" t="str">
        <f>UHG_csv!D266</f>
        <v/>
      </c>
      <c r="E566" s="504" t="str">
        <f>UHG_csv!E266</f>
        <v/>
      </c>
      <c r="F566" s="503" t="str">
        <f>UHG_csv!F266</f>
        <v/>
      </c>
      <c r="G566" s="503" t="str">
        <f>UHG_csv!G266</f>
        <v/>
      </c>
      <c r="H566" s="799" t="str">
        <f>UHG_csv!H266</f>
        <v/>
      </c>
      <c r="I566" s="799" t="str">
        <f>UHG_csv!I266</f>
        <v/>
      </c>
      <c r="J566" s="503" t="str">
        <f>UHG_csv!J266</f>
        <v/>
      </c>
      <c r="K566" s="503" t="str">
        <f>UHG_csv!K266</f>
        <v/>
      </c>
      <c r="L566" s="505"/>
      <c r="M566" s="506"/>
    </row>
    <row r="567" spans="1:13" x14ac:dyDescent="0.25">
      <c r="A567" s="502" t="str">
        <f>UHG_csv!A267</f>
        <v/>
      </c>
      <c r="B567" s="503" t="str">
        <f>UHG_csv!B267</f>
        <v/>
      </c>
      <c r="C567" s="503" t="str">
        <f>UHG_csv!C267</f>
        <v/>
      </c>
      <c r="D567" s="504" t="str">
        <f>UHG_csv!D267</f>
        <v/>
      </c>
      <c r="E567" s="504" t="str">
        <f>UHG_csv!E267</f>
        <v/>
      </c>
      <c r="F567" s="503" t="str">
        <f>UHG_csv!F267</f>
        <v/>
      </c>
      <c r="G567" s="503" t="str">
        <f>UHG_csv!G267</f>
        <v/>
      </c>
      <c r="H567" s="799" t="str">
        <f>UHG_csv!H267</f>
        <v/>
      </c>
      <c r="I567" s="799" t="str">
        <f>UHG_csv!I267</f>
        <v/>
      </c>
      <c r="J567" s="503" t="str">
        <f>UHG_csv!J267</f>
        <v/>
      </c>
      <c r="K567" s="503" t="str">
        <f>UHG_csv!K267</f>
        <v/>
      </c>
      <c r="L567" s="505"/>
      <c r="M567" s="506"/>
    </row>
    <row r="568" spans="1:13" x14ac:dyDescent="0.25">
      <c r="A568" s="502" t="str">
        <f>UHG_csv!A268</f>
        <v/>
      </c>
      <c r="B568" s="503" t="str">
        <f>UHG_csv!B268</f>
        <v/>
      </c>
      <c r="C568" s="503" t="str">
        <f>UHG_csv!C268</f>
        <v/>
      </c>
      <c r="D568" s="504" t="str">
        <f>UHG_csv!D268</f>
        <v/>
      </c>
      <c r="E568" s="504" t="str">
        <f>UHG_csv!E268</f>
        <v/>
      </c>
      <c r="F568" s="503" t="str">
        <f>UHG_csv!F268</f>
        <v/>
      </c>
      <c r="G568" s="503" t="str">
        <f>UHG_csv!G268</f>
        <v/>
      </c>
      <c r="H568" s="799" t="str">
        <f>UHG_csv!H268</f>
        <v/>
      </c>
      <c r="I568" s="799" t="str">
        <f>UHG_csv!I268</f>
        <v/>
      </c>
      <c r="J568" s="503" t="str">
        <f>UHG_csv!J268</f>
        <v/>
      </c>
      <c r="K568" s="503" t="str">
        <f>UHG_csv!K268</f>
        <v/>
      </c>
      <c r="L568" s="505"/>
      <c r="M568" s="506"/>
    </row>
    <row r="569" spans="1:13" x14ac:dyDescent="0.25">
      <c r="A569" s="502" t="str">
        <f>UHG_csv!A269</f>
        <v/>
      </c>
      <c r="B569" s="503" t="str">
        <f>UHG_csv!B269</f>
        <v/>
      </c>
      <c r="C569" s="503" t="str">
        <f>UHG_csv!C269</f>
        <v/>
      </c>
      <c r="D569" s="504" t="str">
        <f>UHG_csv!D269</f>
        <v/>
      </c>
      <c r="E569" s="504" t="str">
        <f>UHG_csv!E269</f>
        <v/>
      </c>
      <c r="F569" s="503" t="str">
        <f>UHG_csv!F269</f>
        <v/>
      </c>
      <c r="G569" s="503" t="str">
        <f>UHG_csv!G269</f>
        <v/>
      </c>
      <c r="H569" s="799" t="str">
        <f>UHG_csv!H269</f>
        <v/>
      </c>
      <c r="I569" s="799" t="str">
        <f>UHG_csv!I269</f>
        <v/>
      </c>
      <c r="J569" s="503" t="str">
        <f>UHG_csv!J269</f>
        <v/>
      </c>
      <c r="K569" s="503" t="str">
        <f>UHG_csv!K269</f>
        <v/>
      </c>
      <c r="L569" s="505"/>
      <c r="M569" s="506"/>
    </row>
    <row r="570" spans="1:13" x14ac:dyDescent="0.25">
      <c r="A570" s="502" t="str">
        <f>UHG_csv!A270</f>
        <v/>
      </c>
      <c r="B570" s="503" t="str">
        <f>UHG_csv!B270</f>
        <v/>
      </c>
      <c r="C570" s="503" t="str">
        <f>UHG_csv!C270</f>
        <v/>
      </c>
      <c r="D570" s="504" t="str">
        <f>UHG_csv!D270</f>
        <v/>
      </c>
      <c r="E570" s="504" t="str">
        <f>UHG_csv!E270</f>
        <v/>
      </c>
      <c r="F570" s="503" t="str">
        <f>UHG_csv!F270</f>
        <v/>
      </c>
      <c r="G570" s="503" t="str">
        <f>UHG_csv!G270</f>
        <v/>
      </c>
      <c r="H570" s="799" t="str">
        <f>UHG_csv!H270</f>
        <v/>
      </c>
      <c r="I570" s="799" t="str">
        <f>UHG_csv!I270</f>
        <v/>
      </c>
      <c r="J570" s="503" t="str">
        <f>UHG_csv!J270</f>
        <v/>
      </c>
      <c r="K570" s="503" t="str">
        <f>UHG_csv!K270</f>
        <v/>
      </c>
      <c r="L570" s="505"/>
      <c r="M570" s="506"/>
    </row>
    <row r="571" spans="1:13" x14ac:dyDescent="0.25">
      <c r="A571" s="502" t="str">
        <f>UHG_csv!A271</f>
        <v/>
      </c>
      <c r="B571" s="503" t="str">
        <f>UHG_csv!B271</f>
        <v/>
      </c>
      <c r="C571" s="503" t="str">
        <f>UHG_csv!C271</f>
        <v/>
      </c>
      <c r="D571" s="504" t="str">
        <f>UHG_csv!D271</f>
        <v/>
      </c>
      <c r="E571" s="504" t="str">
        <f>UHG_csv!E271</f>
        <v/>
      </c>
      <c r="F571" s="503" t="str">
        <f>UHG_csv!F271</f>
        <v/>
      </c>
      <c r="G571" s="503" t="str">
        <f>UHG_csv!G271</f>
        <v/>
      </c>
      <c r="H571" s="799" t="str">
        <f>UHG_csv!H271</f>
        <v/>
      </c>
      <c r="I571" s="799" t="str">
        <f>UHG_csv!I271</f>
        <v/>
      </c>
      <c r="J571" s="503" t="str">
        <f>UHG_csv!J271</f>
        <v/>
      </c>
      <c r="K571" s="503" t="str">
        <f>UHG_csv!K271</f>
        <v/>
      </c>
      <c r="L571" s="505"/>
      <c r="M571" s="506"/>
    </row>
    <row r="572" spans="1:13" x14ac:dyDescent="0.25">
      <c r="A572" s="502" t="str">
        <f>UHG_csv!A272</f>
        <v/>
      </c>
      <c r="B572" s="503" t="str">
        <f>UHG_csv!B272</f>
        <v/>
      </c>
      <c r="C572" s="503" t="str">
        <f>UHG_csv!C272</f>
        <v/>
      </c>
      <c r="D572" s="504" t="str">
        <f>UHG_csv!D272</f>
        <v/>
      </c>
      <c r="E572" s="504" t="str">
        <f>UHG_csv!E272</f>
        <v/>
      </c>
      <c r="F572" s="503" t="str">
        <f>UHG_csv!F272</f>
        <v/>
      </c>
      <c r="G572" s="503" t="str">
        <f>UHG_csv!G272</f>
        <v/>
      </c>
      <c r="H572" s="799" t="str">
        <f>UHG_csv!H272</f>
        <v/>
      </c>
      <c r="I572" s="799" t="str">
        <f>UHG_csv!I272</f>
        <v/>
      </c>
      <c r="J572" s="503" t="str">
        <f>UHG_csv!J272</f>
        <v/>
      </c>
      <c r="K572" s="503" t="str">
        <f>UHG_csv!K272</f>
        <v/>
      </c>
      <c r="L572" s="505"/>
      <c r="M572" s="506"/>
    </row>
    <row r="573" spans="1:13" x14ac:dyDescent="0.25">
      <c r="A573" s="502" t="str">
        <f>UHG_csv!A273</f>
        <v/>
      </c>
      <c r="B573" s="503" t="str">
        <f>UHG_csv!B273</f>
        <v/>
      </c>
      <c r="C573" s="503" t="str">
        <f>UHG_csv!C273</f>
        <v/>
      </c>
      <c r="D573" s="504" t="str">
        <f>UHG_csv!D273</f>
        <v/>
      </c>
      <c r="E573" s="504" t="str">
        <f>UHG_csv!E273</f>
        <v/>
      </c>
      <c r="F573" s="503" t="str">
        <f>UHG_csv!F273</f>
        <v/>
      </c>
      <c r="G573" s="503" t="str">
        <f>UHG_csv!G273</f>
        <v/>
      </c>
      <c r="H573" s="799" t="str">
        <f>UHG_csv!H273</f>
        <v/>
      </c>
      <c r="I573" s="799" t="str">
        <f>UHG_csv!I273</f>
        <v/>
      </c>
      <c r="J573" s="503" t="str">
        <f>UHG_csv!J273</f>
        <v/>
      </c>
      <c r="K573" s="503" t="str">
        <f>UHG_csv!K273</f>
        <v/>
      </c>
      <c r="L573" s="505"/>
      <c r="M573" s="506"/>
    </row>
    <row r="574" spans="1:13" x14ac:dyDescent="0.25">
      <c r="A574" s="502" t="str">
        <f>UHG_csv!A274</f>
        <v/>
      </c>
      <c r="B574" s="503" t="str">
        <f>UHG_csv!B274</f>
        <v/>
      </c>
      <c r="C574" s="503" t="str">
        <f>UHG_csv!C274</f>
        <v/>
      </c>
      <c r="D574" s="504" t="str">
        <f>UHG_csv!D274</f>
        <v/>
      </c>
      <c r="E574" s="504" t="str">
        <f>UHG_csv!E274</f>
        <v/>
      </c>
      <c r="F574" s="503" t="str">
        <f>UHG_csv!F274</f>
        <v/>
      </c>
      <c r="G574" s="503" t="str">
        <f>UHG_csv!G274</f>
        <v/>
      </c>
      <c r="H574" s="799" t="str">
        <f>UHG_csv!H274</f>
        <v/>
      </c>
      <c r="I574" s="799" t="str">
        <f>UHG_csv!I274</f>
        <v/>
      </c>
      <c r="J574" s="503" t="str">
        <f>UHG_csv!J274</f>
        <v/>
      </c>
      <c r="K574" s="503" t="str">
        <f>UHG_csv!K274</f>
        <v/>
      </c>
      <c r="L574" s="505"/>
      <c r="M574" s="506"/>
    </row>
    <row r="575" spans="1:13" x14ac:dyDescent="0.25">
      <c r="A575" s="502" t="str">
        <f>UHG_csv!A275</f>
        <v/>
      </c>
      <c r="B575" s="503" t="str">
        <f>UHG_csv!B275</f>
        <v/>
      </c>
      <c r="C575" s="503" t="str">
        <f>UHG_csv!C275</f>
        <v/>
      </c>
      <c r="D575" s="504" t="str">
        <f>UHG_csv!D275</f>
        <v/>
      </c>
      <c r="E575" s="504" t="str">
        <f>UHG_csv!E275</f>
        <v/>
      </c>
      <c r="F575" s="503" t="str">
        <f>UHG_csv!F275</f>
        <v/>
      </c>
      <c r="G575" s="503" t="str">
        <f>UHG_csv!G275</f>
        <v/>
      </c>
      <c r="H575" s="799" t="str">
        <f>UHG_csv!H275</f>
        <v/>
      </c>
      <c r="I575" s="799" t="str">
        <f>UHG_csv!I275</f>
        <v/>
      </c>
      <c r="J575" s="503" t="str">
        <f>UHG_csv!J275</f>
        <v/>
      </c>
      <c r="K575" s="503" t="str">
        <f>UHG_csv!K275</f>
        <v/>
      </c>
      <c r="L575" s="505"/>
      <c r="M575" s="506"/>
    </row>
    <row r="576" spans="1:13" x14ac:dyDescent="0.25">
      <c r="A576" s="502" t="str">
        <f>UHG_csv!A276</f>
        <v/>
      </c>
      <c r="B576" s="503" t="str">
        <f>UHG_csv!B276</f>
        <v/>
      </c>
      <c r="C576" s="503" t="str">
        <f>UHG_csv!C276</f>
        <v/>
      </c>
      <c r="D576" s="504" t="str">
        <f>UHG_csv!D276</f>
        <v/>
      </c>
      <c r="E576" s="504" t="str">
        <f>UHG_csv!E276</f>
        <v/>
      </c>
      <c r="F576" s="503" t="str">
        <f>UHG_csv!F276</f>
        <v/>
      </c>
      <c r="G576" s="503" t="str">
        <f>UHG_csv!G276</f>
        <v/>
      </c>
      <c r="H576" s="799" t="str">
        <f>UHG_csv!H276</f>
        <v/>
      </c>
      <c r="I576" s="799" t="str">
        <f>UHG_csv!I276</f>
        <v/>
      </c>
      <c r="J576" s="503" t="str">
        <f>UHG_csv!J276</f>
        <v/>
      </c>
      <c r="K576" s="503" t="str">
        <f>UHG_csv!K276</f>
        <v/>
      </c>
      <c r="L576" s="505"/>
      <c r="M576" s="506"/>
    </row>
    <row r="577" spans="1:13" x14ac:dyDescent="0.25">
      <c r="A577" s="502" t="str">
        <f>UHG_csv!A277</f>
        <v/>
      </c>
      <c r="B577" s="503" t="str">
        <f>UHG_csv!B277</f>
        <v/>
      </c>
      <c r="C577" s="503" t="str">
        <f>UHG_csv!C277</f>
        <v/>
      </c>
      <c r="D577" s="504" t="str">
        <f>UHG_csv!D277</f>
        <v/>
      </c>
      <c r="E577" s="504" t="str">
        <f>UHG_csv!E277</f>
        <v/>
      </c>
      <c r="F577" s="503" t="str">
        <f>UHG_csv!F277</f>
        <v/>
      </c>
      <c r="G577" s="503" t="str">
        <f>UHG_csv!G277</f>
        <v/>
      </c>
      <c r="H577" s="799" t="str">
        <f>UHG_csv!H277</f>
        <v/>
      </c>
      <c r="I577" s="799" t="str">
        <f>UHG_csv!I277</f>
        <v/>
      </c>
      <c r="J577" s="503" t="str">
        <f>UHG_csv!J277</f>
        <v/>
      </c>
      <c r="K577" s="503" t="str">
        <f>UHG_csv!K277</f>
        <v/>
      </c>
      <c r="L577" s="505"/>
      <c r="M577" s="506"/>
    </row>
    <row r="578" spans="1:13" x14ac:dyDescent="0.25">
      <c r="A578" s="502" t="str">
        <f>UHG_csv!A278</f>
        <v/>
      </c>
      <c r="B578" s="503" t="str">
        <f>UHG_csv!B278</f>
        <v/>
      </c>
      <c r="C578" s="503" t="str">
        <f>UHG_csv!C278</f>
        <v/>
      </c>
      <c r="D578" s="504" t="str">
        <f>UHG_csv!D278</f>
        <v/>
      </c>
      <c r="E578" s="504" t="str">
        <f>UHG_csv!E278</f>
        <v/>
      </c>
      <c r="F578" s="503" t="str">
        <f>UHG_csv!F278</f>
        <v/>
      </c>
      <c r="G578" s="503" t="str">
        <f>UHG_csv!G278</f>
        <v/>
      </c>
      <c r="H578" s="799" t="str">
        <f>UHG_csv!H278</f>
        <v/>
      </c>
      <c r="I578" s="799" t="str">
        <f>UHG_csv!I278</f>
        <v/>
      </c>
      <c r="J578" s="503" t="str">
        <f>UHG_csv!J278</f>
        <v/>
      </c>
      <c r="K578" s="503" t="str">
        <f>UHG_csv!K278</f>
        <v/>
      </c>
      <c r="L578" s="505"/>
      <c r="M578" s="506"/>
    </row>
    <row r="579" spans="1:13" x14ac:dyDescent="0.25">
      <c r="A579" s="502" t="str">
        <f>UHG_csv!A279</f>
        <v/>
      </c>
      <c r="B579" s="503" t="str">
        <f>UHG_csv!B279</f>
        <v/>
      </c>
      <c r="C579" s="503" t="str">
        <f>UHG_csv!C279</f>
        <v/>
      </c>
      <c r="D579" s="504" t="str">
        <f>UHG_csv!D279</f>
        <v/>
      </c>
      <c r="E579" s="504" t="str">
        <f>UHG_csv!E279</f>
        <v/>
      </c>
      <c r="F579" s="503" t="str">
        <f>UHG_csv!F279</f>
        <v/>
      </c>
      <c r="G579" s="503" t="str">
        <f>UHG_csv!G279</f>
        <v/>
      </c>
      <c r="H579" s="799" t="str">
        <f>UHG_csv!H279</f>
        <v/>
      </c>
      <c r="I579" s="799" t="str">
        <f>UHG_csv!I279</f>
        <v/>
      </c>
      <c r="J579" s="503" t="str">
        <f>UHG_csv!J279</f>
        <v/>
      </c>
      <c r="K579" s="503" t="str">
        <f>UHG_csv!K279</f>
        <v/>
      </c>
      <c r="L579" s="505"/>
      <c r="M579" s="506"/>
    </row>
    <row r="580" spans="1:13" x14ac:dyDescent="0.25">
      <c r="A580" s="502" t="str">
        <f>UHG_csv!A280</f>
        <v/>
      </c>
      <c r="B580" s="503" t="str">
        <f>UHG_csv!B280</f>
        <v/>
      </c>
      <c r="C580" s="503" t="str">
        <f>UHG_csv!C280</f>
        <v/>
      </c>
      <c r="D580" s="504" t="str">
        <f>UHG_csv!D280</f>
        <v/>
      </c>
      <c r="E580" s="504" t="str">
        <f>UHG_csv!E280</f>
        <v/>
      </c>
      <c r="F580" s="503" t="str">
        <f>UHG_csv!F280</f>
        <v/>
      </c>
      <c r="G580" s="503" t="str">
        <f>UHG_csv!G280</f>
        <v/>
      </c>
      <c r="H580" s="799" t="str">
        <f>UHG_csv!H280</f>
        <v/>
      </c>
      <c r="I580" s="799" t="str">
        <f>UHG_csv!I280</f>
        <v/>
      </c>
      <c r="J580" s="503" t="str">
        <f>UHG_csv!J280</f>
        <v/>
      </c>
      <c r="K580" s="503" t="str">
        <f>UHG_csv!K280</f>
        <v/>
      </c>
      <c r="L580" s="505"/>
      <c r="M580" s="506"/>
    </row>
    <row r="581" spans="1:13" x14ac:dyDescent="0.25">
      <c r="A581" s="502" t="str">
        <f>UHG_csv!A281</f>
        <v/>
      </c>
      <c r="B581" s="503" t="str">
        <f>UHG_csv!B281</f>
        <v/>
      </c>
      <c r="C581" s="503" t="str">
        <f>UHG_csv!C281</f>
        <v/>
      </c>
      <c r="D581" s="504" t="str">
        <f>UHG_csv!D281</f>
        <v/>
      </c>
      <c r="E581" s="504" t="str">
        <f>UHG_csv!E281</f>
        <v/>
      </c>
      <c r="F581" s="503" t="str">
        <f>UHG_csv!F281</f>
        <v/>
      </c>
      <c r="G581" s="503" t="str">
        <f>UHG_csv!G281</f>
        <v/>
      </c>
      <c r="H581" s="799" t="str">
        <f>UHG_csv!H281</f>
        <v/>
      </c>
      <c r="I581" s="799" t="str">
        <f>UHG_csv!I281</f>
        <v/>
      </c>
      <c r="J581" s="503" t="str">
        <f>UHG_csv!J281</f>
        <v/>
      </c>
      <c r="K581" s="503" t="str">
        <f>UHG_csv!K281</f>
        <v/>
      </c>
      <c r="L581" s="505"/>
      <c r="M581" s="506"/>
    </row>
    <row r="582" spans="1:13" x14ac:dyDescent="0.25">
      <c r="A582" s="502" t="str">
        <f>UHG_csv!A282</f>
        <v/>
      </c>
      <c r="B582" s="503" t="str">
        <f>UHG_csv!B282</f>
        <v/>
      </c>
      <c r="C582" s="503" t="str">
        <f>UHG_csv!C282</f>
        <v/>
      </c>
      <c r="D582" s="504" t="str">
        <f>UHG_csv!D282</f>
        <v/>
      </c>
      <c r="E582" s="504" t="str">
        <f>UHG_csv!E282</f>
        <v/>
      </c>
      <c r="F582" s="503" t="str">
        <f>UHG_csv!F282</f>
        <v/>
      </c>
      <c r="G582" s="503" t="str">
        <f>UHG_csv!G282</f>
        <v/>
      </c>
      <c r="H582" s="799" t="str">
        <f>UHG_csv!H282</f>
        <v/>
      </c>
      <c r="I582" s="799" t="str">
        <f>UHG_csv!I282</f>
        <v/>
      </c>
      <c r="J582" s="503" t="str">
        <f>UHG_csv!J282</f>
        <v/>
      </c>
      <c r="K582" s="503" t="str">
        <f>UHG_csv!K282</f>
        <v/>
      </c>
      <c r="L582" s="505"/>
      <c r="M582" s="506"/>
    </row>
    <row r="583" spans="1:13" x14ac:dyDescent="0.25">
      <c r="A583" s="502" t="str">
        <f>UHG_csv!A283</f>
        <v/>
      </c>
      <c r="B583" s="503" t="str">
        <f>UHG_csv!B283</f>
        <v/>
      </c>
      <c r="C583" s="503" t="str">
        <f>UHG_csv!C283</f>
        <v/>
      </c>
      <c r="D583" s="504" t="str">
        <f>UHG_csv!D283</f>
        <v/>
      </c>
      <c r="E583" s="504" t="str">
        <f>UHG_csv!E283</f>
        <v/>
      </c>
      <c r="F583" s="503" t="str">
        <f>UHG_csv!F283</f>
        <v/>
      </c>
      <c r="G583" s="503" t="str">
        <f>UHG_csv!G283</f>
        <v/>
      </c>
      <c r="H583" s="799" t="str">
        <f>UHG_csv!H283</f>
        <v/>
      </c>
      <c r="I583" s="799" t="str">
        <f>UHG_csv!I283</f>
        <v/>
      </c>
      <c r="J583" s="503" t="str">
        <f>UHG_csv!J283</f>
        <v/>
      </c>
      <c r="K583" s="503" t="str">
        <f>UHG_csv!K283</f>
        <v/>
      </c>
      <c r="L583" s="505"/>
      <c r="M583" s="506"/>
    </row>
    <row r="584" spans="1:13" x14ac:dyDescent="0.25">
      <c r="A584" s="502" t="str">
        <f>UHG_csv!A284</f>
        <v/>
      </c>
      <c r="B584" s="503" t="str">
        <f>UHG_csv!B284</f>
        <v/>
      </c>
      <c r="C584" s="503" t="str">
        <f>UHG_csv!C284</f>
        <v/>
      </c>
      <c r="D584" s="504" t="str">
        <f>UHG_csv!D284</f>
        <v/>
      </c>
      <c r="E584" s="504" t="str">
        <f>UHG_csv!E284</f>
        <v/>
      </c>
      <c r="F584" s="503" t="str">
        <f>UHG_csv!F284</f>
        <v/>
      </c>
      <c r="G584" s="503" t="str">
        <f>UHG_csv!G284</f>
        <v/>
      </c>
      <c r="H584" s="799" t="str">
        <f>UHG_csv!H284</f>
        <v/>
      </c>
      <c r="I584" s="799" t="str">
        <f>UHG_csv!I284</f>
        <v/>
      </c>
      <c r="J584" s="503" t="str">
        <f>UHG_csv!J284</f>
        <v/>
      </c>
      <c r="K584" s="503" t="str">
        <f>UHG_csv!K284</f>
        <v/>
      </c>
      <c r="L584" s="505"/>
      <c r="M584" s="506"/>
    </row>
    <row r="585" spans="1:13" x14ac:dyDescent="0.25">
      <c r="A585" s="502" t="str">
        <f>UHG_csv!A285</f>
        <v/>
      </c>
      <c r="B585" s="503" t="str">
        <f>UHG_csv!B285</f>
        <v/>
      </c>
      <c r="C585" s="503" t="str">
        <f>UHG_csv!C285</f>
        <v/>
      </c>
      <c r="D585" s="504" t="str">
        <f>UHG_csv!D285</f>
        <v/>
      </c>
      <c r="E585" s="504" t="str">
        <f>UHG_csv!E285</f>
        <v/>
      </c>
      <c r="F585" s="503" t="str">
        <f>UHG_csv!F285</f>
        <v/>
      </c>
      <c r="G585" s="503" t="str">
        <f>UHG_csv!G285</f>
        <v/>
      </c>
      <c r="H585" s="799" t="str">
        <f>UHG_csv!H285</f>
        <v/>
      </c>
      <c r="I585" s="799" t="str">
        <f>UHG_csv!I285</f>
        <v/>
      </c>
      <c r="J585" s="503" t="str">
        <f>UHG_csv!J285</f>
        <v/>
      </c>
      <c r="K585" s="503" t="str">
        <f>UHG_csv!K285</f>
        <v/>
      </c>
      <c r="L585" s="505"/>
      <c r="M585" s="506"/>
    </row>
    <row r="586" spans="1:13" x14ac:dyDescent="0.25">
      <c r="A586" s="502" t="str">
        <f>UHG_csv!A286</f>
        <v/>
      </c>
      <c r="B586" s="503" t="str">
        <f>UHG_csv!B286</f>
        <v/>
      </c>
      <c r="C586" s="503" t="str">
        <f>UHG_csv!C286</f>
        <v/>
      </c>
      <c r="D586" s="504" t="str">
        <f>UHG_csv!D286</f>
        <v/>
      </c>
      <c r="E586" s="504" t="str">
        <f>UHG_csv!E286</f>
        <v/>
      </c>
      <c r="F586" s="503" t="str">
        <f>UHG_csv!F286</f>
        <v/>
      </c>
      <c r="G586" s="503" t="str">
        <f>UHG_csv!G286</f>
        <v/>
      </c>
      <c r="H586" s="799" t="str">
        <f>UHG_csv!H286</f>
        <v/>
      </c>
      <c r="I586" s="799" t="str">
        <f>UHG_csv!I286</f>
        <v/>
      </c>
      <c r="J586" s="503" t="str">
        <f>UHG_csv!J286</f>
        <v/>
      </c>
      <c r="K586" s="503" t="str">
        <f>UHG_csv!K286</f>
        <v/>
      </c>
      <c r="L586" s="505"/>
      <c r="M586" s="506"/>
    </row>
    <row r="587" spans="1:13" x14ac:dyDescent="0.25">
      <c r="A587" s="502" t="str">
        <f>UHG_csv!A287</f>
        <v/>
      </c>
      <c r="B587" s="503" t="str">
        <f>UHG_csv!B287</f>
        <v/>
      </c>
      <c r="C587" s="503" t="str">
        <f>UHG_csv!C287</f>
        <v/>
      </c>
      <c r="D587" s="504" t="str">
        <f>UHG_csv!D287</f>
        <v/>
      </c>
      <c r="E587" s="504" t="str">
        <f>UHG_csv!E287</f>
        <v/>
      </c>
      <c r="F587" s="503" t="str">
        <f>UHG_csv!F287</f>
        <v/>
      </c>
      <c r="G587" s="503" t="str">
        <f>UHG_csv!G287</f>
        <v/>
      </c>
      <c r="H587" s="799" t="str">
        <f>UHG_csv!H287</f>
        <v/>
      </c>
      <c r="I587" s="799" t="str">
        <f>UHG_csv!I287</f>
        <v/>
      </c>
      <c r="J587" s="503" t="str">
        <f>UHG_csv!J287</f>
        <v/>
      </c>
      <c r="K587" s="503" t="str">
        <f>UHG_csv!K287</f>
        <v/>
      </c>
      <c r="L587" s="505"/>
      <c r="M587" s="506"/>
    </row>
    <row r="588" spans="1:13" x14ac:dyDescent="0.25">
      <c r="A588" s="502" t="str">
        <f>UHG_csv!A288</f>
        <v/>
      </c>
      <c r="B588" s="503" t="str">
        <f>UHG_csv!B288</f>
        <v/>
      </c>
      <c r="C588" s="503" t="str">
        <f>UHG_csv!C288</f>
        <v/>
      </c>
      <c r="D588" s="504" t="str">
        <f>UHG_csv!D288</f>
        <v/>
      </c>
      <c r="E588" s="504" t="str">
        <f>UHG_csv!E288</f>
        <v/>
      </c>
      <c r="F588" s="503" t="str">
        <f>UHG_csv!F288</f>
        <v/>
      </c>
      <c r="G588" s="503" t="str">
        <f>UHG_csv!G288</f>
        <v/>
      </c>
      <c r="H588" s="799" t="str">
        <f>UHG_csv!H288</f>
        <v/>
      </c>
      <c r="I588" s="799" t="str">
        <f>UHG_csv!I288</f>
        <v/>
      </c>
      <c r="J588" s="503" t="str">
        <f>UHG_csv!J288</f>
        <v/>
      </c>
      <c r="K588" s="503" t="str">
        <f>UHG_csv!K288</f>
        <v/>
      </c>
      <c r="L588" s="505"/>
      <c r="M588" s="506"/>
    </row>
    <row r="589" spans="1:13" x14ac:dyDescent="0.25">
      <c r="A589" s="502" t="str">
        <f>UHG_csv!A289</f>
        <v/>
      </c>
      <c r="B589" s="503" t="str">
        <f>UHG_csv!B289</f>
        <v/>
      </c>
      <c r="C589" s="503" t="str">
        <f>UHG_csv!C289</f>
        <v/>
      </c>
      <c r="D589" s="504" t="str">
        <f>UHG_csv!D289</f>
        <v/>
      </c>
      <c r="E589" s="504" t="str">
        <f>UHG_csv!E289</f>
        <v/>
      </c>
      <c r="F589" s="503" t="str">
        <f>UHG_csv!F289</f>
        <v/>
      </c>
      <c r="G589" s="503" t="str">
        <f>UHG_csv!G289</f>
        <v/>
      </c>
      <c r="H589" s="799" t="str">
        <f>UHG_csv!H289</f>
        <v/>
      </c>
      <c r="I589" s="799" t="str">
        <f>UHG_csv!I289</f>
        <v/>
      </c>
      <c r="J589" s="503" t="str">
        <f>UHG_csv!J289</f>
        <v/>
      </c>
      <c r="K589" s="503" t="str">
        <f>UHG_csv!K289</f>
        <v/>
      </c>
      <c r="L589" s="505"/>
      <c r="M589" s="506"/>
    </row>
    <row r="590" spans="1:13" x14ac:dyDescent="0.25">
      <c r="A590" s="502" t="str">
        <f>UHG_csv!A290</f>
        <v/>
      </c>
      <c r="B590" s="503" t="str">
        <f>UHG_csv!B290</f>
        <v/>
      </c>
      <c r="C590" s="503" t="str">
        <f>UHG_csv!C290</f>
        <v/>
      </c>
      <c r="D590" s="504" t="str">
        <f>UHG_csv!D290</f>
        <v/>
      </c>
      <c r="E590" s="504" t="str">
        <f>UHG_csv!E290</f>
        <v/>
      </c>
      <c r="F590" s="503" t="str">
        <f>UHG_csv!F290</f>
        <v/>
      </c>
      <c r="G590" s="503" t="str">
        <f>UHG_csv!G290</f>
        <v/>
      </c>
      <c r="H590" s="799" t="str">
        <f>UHG_csv!H290</f>
        <v/>
      </c>
      <c r="I590" s="799" t="str">
        <f>UHG_csv!I290</f>
        <v/>
      </c>
      <c r="J590" s="503" t="str">
        <f>UHG_csv!J290</f>
        <v/>
      </c>
      <c r="K590" s="503" t="str">
        <f>UHG_csv!K290</f>
        <v/>
      </c>
      <c r="L590" s="505"/>
      <c r="M590" s="506"/>
    </row>
    <row r="591" spans="1:13" x14ac:dyDescent="0.25">
      <c r="A591" s="502" t="str">
        <f>UHG_csv!A291</f>
        <v/>
      </c>
      <c r="B591" s="503" t="str">
        <f>UHG_csv!B291</f>
        <v/>
      </c>
      <c r="C591" s="503" t="str">
        <f>UHG_csv!C291</f>
        <v/>
      </c>
      <c r="D591" s="504" t="str">
        <f>UHG_csv!D291</f>
        <v/>
      </c>
      <c r="E591" s="504" t="str">
        <f>UHG_csv!E291</f>
        <v/>
      </c>
      <c r="F591" s="503" t="str">
        <f>UHG_csv!F291</f>
        <v/>
      </c>
      <c r="G591" s="503" t="str">
        <f>UHG_csv!G291</f>
        <v/>
      </c>
      <c r="H591" s="799" t="str">
        <f>UHG_csv!H291</f>
        <v/>
      </c>
      <c r="I591" s="799" t="str">
        <f>UHG_csv!I291</f>
        <v/>
      </c>
      <c r="J591" s="503" t="str">
        <f>UHG_csv!J291</f>
        <v/>
      </c>
      <c r="K591" s="503" t="str">
        <f>UHG_csv!K291</f>
        <v/>
      </c>
      <c r="L591" s="505"/>
      <c r="M591" s="506"/>
    </row>
    <row r="592" spans="1:13" x14ac:dyDescent="0.25">
      <c r="A592" s="502" t="str">
        <f>UHG_csv!A292</f>
        <v/>
      </c>
      <c r="B592" s="503" t="str">
        <f>UHG_csv!B292</f>
        <v/>
      </c>
      <c r="C592" s="503" t="str">
        <f>UHG_csv!C292</f>
        <v/>
      </c>
      <c r="D592" s="504" t="str">
        <f>UHG_csv!D292</f>
        <v/>
      </c>
      <c r="E592" s="504" t="str">
        <f>UHG_csv!E292</f>
        <v/>
      </c>
      <c r="F592" s="503" t="str">
        <f>UHG_csv!F292</f>
        <v/>
      </c>
      <c r="G592" s="503" t="str">
        <f>UHG_csv!G292</f>
        <v/>
      </c>
      <c r="H592" s="799" t="str">
        <f>UHG_csv!H292</f>
        <v/>
      </c>
      <c r="I592" s="799" t="str">
        <f>UHG_csv!I292</f>
        <v/>
      </c>
      <c r="J592" s="503" t="str">
        <f>UHG_csv!J292</f>
        <v/>
      </c>
      <c r="K592" s="503" t="str">
        <f>UHG_csv!K292</f>
        <v/>
      </c>
      <c r="L592" s="505"/>
      <c r="M592" s="506"/>
    </row>
    <row r="593" spans="1:13" x14ac:dyDescent="0.25">
      <c r="A593" s="502" t="str">
        <f>UHG_csv!A293</f>
        <v/>
      </c>
      <c r="B593" s="503" t="str">
        <f>UHG_csv!B293</f>
        <v/>
      </c>
      <c r="C593" s="503" t="str">
        <f>UHG_csv!C293</f>
        <v/>
      </c>
      <c r="D593" s="504" t="str">
        <f>UHG_csv!D293</f>
        <v/>
      </c>
      <c r="E593" s="504" t="str">
        <f>UHG_csv!E293</f>
        <v/>
      </c>
      <c r="F593" s="503" t="str">
        <f>UHG_csv!F293</f>
        <v/>
      </c>
      <c r="G593" s="503" t="str">
        <f>UHG_csv!G293</f>
        <v/>
      </c>
      <c r="H593" s="799" t="str">
        <f>UHG_csv!H293</f>
        <v/>
      </c>
      <c r="I593" s="799" t="str">
        <f>UHG_csv!I293</f>
        <v/>
      </c>
      <c r="J593" s="503" t="str">
        <f>UHG_csv!J293</f>
        <v/>
      </c>
      <c r="K593" s="503" t="str">
        <f>UHG_csv!K293</f>
        <v/>
      </c>
      <c r="L593" s="505"/>
      <c r="M593" s="506"/>
    </row>
    <row r="594" spans="1:13" x14ac:dyDescent="0.25">
      <c r="A594" s="502" t="str">
        <f>UHG_csv!A294</f>
        <v/>
      </c>
      <c r="B594" s="503" t="str">
        <f>UHG_csv!B294</f>
        <v/>
      </c>
      <c r="C594" s="503" t="str">
        <f>UHG_csv!C294</f>
        <v/>
      </c>
      <c r="D594" s="504" t="str">
        <f>UHG_csv!D294</f>
        <v/>
      </c>
      <c r="E594" s="504" t="str">
        <f>UHG_csv!E294</f>
        <v/>
      </c>
      <c r="F594" s="503" t="str">
        <f>UHG_csv!F294</f>
        <v/>
      </c>
      <c r="G594" s="503" t="str">
        <f>UHG_csv!G294</f>
        <v/>
      </c>
      <c r="H594" s="799" t="str">
        <f>UHG_csv!H294</f>
        <v/>
      </c>
      <c r="I594" s="799" t="str">
        <f>UHG_csv!I294</f>
        <v/>
      </c>
      <c r="J594" s="503" t="str">
        <f>UHG_csv!J294</f>
        <v/>
      </c>
      <c r="K594" s="503" t="str">
        <f>UHG_csv!K294</f>
        <v/>
      </c>
      <c r="L594" s="505"/>
      <c r="M594" s="506"/>
    </row>
    <row r="595" spans="1:13" x14ac:dyDescent="0.25">
      <c r="A595" s="502" t="str">
        <f>UHG_csv!A295</f>
        <v/>
      </c>
      <c r="B595" s="503" t="str">
        <f>UHG_csv!B295</f>
        <v/>
      </c>
      <c r="C595" s="503" t="str">
        <f>UHG_csv!C295</f>
        <v/>
      </c>
      <c r="D595" s="504" t="str">
        <f>UHG_csv!D295</f>
        <v/>
      </c>
      <c r="E595" s="504" t="str">
        <f>UHG_csv!E295</f>
        <v/>
      </c>
      <c r="F595" s="503" t="str">
        <f>UHG_csv!F295</f>
        <v/>
      </c>
      <c r="G595" s="503" t="str">
        <f>UHG_csv!G295</f>
        <v/>
      </c>
      <c r="H595" s="799" t="str">
        <f>UHG_csv!H295</f>
        <v/>
      </c>
      <c r="I595" s="799" t="str">
        <f>UHG_csv!I295</f>
        <v/>
      </c>
      <c r="J595" s="503" t="str">
        <f>UHG_csv!J295</f>
        <v/>
      </c>
      <c r="K595" s="503" t="str">
        <f>UHG_csv!K295</f>
        <v/>
      </c>
      <c r="L595" s="505"/>
      <c r="M595" s="506"/>
    </row>
    <row r="596" spans="1:13" x14ac:dyDescent="0.25">
      <c r="A596" s="502" t="str">
        <f>UHG_csv!A296</f>
        <v/>
      </c>
      <c r="B596" s="503" t="str">
        <f>UHG_csv!B296</f>
        <v/>
      </c>
      <c r="C596" s="503" t="str">
        <f>UHG_csv!C296</f>
        <v/>
      </c>
      <c r="D596" s="504" t="str">
        <f>UHG_csv!D296</f>
        <v/>
      </c>
      <c r="E596" s="504" t="str">
        <f>UHG_csv!E296</f>
        <v/>
      </c>
      <c r="F596" s="503" t="str">
        <f>UHG_csv!F296</f>
        <v/>
      </c>
      <c r="G596" s="503" t="str">
        <f>UHG_csv!G296</f>
        <v/>
      </c>
      <c r="H596" s="799" t="str">
        <f>UHG_csv!H296</f>
        <v/>
      </c>
      <c r="I596" s="799" t="str">
        <f>UHG_csv!I296</f>
        <v/>
      </c>
      <c r="J596" s="503" t="str">
        <f>UHG_csv!J296</f>
        <v/>
      </c>
      <c r="K596" s="503" t="str">
        <f>UHG_csv!K296</f>
        <v/>
      </c>
      <c r="L596" s="505"/>
      <c r="M596" s="506"/>
    </row>
    <row r="597" spans="1:13" x14ac:dyDescent="0.25">
      <c r="A597" s="502" t="str">
        <f>UHG_csv!A297</f>
        <v/>
      </c>
      <c r="B597" s="503" t="str">
        <f>UHG_csv!B297</f>
        <v/>
      </c>
      <c r="C597" s="503" t="str">
        <f>UHG_csv!C297</f>
        <v/>
      </c>
      <c r="D597" s="504" t="str">
        <f>UHG_csv!D297</f>
        <v/>
      </c>
      <c r="E597" s="504" t="str">
        <f>UHG_csv!E297</f>
        <v/>
      </c>
      <c r="F597" s="503" t="str">
        <f>UHG_csv!F297</f>
        <v/>
      </c>
      <c r="G597" s="503" t="str">
        <f>UHG_csv!G297</f>
        <v/>
      </c>
      <c r="H597" s="799" t="str">
        <f>UHG_csv!H297</f>
        <v/>
      </c>
      <c r="I597" s="799" t="str">
        <f>UHG_csv!I297</f>
        <v/>
      </c>
      <c r="J597" s="503" t="str">
        <f>UHG_csv!J297</f>
        <v/>
      </c>
      <c r="K597" s="503" t="str">
        <f>UHG_csv!K297</f>
        <v/>
      </c>
      <c r="L597" s="505"/>
      <c r="M597" s="506"/>
    </row>
    <row r="598" spans="1:13" x14ac:dyDescent="0.25">
      <c r="A598" s="502" t="str">
        <f>UHG_csv!A298</f>
        <v/>
      </c>
      <c r="B598" s="503" t="str">
        <f>UHG_csv!B298</f>
        <v/>
      </c>
      <c r="C598" s="503" t="str">
        <f>UHG_csv!C298</f>
        <v/>
      </c>
      <c r="D598" s="504" t="str">
        <f>UHG_csv!D298</f>
        <v/>
      </c>
      <c r="E598" s="504" t="str">
        <f>UHG_csv!E298</f>
        <v/>
      </c>
      <c r="F598" s="503" t="str">
        <f>UHG_csv!F298</f>
        <v/>
      </c>
      <c r="G598" s="503" t="str">
        <f>UHG_csv!G298</f>
        <v/>
      </c>
      <c r="H598" s="799" t="str">
        <f>UHG_csv!H298</f>
        <v/>
      </c>
      <c r="I598" s="799" t="str">
        <f>UHG_csv!I298</f>
        <v/>
      </c>
      <c r="J598" s="503" t="str">
        <f>UHG_csv!J298</f>
        <v/>
      </c>
      <c r="K598" s="503" t="str">
        <f>UHG_csv!K298</f>
        <v/>
      </c>
      <c r="L598" s="505"/>
      <c r="M598" s="506"/>
    </row>
    <row r="599" spans="1:13" x14ac:dyDescent="0.25">
      <c r="A599" s="502" t="str">
        <f>UHG_csv!A299</f>
        <v/>
      </c>
      <c r="B599" s="503" t="str">
        <f>UHG_csv!B299</f>
        <v/>
      </c>
      <c r="C599" s="503" t="str">
        <f>UHG_csv!C299</f>
        <v/>
      </c>
      <c r="D599" s="504" t="str">
        <f>UHG_csv!D299</f>
        <v/>
      </c>
      <c r="E599" s="504" t="str">
        <f>UHG_csv!E299</f>
        <v/>
      </c>
      <c r="F599" s="503" t="str">
        <f>UHG_csv!F299</f>
        <v/>
      </c>
      <c r="G599" s="503" t="str">
        <f>UHG_csv!G299</f>
        <v/>
      </c>
      <c r="H599" s="799" t="str">
        <f>UHG_csv!H299</f>
        <v/>
      </c>
      <c r="I599" s="799" t="str">
        <f>UHG_csv!I299</f>
        <v/>
      </c>
      <c r="J599" s="503" t="str">
        <f>UHG_csv!J299</f>
        <v/>
      </c>
      <c r="K599" s="503" t="str">
        <f>UHG_csv!K299</f>
        <v/>
      </c>
      <c r="L599" s="505"/>
      <c r="M599" s="506"/>
    </row>
    <row r="600" spans="1:13" x14ac:dyDescent="0.25">
      <c r="A600" s="502" t="str">
        <f>UHG_csv!A300</f>
        <v/>
      </c>
      <c r="B600" s="503" t="str">
        <f>UHG_csv!B300</f>
        <v/>
      </c>
      <c r="C600" s="503" t="str">
        <f>UHG_csv!C300</f>
        <v/>
      </c>
      <c r="D600" s="504" t="str">
        <f>UHG_csv!D300</f>
        <v/>
      </c>
      <c r="E600" s="504" t="str">
        <f>UHG_csv!E300</f>
        <v/>
      </c>
      <c r="F600" s="503" t="str">
        <f>UHG_csv!F300</f>
        <v/>
      </c>
      <c r="G600" s="503" t="str">
        <f>UHG_csv!G300</f>
        <v/>
      </c>
      <c r="H600" s="799" t="str">
        <f>UHG_csv!H300</f>
        <v/>
      </c>
      <c r="I600" s="799" t="str">
        <f>UHG_csv!I300</f>
        <v/>
      </c>
      <c r="J600" s="503" t="str">
        <f>UHG_csv!J300</f>
        <v/>
      </c>
      <c r="K600" s="503" t="str">
        <f>UHG_csv!K300</f>
        <v/>
      </c>
      <c r="L600" s="505"/>
      <c r="M600" s="506"/>
    </row>
    <row r="601" spans="1:13" x14ac:dyDescent="0.25">
      <c r="A601" s="502" t="str">
        <f>UHG_csv!A301</f>
        <v/>
      </c>
      <c r="B601" s="503" t="str">
        <f>UHG_csv!B301</f>
        <v/>
      </c>
      <c r="C601" s="503" t="str">
        <f>UHG_csv!C301</f>
        <v/>
      </c>
      <c r="D601" s="504" t="str">
        <f>UHG_csv!D301</f>
        <v/>
      </c>
      <c r="E601" s="504" t="str">
        <f>UHG_csv!E301</f>
        <v/>
      </c>
      <c r="F601" s="503" t="str">
        <f>UHG_csv!F301</f>
        <v/>
      </c>
      <c r="G601" s="503" t="str">
        <f>UHG_csv!G301</f>
        <v/>
      </c>
      <c r="H601" s="799" t="str">
        <f>UHG_csv!H301</f>
        <v/>
      </c>
      <c r="I601" s="799" t="str">
        <f>UHG_csv!I301</f>
        <v/>
      </c>
      <c r="J601" s="503" t="str">
        <f>UHG_csv!J301</f>
        <v/>
      </c>
      <c r="K601" s="503" t="str">
        <f>UHG_csv!K301</f>
        <v/>
      </c>
      <c r="L601" s="505"/>
      <c r="M601" s="506"/>
    </row>
    <row r="602" spans="1:13" ht="39.9" customHeight="1" x14ac:dyDescent="0.25">
      <c r="A602" s="514" t="str">
        <f>IF(UHG_Refi_1_csv!I302=0,"",UHG_Refi_1_csv!A302)</f>
        <v/>
      </c>
      <c r="B602" s="515" t="str">
        <f>IF(A602="","",UHG_Refi_1_csv!B302)</f>
        <v/>
      </c>
      <c r="C602" s="515" t="str">
        <f>IF(A602="","",UHG_Refi_1_csv!C302)</f>
        <v/>
      </c>
      <c r="D602" s="516" t="str">
        <f>IF(A602="","",UHG_Refi_1_csv!D302)</f>
        <v/>
      </c>
      <c r="E602" s="516" t="str">
        <f>IF(A602="","",UHG_Refi_1_csv!E302)</f>
        <v/>
      </c>
      <c r="F602" s="515" t="str">
        <f>IF(A602="","",UHG_Refi_1_csv!F302)</f>
        <v/>
      </c>
      <c r="G602" s="515" t="str">
        <f>IF(A602="","",UHG_Refi_1_csv!G302)</f>
        <v/>
      </c>
      <c r="H602" s="800" t="str">
        <f>IF(A602="","",UHG_Refi_1_csv!H302)</f>
        <v/>
      </c>
      <c r="I602" s="800" t="str">
        <f>IF(A602="","",UHG_Refi_1_csv!I302)</f>
        <v/>
      </c>
      <c r="J602" s="515"/>
      <c r="K602" s="515" t="str">
        <f>IF(C602="","",UHG_Refi_1_csv!K302)</f>
        <v/>
      </c>
      <c r="L602" s="517"/>
      <c r="M602" s="506"/>
    </row>
    <row r="603" spans="1:13" ht="39.9" customHeight="1" x14ac:dyDescent="0.25">
      <c r="A603" s="514" t="str">
        <f>IF(UHG_Refi_1_csv!I303=0,"",UHG_Refi_1_csv!A303)</f>
        <v/>
      </c>
      <c r="B603" s="515" t="str">
        <f>IF(A603="","",UHG_Refi_1_csv!B303)</f>
        <v/>
      </c>
      <c r="C603" s="515" t="str">
        <f>IF(A603="","",UHG_Refi_1_csv!C303)</f>
        <v/>
      </c>
      <c r="D603" s="516" t="str">
        <f>IF(A603="","",UHG_Refi_1_csv!D303)</f>
        <v/>
      </c>
      <c r="E603" s="516" t="str">
        <f>IF(A603="","",UHG_Refi_1_csv!E303)</f>
        <v/>
      </c>
      <c r="F603" s="515" t="str">
        <f>IF(A603="","",UHG_Refi_1_csv!F303)</f>
        <v/>
      </c>
      <c r="G603" s="515" t="str">
        <f>IF(A603="","",UHG_Refi_1_csv!G303)</f>
        <v/>
      </c>
      <c r="H603" s="800" t="str">
        <f>IF(A603="","",UHG_Refi_1_csv!H303)</f>
        <v/>
      </c>
      <c r="I603" s="800" t="str">
        <f>IF(A603="","",UHG_Refi_1_csv!I303)</f>
        <v/>
      </c>
      <c r="J603" s="515"/>
      <c r="K603" s="515" t="str">
        <f>IF(C603="","",UHG_Refi_1_csv!K303)</f>
        <v/>
      </c>
      <c r="L603" s="517"/>
      <c r="M603" s="506"/>
    </row>
    <row r="604" spans="1:13" ht="39.9" customHeight="1" x14ac:dyDescent="0.25">
      <c r="A604" s="514" t="str">
        <f>IF(UHG_Refi_1_csv!I304=0,"",UHG_Refi_1_csv!A304)</f>
        <v/>
      </c>
      <c r="B604" s="515" t="str">
        <f>IF(A604="","",UHG_Refi_1_csv!B304)</f>
        <v/>
      </c>
      <c r="C604" s="515" t="str">
        <f>IF(A604="","",UHG_Refi_1_csv!C304)</f>
        <v/>
      </c>
      <c r="D604" s="516" t="str">
        <f>IF(A604="","",UHG_Refi_1_csv!D304)</f>
        <v/>
      </c>
      <c r="E604" s="516" t="str">
        <f>IF(A604="","",UHG_Refi_1_csv!E304)</f>
        <v/>
      </c>
      <c r="F604" s="515" t="str">
        <f>IF(A604="","",UHG_Refi_1_csv!F304)</f>
        <v/>
      </c>
      <c r="G604" s="515" t="str">
        <f>IF(A604="","",UHG_Refi_1_csv!G304)</f>
        <v/>
      </c>
      <c r="H604" s="800" t="str">
        <f>IF(A604="","",UHG_Refi_1_csv!H304)</f>
        <v/>
      </c>
      <c r="I604" s="800" t="str">
        <f>IF(A604="","",UHG_Refi_1_csv!I304)</f>
        <v/>
      </c>
      <c r="J604" s="515"/>
      <c r="K604" s="515" t="str">
        <f>IF(C604="","",UHG_Refi_1_csv!K304)</f>
        <v/>
      </c>
      <c r="L604" s="517"/>
      <c r="M604" s="506"/>
    </row>
    <row r="605" spans="1:13" ht="39.9" customHeight="1" x14ac:dyDescent="0.25">
      <c r="A605" s="514" t="str">
        <f>IF(UHG_Refi_1_csv!I305=0,"",UHG_Refi_1_csv!A305)</f>
        <v/>
      </c>
      <c r="B605" s="515" t="str">
        <f>IF(A605="","",UHG_Refi_1_csv!B305)</f>
        <v/>
      </c>
      <c r="C605" s="515" t="str">
        <f>IF(A605="","",UHG_Refi_1_csv!C305)</f>
        <v/>
      </c>
      <c r="D605" s="516" t="str">
        <f>IF(A605="","",UHG_Refi_1_csv!D305)</f>
        <v/>
      </c>
      <c r="E605" s="516" t="str">
        <f>IF(A605="","",UHG_Refi_1_csv!E305)</f>
        <v/>
      </c>
      <c r="F605" s="515" t="str">
        <f>IF(A605="","",UHG_Refi_1_csv!F305)</f>
        <v/>
      </c>
      <c r="G605" s="515" t="str">
        <f>IF(A605="","",UHG_Refi_1_csv!G305)</f>
        <v/>
      </c>
      <c r="H605" s="800" t="str">
        <f>IF(A605="","",UHG_Refi_1_csv!H305)</f>
        <v/>
      </c>
      <c r="I605" s="800" t="str">
        <f>IF(A605="","",UHG_Refi_1_csv!I305)</f>
        <v/>
      </c>
      <c r="J605" s="515"/>
      <c r="K605" s="515" t="str">
        <f>IF(C605="","",UHG_Refi_1_csv!K305)</f>
        <v/>
      </c>
      <c r="L605" s="517"/>
      <c r="M605" s="506"/>
    </row>
    <row r="606" spans="1:13" ht="39.9" customHeight="1" thickBot="1" x14ac:dyDescent="0.3">
      <c r="A606" s="553" t="str">
        <f>IF(UHG_Refi_2_csv!I304=0,"",UHG_Refi_2_csv!A304)</f>
        <v/>
      </c>
      <c r="B606" s="554" t="str">
        <f>IF(A606="","",UHG_Refi_2_csv!B304)</f>
        <v/>
      </c>
      <c r="C606" s="554" t="str">
        <f>IF(A606="","",UHG_Refi_2_csv!C304)</f>
        <v/>
      </c>
      <c r="D606" s="555" t="str">
        <f>IF(A606="","",UHG_Refi_2_csv!D304)</f>
        <v/>
      </c>
      <c r="E606" s="555" t="str">
        <f>IF(A606="","",UHG_Refi_2_csv!E304)</f>
        <v/>
      </c>
      <c r="F606" s="554" t="str">
        <f>IF(A606="","",UHG_Refi_2_csv!F304)</f>
        <v/>
      </c>
      <c r="G606" s="554" t="str">
        <f>IF(A606="","",UHG_Refi_2_csv!G304)</f>
        <v/>
      </c>
      <c r="H606" s="801" t="str">
        <f>IF(A606="","",UHG_Refi_2_csv!H304)</f>
        <v/>
      </c>
      <c r="I606" s="801" t="str">
        <f>IF(A606="","",UHG_Refi_2_csv!I304)</f>
        <v/>
      </c>
      <c r="J606" s="556"/>
      <c r="K606" s="554" t="str">
        <f>IF(C606="","",UHG_Refi_2_csv!K304)</f>
        <v/>
      </c>
      <c r="L606" s="557"/>
      <c r="M606" s="506"/>
    </row>
    <row r="607" spans="1:13" x14ac:dyDescent="0.25">
      <c r="G607" s="297"/>
      <c r="H607" s="298"/>
      <c r="I607" s="298"/>
      <c r="J607" s="297"/>
      <c r="K607" s="297"/>
      <c r="L607" s="297"/>
    </row>
    <row r="608" spans="1:13" x14ac:dyDescent="0.25">
      <c r="G608" s="297"/>
      <c r="H608" s="298"/>
      <c r="I608" s="298"/>
      <c r="J608" s="297"/>
      <c r="K608" s="297"/>
      <c r="L608" s="297"/>
    </row>
    <row r="609" spans="7:12" x14ac:dyDescent="0.25">
      <c r="G609" s="297"/>
      <c r="H609" s="298"/>
      <c r="I609" s="298"/>
      <c r="J609" s="297"/>
      <c r="K609" s="297"/>
      <c r="L609" s="297"/>
    </row>
    <row r="610" spans="7:12" x14ac:dyDescent="0.25">
      <c r="G610" s="297"/>
      <c r="H610" s="298"/>
      <c r="I610" s="298"/>
      <c r="J610" s="297"/>
      <c r="K610" s="297"/>
      <c r="L610" s="297"/>
    </row>
    <row r="611" spans="7:12" x14ac:dyDescent="0.25">
      <c r="G611" s="297"/>
      <c r="H611" s="298"/>
      <c r="I611" s="298"/>
      <c r="J611" s="297"/>
      <c r="K611" s="297"/>
      <c r="L611" s="297"/>
    </row>
    <row r="612" spans="7:12" x14ac:dyDescent="0.25">
      <c r="G612" s="297"/>
      <c r="H612" s="298"/>
      <c r="I612" s="298"/>
      <c r="J612" s="297"/>
      <c r="K612" s="297"/>
      <c r="L612" s="297"/>
    </row>
    <row r="613" spans="7:12" x14ac:dyDescent="0.25">
      <c r="G613" s="297"/>
      <c r="H613" s="298"/>
      <c r="I613" s="298"/>
      <c r="J613" s="297"/>
      <c r="K613" s="297"/>
      <c r="L613" s="297"/>
    </row>
    <row r="614" spans="7:12" x14ac:dyDescent="0.25">
      <c r="G614" s="297"/>
      <c r="H614" s="298"/>
      <c r="I614" s="298"/>
      <c r="J614" s="297"/>
      <c r="K614" s="297"/>
      <c r="L614" s="297"/>
    </row>
    <row r="615" spans="7:12" x14ac:dyDescent="0.25">
      <c r="G615" s="297"/>
      <c r="H615" s="298"/>
      <c r="I615" s="298"/>
      <c r="J615" s="297"/>
      <c r="K615" s="297"/>
      <c r="L615" s="297"/>
    </row>
    <row r="616" spans="7:12" x14ac:dyDescent="0.25">
      <c r="G616" s="297"/>
      <c r="H616" s="298"/>
      <c r="I616" s="298"/>
      <c r="J616" s="297"/>
      <c r="K616" s="297"/>
      <c r="L616" s="297"/>
    </row>
    <row r="617" spans="7:12" x14ac:dyDescent="0.25">
      <c r="G617" s="297"/>
      <c r="H617" s="298"/>
      <c r="I617" s="298"/>
      <c r="J617" s="297"/>
      <c r="K617" s="297"/>
      <c r="L617" s="297"/>
    </row>
    <row r="618" spans="7:12" x14ac:dyDescent="0.25">
      <c r="G618" s="297"/>
      <c r="H618" s="298"/>
      <c r="I618" s="298"/>
      <c r="J618" s="297"/>
      <c r="K618" s="297"/>
      <c r="L618" s="297"/>
    </row>
    <row r="619" spans="7:12" x14ac:dyDescent="0.25">
      <c r="G619" s="297"/>
      <c r="H619" s="298"/>
      <c r="I619" s="298"/>
      <c r="J619" s="297"/>
      <c r="K619" s="297"/>
      <c r="L619" s="297"/>
    </row>
    <row r="620" spans="7:12" x14ac:dyDescent="0.25">
      <c r="G620" s="297"/>
      <c r="H620" s="298"/>
      <c r="I620" s="298"/>
      <c r="J620" s="297"/>
      <c r="K620" s="297"/>
      <c r="L620" s="297"/>
    </row>
    <row r="621" spans="7:12" x14ac:dyDescent="0.25">
      <c r="G621" s="297"/>
      <c r="H621" s="298"/>
      <c r="I621" s="298"/>
      <c r="J621" s="297"/>
      <c r="K621" s="297"/>
      <c r="L621" s="297"/>
    </row>
    <row r="622" spans="7:12" x14ac:dyDescent="0.25">
      <c r="G622" s="297"/>
      <c r="H622" s="298"/>
      <c r="I622" s="298"/>
      <c r="J622" s="297"/>
      <c r="K622" s="297"/>
      <c r="L622" s="297"/>
    </row>
    <row r="623" spans="7:12" x14ac:dyDescent="0.25">
      <c r="G623" s="297"/>
      <c r="H623" s="298"/>
      <c r="I623" s="298"/>
      <c r="J623" s="297"/>
      <c r="K623" s="297"/>
      <c r="L623" s="297"/>
    </row>
    <row r="624" spans="7:12" x14ac:dyDescent="0.25">
      <c r="G624" s="297"/>
      <c r="H624" s="298"/>
      <c r="I624" s="298"/>
      <c r="J624" s="297"/>
      <c r="K624" s="297"/>
      <c r="L624" s="297"/>
    </row>
    <row r="625" spans="7:12" x14ac:dyDescent="0.25">
      <c r="G625" s="297"/>
      <c r="H625" s="298"/>
      <c r="I625" s="298"/>
      <c r="J625" s="297"/>
      <c r="K625" s="297"/>
      <c r="L625" s="297"/>
    </row>
    <row r="626" spans="7:12" x14ac:dyDescent="0.25">
      <c r="G626" s="297"/>
      <c r="H626" s="298"/>
      <c r="I626" s="298"/>
      <c r="J626" s="297"/>
      <c r="K626" s="297"/>
      <c r="L626" s="297"/>
    </row>
    <row r="627" spans="7:12" x14ac:dyDescent="0.25">
      <c r="G627" s="297"/>
      <c r="H627" s="298"/>
      <c r="I627" s="298"/>
      <c r="J627" s="297"/>
      <c r="K627" s="297"/>
      <c r="L627" s="297"/>
    </row>
    <row r="628" spans="7:12" x14ac:dyDescent="0.25">
      <c r="G628" s="297"/>
      <c r="H628" s="298"/>
      <c r="I628" s="298"/>
      <c r="J628" s="297"/>
      <c r="K628" s="297"/>
      <c r="L628" s="297"/>
    </row>
    <row r="629" spans="7:12" x14ac:dyDescent="0.25">
      <c r="G629" s="297"/>
      <c r="H629" s="298"/>
      <c r="I629" s="298"/>
      <c r="J629" s="297"/>
      <c r="K629" s="297"/>
      <c r="L629" s="297"/>
    </row>
    <row r="630" spans="7:12" x14ac:dyDescent="0.25">
      <c r="G630" s="297"/>
      <c r="H630" s="298"/>
      <c r="I630" s="298"/>
      <c r="J630" s="297"/>
      <c r="K630" s="297"/>
      <c r="L630" s="297"/>
    </row>
    <row r="631" spans="7:12" x14ac:dyDescent="0.25">
      <c r="G631" s="297"/>
      <c r="H631" s="298"/>
      <c r="I631" s="298"/>
      <c r="J631" s="297"/>
      <c r="K631" s="297"/>
      <c r="L631" s="297"/>
    </row>
    <row r="632" spans="7:12" x14ac:dyDescent="0.25">
      <c r="G632" s="297"/>
      <c r="H632" s="298"/>
      <c r="I632" s="298"/>
      <c r="J632" s="297"/>
      <c r="K632" s="297"/>
      <c r="L632" s="297"/>
    </row>
    <row r="633" spans="7:12" x14ac:dyDescent="0.25">
      <c r="G633" s="297"/>
      <c r="H633" s="298"/>
      <c r="I633" s="298"/>
      <c r="J633" s="297"/>
      <c r="K633" s="297"/>
      <c r="L633" s="297"/>
    </row>
    <row r="634" spans="7:12" x14ac:dyDescent="0.25">
      <c r="G634" s="297"/>
      <c r="H634" s="298"/>
      <c r="I634" s="298"/>
      <c r="J634" s="297"/>
      <c r="K634" s="297"/>
      <c r="L634" s="297"/>
    </row>
    <row r="635" spans="7:12" x14ac:dyDescent="0.25">
      <c r="G635" s="297"/>
      <c r="H635" s="298"/>
      <c r="I635" s="298"/>
      <c r="J635" s="297"/>
      <c r="K635" s="297"/>
      <c r="L635" s="297"/>
    </row>
    <row r="636" spans="7:12" x14ac:dyDescent="0.25">
      <c r="G636" s="297"/>
      <c r="H636" s="298"/>
      <c r="I636" s="298"/>
      <c r="J636" s="297"/>
      <c r="K636" s="297"/>
      <c r="L636" s="297"/>
    </row>
    <row r="637" spans="7:12" x14ac:dyDescent="0.25">
      <c r="G637" s="297"/>
      <c r="H637" s="298"/>
      <c r="I637" s="298"/>
      <c r="J637" s="297"/>
      <c r="K637" s="297"/>
      <c r="L637" s="297"/>
    </row>
    <row r="638" spans="7:12" x14ac:dyDescent="0.25">
      <c r="G638" s="297"/>
      <c r="H638" s="298"/>
      <c r="I638" s="298"/>
      <c r="J638" s="297"/>
      <c r="K638" s="297"/>
      <c r="L638" s="297"/>
    </row>
    <row r="639" spans="7:12" x14ac:dyDescent="0.25">
      <c r="G639" s="297"/>
      <c r="H639" s="298"/>
      <c r="I639" s="298"/>
      <c r="J639" s="297"/>
      <c r="K639" s="297"/>
      <c r="L639" s="297"/>
    </row>
    <row r="640" spans="7:12" x14ac:dyDescent="0.25">
      <c r="G640" s="297"/>
      <c r="H640" s="298"/>
      <c r="I640" s="298"/>
      <c r="J640" s="297"/>
      <c r="K640" s="297"/>
      <c r="L640" s="297"/>
    </row>
    <row r="641" spans="7:12" x14ac:dyDescent="0.25">
      <c r="G641" s="297"/>
      <c r="H641" s="298"/>
      <c r="I641" s="298"/>
      <c r="J641" s="297"/>
      <c r="K641" s="297"/>
      <c r="L641" s="297"/>
    </row>
    <row r="642" spans="7:12" x14ac:dyDescent="0.25">
      <c r="G642" s="297"/>
      <c r="H642" s="298"/>
      <c r="I642" s="298"/>
      <c r="J642" s="297"/>
      <c r="K642" s="297"/>
      <c r="L642" s="297"/>
    </row>
    <row r="643" spans="7:12" x14ac:dyDescent="0.25">
      <c r="G643" s="297"/>
      <c r="H643" s="298"/>
      <c r="I643" s="298"/>
      <c r="J643" s="297"/>
      <c r="K643" s="297"/>
      <c r="L643" s="297"/>
    </row>
    <row r="644" spans="7:12" x14ac:dyDescent="0.25">
      <c r="G644" s="297"/>
      <c r="H644" s="298"/>
      <c r="I644" s="298"/>
      <c r="J644" s="297"/>
      <c r="K644" s="297"/>
      <c r="L644" s="297"/>
    </row>
    <row r="645" spans="7:12" x14ac:dyDescent="0.25">
      <c r="G645" s="297"/>
      <c r="H645" s="298"/>
      <c r="I645" s="298"/>
      <c r="J645" s="297"/>
      <c r="K645" s="297"/>
      <c r="L645" s="297"/>
    </row>
    <row r="646" spans="7:12" x14ac:dyDescent="0.25">
      <c r="G646" s="297"/>
      <c r="H646" s="298"/>
      <c r="I646" s="298"/>
      <c r="J646" s="297"/>
      <c r="K646" s="297"/>
      <c r="L646" s="297"/>
    </row>
    <row r="647" spans="7:12" x14ac:dyDescent="0.25">
      <c r="G647" s="297"/>
      <c r="H647" s="298"/>
      <c r="I647" s="298"/>
      <c r="J647" s="297"/>
      <c r="K647" s="297"/>
      <c r="L647" s="297"/>
    </row>
    <row r="648" spans="7:12" x14ac:dyDescent="0.25">
      <c r="G648" s="297"/>
      <c r="H648" s="298"/>
      <c r="I648" s="298"/>
      <c r="J648" s="297"/>
      <c r="K648" s="297"/>
      <c r="L648" s="297"/>
    </row>
    <row r="649" spans="7:12" x14ac:dyDescent="0.25">
      <c r="G649" s="297"/>
      <c r="H649" s="298"/>
      <c r="I649" s="298"/>
      <c r="J649" s="297"/>
      <c r="K649" s="297"/>
      <c r="L649" s="297"/>
    </row>
    <row r="650" spans="7:12" x14ac:dyDescent="0.25">
      <c r="G650" s="297"/>
      <c r="H650" s="298"/>
      <c r="I650" s="298"/>
      <c r="J650" s="297"/>
      <c r="K650" s="297"/>
      <c r="L650" s="297"/>
    </row>
    <row r="651" spans="7:12" x14ac:dyDescent="0.25">
      <c r="G651" s="297"/>
      <c r="H651" s="298"/>
      <c r="I651" s="298"/>
      <c r="J651" s="297"/>
      <c r="K651" s="297"/>
      <c r="L651" s="297"/>
    </row>
    <row r="652" spans="7:12" x14ac:dyDescent="0.25">
      <c r="G652" s="297"/>
      <c r="H652" s="298"/>
      <c r="I652" s="298"/>
      <c r="J652" s="297"/>
      <c r="K652" s="297"/>
      <c r="L652" s="297"/>
    </row>
    <row r="653" spans="7:12" x14ac:dyDescent="0.25">
      <c r="G653" s="297"/>
      <c r="H653" s="298"/>
      <c r="I653" s="298"/>
      <c r="J653" s="297"/>
      <c r="K653" s="297"/>
      <c r="L653" s="297"/>
    </row>
    <row r="654" spans="7:12" x14ac:dyDescent="0.25">
      <c r="G654" s="297"/>
      <c r="H654" s="298"/>
      <c r="I654" s="298"/>
      <c r="J654" s="297"/>
      <c r="K654" s="297"/>
      <c r="L654" s="297"/>
    </row>
    <row r="655" spans="7:12" x14ac:dyDescent="0.25">
      <c r="G655" s="297"/>
      <c r="H655" s="298"/>
      <c r="I655" s="298"/>
      <c r="J655" s="297"/>
      <c r="K655" s="297"/>
      <c r="L655" s="297"/>
    </row>
    <row r="656" spans="7:12" x14ac:dyDescent="0.25">
      <c r="G656" s="297"/>
      <c r="H656" s="298"/>
      <c r="I656" s="298"/>
      <c r="J656" s="297"/>
      <c r="K656" s="297"/>
      <c r="L656" s="297"/>
    </row>
    <row r="657" spans="7:12" x14ac:dyDescent="0.25">
      <c r="G657" s="297"/>
      <c r="H657" s="298"/>
      <c r="I657" s="298"/>
      <c r="J657" s="297"/>
      <c r="K657" s="297"/>
      <c r="L657" s="297"/>
    </row>
    <row r="658" spans="7:12" x14ac:dyDescent="0.25">
      <c r="G658" s="297"/>
      <c r="H658" s="298"/>
      <c r="I658" s="298"/>
      <c r="J658" s="297"/>
      <c r="K658" s="297"/>
      <c r="L658" s="297"/>
    </row>
    <row r="659" spans="7:12" x14ac:dyDescent="0.25">
      <c r="G659" s="297"/>
      <c r="H659" s="298"/>
      <c r="I659" s="298"/>
      <c r="J659" s="297"/>
      <c r="K659" s="297"/>
      <c r="L659" s="297"/>
    </row>
    <row r="660" spans="7:12" x14ac:dyDescent="0.25">
      <c r="G660" s="297"/>
      <c r="H660" s="298"/>
      <c r="I660" s="298"/>
      <c r="J660" s="297"/>
      <c r="K660" s="297"/>
      <c r="L660" s="297"/>
    </row>
    <row r="661" spans="7:12" x14ac:dyDescent="0.25">
      <c r="G661" s="297"/>
      <c r="H661" s="298"/>
      <c r="I661" s="298"/>
      <c r="J661" s="297"/>
      <c r="K661" s="297"/>
      <c r="L661" s="297"/>
    </row>
    <row r="662" spans="7:12" x14ac:dyDescent="0.25">
      <c r="G662" s="297"/>
      <c r="H662" s="298"/>
      <c r="I662" s="298"/>
      <c r="J662" s="297"/>
      <c r="K662" s="297"/>
      <c r="L662" s="297"/>
    </row>
    <row r="663" spans="7:12" x14ac:dyDescent="0.25">
      <c r="G663" s="297"/>
      <c r="H663" s="298"/>
      <c r="I663" s="298"/>
      <c r="J663" s="297"/>
      <c r="K663" s="297"/>
      <c r="L663" s="297"/>
    </row>
    <row r="664" spans="7:12" x14ac:dyDescent="0.25">
      <c r="G664" s="297"/>
      <c r="H664" s="298"/>
      <c r="I664" s="298"/>
      <c r="J664" s="297"/>
      <c r="K664" s="297"/>
      <c r="L664" s="297"/>
    </row>
    <row r="665" spans="7:12" x14ac:dyDescent="0.25">
      <c r="G665" s="297"/>
      <c r="H665" s="298"/>
      <c r="I665" s="298"/>
      <c r="J665" s="297"/>
      <c r="K665" s="297"/>
      <c r="L665" s="297"/>
    </row>
    <row r="666" spans="7:12" x14ac:dyDescent="0.25">
      <c r="G666" s="297"/>
      <c r="H666" s="298"/>
      <c r="I666" s="298"/>
      <c r="J666" s="297"/>
      <c r="K666" s="297"/>
      <c r="L666" s="297"/>
    </row>
    <row r="667" spans="7:12" x14ac:dyDescent="0.25">
      <c r="G667" s="297"/>
      <c r="H667" s="298"/>
      <c r="I667" s="298"/>
      <c r="J667" s="297"/>
      <c r="K667" s="297"/>
      <c r="L667" s="297"/>
    </row>
    <row r="668" spans="7:12" x14ac:dyDescent="0.25">
      <c r="G668" s="297"/>
      <c r="H668" s="298"/>
      <c r="I668" s="298"/>
      <c r="J668" s="297"/>
      <c r="K668" s="297"/>
      <c r="L668" s="297"/>
    </row>
    <row r="669" spans="7:12" x14ac:dyDescent="0.25">
      <c r="G669" s="297"/>
      <c r="H669" s="298"/>
      <c r="I669" s="298"/>
      <c r="J669" s="297"/>
      <c r="K669" s="297"/>
      <c r="L669" s="297"/>
    </row>
    <row r="670" spans="7:12" x14ac:dyDescent="0.25">
      <c r="G670" s="297"/>
      <c r="H670" s="298"/>
      <c r="I670" s="298"/>
      <c r="J670" s="297"/>
      <c r="K670" s="297"/>
      <c r="L670" s="297"/>
    </row>
    <row r="671" spans="7:12" x14ac:dyDescent="0.25">
      <c r="G671" s="297"/>
      <c r="H671" s="298"/>
      <c r="I671" s="298"/>
      <c r="J671" s="297"/>
      <c r="K671" s="297"/>
      <c r="L671" s="297"/>
    </row>
    <row r="672" spans="7:12" x14ac:dyDescent="0.25">
      <c r="G672" s="297"/>
      <c r="H672" s="298"/>
      <c r="I672" s="298"/>
      <c r="J672" s="297"/>
      <c r="K672" s="297"/>
      <c r="L672" s="297"/>
    </row>
    <row r="673" spans="7:12" x14ac:dyDescent="0.25">
      <c r="G673" s="297"/>
      <c r="H673" s="298"/>
      <c r="I673" s="298"/>
      <c r="J673" s="297"/>
      <c r="K673" s="297"/>
      <c r="L673" s="297"/>
    </row>
    <row r="674" spans="7:12" x14ac:dyDescent="0.25">
      <c r="G674" s="297"/>
      <c r="H674" s="298"/>
      <c r="I674" s="298"/>
      <c r="J674" s="297"/>
      <c r="K674" s="297"/>
      <c r="L674" s="297"/>
    </row>
    <row r="675" spans="7:12" x14ac:dyDescent="0.25">
      <c r="G675" s="297"/>
      <c r="H675" s="298"/>
      <c r="I675" s="298"/>
      <c r="J675" s="297"/>
      <c r="K675" s="297"/>
      <c r="L675" s="297"/>
    </row>
    <row r="676" spans="7:12" x14ac:dyDescent="0.25">
      <c r="G676" s="297"/>
      <c r="H676" s="298"/>
      <c r="I676" s="298"/>
      <c r="J676" s="297"/>
      <c r="K676" s="297"/>
      <c r="L676" s="297"/>
    </row>
    <row r="677" spans="7:12" x14ac:dyDescent="0.25">
      <c r="G677" s="297"/>
      <c r="H677" s="298"/>
      <c r="I677" s="298"/>
      <c r="J677" s="297"/>
      <c r="K677" s="297"/>
      <c r="L677" s="297"/>
    </row>
    <row r="678" spans="7:12" x14ac:dyDescent="0.25">
      <c r="G678" s="297"/>
      <c r="H678" s="298"/>
      <c r="I678" s="298"/>
      <c r="J678" s="297"/>
      <c r="K678" s="297"/>
      <c r="L678" s="297"/>
    </row>
    <row r="679" spans="7:12" x14ac:dyDescent="0.25">
      <c r="G679" s="297"/>
      <c r="H679" s="298"/>
      <c r="I679" s="298"/>
      <c r="J679" s="297"/>
      <c r="K679" s="297"/>
      <c r="L679" s="297"/>
    </row>
    <row r="680" spans="7:12" x14ac:dyDescent="0.25">
      <c r="G680" s="297"/>
      <c r="H680" s="298"/>
      <c r="I680" s="298"/>
      <c r="J680" s="297"/>
      <c r="K680" s="297"/>
      <c r="L680" s="297"/>
    </row>
    <row r="681" spans="7:12" x14ac:dyDescent="0.25">
      <c r="G681" s="297"/>
      <c r="H681" s="298"/>
      <c r="I681" s="298"/>
      <c r="J681" s="297"/>
      <c r="K681" s="297"/>
      <c r="L681" s="297"/>
    </row>
    <row r="682" spans="7:12" x14ac:dyDescent="0.25">
      <c r="G682" s="297"/>
      <c r="H682" s="298"/>
      <c r="I682" s="298"/>
      <c r="J682" s="297"/>
      <c r="K682" s="297"/>
      <c r="L682" s="297"/>
    </row>
    <row r="683" spans="7:12" x14ac:dyDescent="0.25">
      <c r="G683" s="297"/>
      <c r="H683" s="298"/>
      <c r="I683" s="298"/>
      <c r="J683" s="297"/>
      <c r="K683" s="297"/>
      <c r="L683" s="297"/>
    </row>
    <row r="684" spans="7:12" x14ac:dyDescent="0.25">
      <c r="G684" s="297"/>
      <c r="H684" s="298"/>
      <c r="I684" s="298"/>
      <c r="J684" s="297"/>
      <c r="K684" s="297"/>
      <c r="L684" s="297"/>
    </row>
    <row r="685" spans="7:12" x14ac:dyDescent="0.25">
      <c r="G685" s="297"/>
      <c r="H685" s="298"/>
      <c r="I685" s="298"/>
      <c r="J685" s="297"/>
      <c r="K685" s="297"/>
      <c r="L685" s="297"/>
    </row>
    <row r="686" spans="7:12" x14ac:dyDescent="0.25">
      <c r="G686" s="297"/>
      <c r="H686" s="298"/>
      <c r="I686" s="298"/>
      <c r="J686" s="297"/>
      <c r="K686" s="297"/>
      <c r="L686" s="297"/>
    </row>
    <row r="687" spans="7:12" x14ac:dyDescent="0.25">
      <c r="G687" s="297"/>
      <c r="H687" s="298"/>
      <c r="I687" s="298"/>
      <c r="J687" s="297"/>
      <c r="K687" s="297"/>
      <c r="L687" s="297"/>
    </row>
    <row r="688" spans="7:12" x14ac:dyDescent="0.25">
      <c r="G688" s="297"/>
      <c r="H688" s="298"/>
      <c r="I688" s="298"/>
      <c r="J688" s="297"/>
      <c r="K688" s="297"/>
      <c r="L688" s="297"/>
    </row>
    <row r="689" spans="7:12" x14ac:dyDescent="0.25">
      <c r="G689" s="297"/>
      <c r="H689" s="298"/>
      <c r="I689" s="298"/>
      <c r="J689" s="297"/>
      <c r="K689" s="297"/>
      <c r="L689" s="297"/>
    </row>
    <row r="690" spans="7:12" x14ac:dyDescent="0.25">
      <c r="G690" s="297"/>
      <c r="H690" s="298"/>
      <c r="I690" s="298"/>
      <c r="J690" s="297"/>
      <c r="K690" s="297"/>
      <c r="L690" s="297"/>
    </row>
    <row r="691" spans="7:12" x14ac:dyDescent="0.25">
      <c r="G691" s="297"/>
      <c r="H691" s="298"/>
      <c r="I691" s="298"/>
      <c r="J691" s="297"/>
      <c r="K691" s="297"/>
      <c r="L691" s="297"/>
    </row>
    <row r="692" spans="7:12" x14ac:dyDescent="0.25">
      <c r="G692" s="297"/>
      <c r="H692" s="298"/>
      <c r="I692" s="298"/>
      <c r="J692" s="297"/>
      <c r="K692" s="297"/>
      <c r="L692" s="297"/>
    </row>
    <row r="693" spans="7:12" x14ac:dyDescent="0.25">
      <c r="G693" s="297"/>
      <c r="H693" s="298"/>
      <c r="I693" s="298"/>
      <c r="J693" s="297"/>
      <c r="K693" s="297"/>
      <c r="L693" s="297"/>
    </row>
    <row r="694" spans="7:12" x14ac:dyDescent="0.25">
      <c r="G694" s="297"/>
      <c r="H694" s="298"/>
      <c r="I694" s="298"/>
      <c r="J694" s="297"/>
      <c r="K694" s="297"/>
      <c r="L694" s="297"/>
    </row>
    <row r="695" spans="7:12" x14ac:dyDescent="0.25">
      <c r="G695" s="297"/>
      <c r="H695" s="298"/>
      <c r="I695" s="298"/>
      <c r="J695" s="297"/>
      <c r="K695" s="297"/>
      <c r="L695" s="297"/>
    </row>
    <row r="696" spans="7:12" x14ac:dyDescent="0.25">
      <c r="G696" s="297"/>
      <c r="H696" s="298"/>
      <c r="I696" s="298"/>
      <c r="J696" s="297"/>
      <c r="K696" s="297"/>
      <c r="L696" s="297"/>
    </row>
    <row r="697" spans="7:12" x14ac:dyDescent="0.25">
      <c r="G697" s="297"/>
      <c r="H697" s="298"/>
      <c r="I697" s="298"/>
      <c r="J697" s="297"/>
      <c r="K697" s="297"/>
      <c r="L697" s="297"/>
    </row>
    <row r="698" spans="7:12" x14ac:dyDescent="0.25">
      <c r="G698" s="297"/>
      <c r="H698" s="298"/>
      <c r="I698" s="298"/>
      <c r="J698" s="297"/>
      <c r="K698" s="297"/>
      <c r="L698" s="297"/>
    </row>
    <row r="699" spans="7:12" x14ac:dyDescent="0.25">
      <c r="G699" s="297"/>
      <c r="H699" s="298"/>
      <c r="I699" s="298"/>
      <c r="J699" s="297"/>
      <c r="K699" s="297"/>
      <c r="L699" s="297"/>
    </row>
    <row r="700" spans="7:12" x14ac:dyDescent="0.25">
      <c r="G700" s="297"/>
      <c r="H700" s="298"/>
      <c r="I700" s="298"/>
      <c r="J700" s="297"/>
      <c r="K700" s="297"/>
      <c r="L700" s="297"/>
    </row>
    <row r="701" spans="7:12" x14ac:dyDescent="0.25">
      <c r="G701" s="297"/>
      <c r="H701" s="298"/>
      <c r="I701" s="298"/>
      <c r="J701" s="297"/>
      <c r="K701" s="297"/>
      <c r="L701" s="297"/>
    </row>
    <row r="702" spans="7:12" x14ac:dyDescent="0.25">
      <c r="G702" s="297"/>
      <c r="H702" s="298"/>
      <c r="I702" s="298"/>
      <c r="J702" s="297"/>
      <c r="K702" s="297"/>
      <c r="L702" s="297"/>
    </row>
    <row r="703" spans="7:12" x14ac:dyDescent="0.25">
      <c r="G703" s="297"/>
      <c r="H703" s="298"/>
      <c r="I703" s="298"/>
      <c r="J703" s="297"/>
      <c r="K703" s="297"/>
      <c r="L703" s="297"/>
    </row>
    <row r="704" spans="7:12" x14ac:dyDescent="0.25">
      <c r="G704" s="297"/>
      <c r="H704" s="298"/>
      <c r="I704" s="298"/>
      <c r="J704" s="297"/>
      <c r="K704" s="297"/>
      <c r="L704" s="297"/>
    </row>
    <row r="705" spans="7:12" x14ac:dyDescent="0.25">
      <c r="G705" s="297"/>
      <c r="H705" s="298"/>
      <c r="I705" s="298"/>
      <c r="J705" s="297"/>
      <c r="K705" s="297"/>
      <c r="L705" s="297"/>
    </row>
    <row r="706" spans="7:12" x14ac:dyDescent="0.25">
      <c r="G706" s="297"/>
      <c r="H706" s="298"/>
      <c r="I706" s="298"/>
      <c r="J706" s="297"/>
      <c r="K706" s="297"/>
      <c r="L706" s="297"/>
    </row>
    <row r="707" spans="7:12" x14ac:dyDescent="0.25">
      <c r="G707" s="297"/>
      <c r="H707" s="298"/>
      <c r="I707" s="298"/>
      <c r="J707" s="297"/>
      <c r="K707" s="297"/>
      <c r="L707" s="297"/>
    </row>
    <row r="708" spans="7:12" x14ac:dyDescent="0.25">
      <c r="G708" s="297"/>
      <c r="H708" s="298"/>
      <c r="I708" s="298"/>
      <c r="J708" s="297"/>
      <c r="K708" s="297"/>
      <c r="L708" s="297"/>
    </row>
    <row r="709" spans="7:12" x14ac:dyDescent="0.25">
      <c r="G709" s="297"/>
      <c r="H709" s="298"/>
      <c r="I709" s="298"/>
      <c r="J709" s="297"/>
      <c r="K709" s="297"/>
      <c r="L709" s="297"/>
    </row>
    <row r="710" spans="7:12" x14ac:dyDescent="0.25">
      <c r="G710" s="297"/>
      <c r="H710" s="298"/>
      <c r="I710" s="298"/>
      <c r="J710" s="297"/>
      <c r="K710" s="297"/>
      <c r="L710" s="297"/>
    </row>
    <row r="711" spans="7:12" x14ac:dyDescent="0.25">
      <c r="G711" s="297"/>
      <c r="H711" s="298"/>
      <c r="I711" s="298"/>
      <c r="J711" s="297"/>
      <c r="K711" s="297"/>
      <c r="L711" s="297"/>
    </row>
    <row r="712" spans="7:12" x14ac:dyDescent="0.25">
      <c r="G712" s="297"/>
      <c r="H712" s="298"/>
      <c r="I712" s="298"/>
      <c r="J712" s="297"/>
      <c r="K712" s="297"/>
      <c r="L712" s="297"/>
    </row>
    <row r="713" spans="7:12" x14ac:dyDescent="0.25">
      <c r="G713" s="297"/>
      <c r="H713" s="298"/>
      <c r="I713" s="298"/>
      <c r="J713" s="297"/>
      <c r="K713" s="297"/>
      <c r="L713" s="297"/>
    </row>
    <row r="714" spans="7:12" x14ac:dyDescent="0.25">
      <c r="G714" s="297"/>
      <c r="H714" s="298"/>
      <c r="I714" s="298"/>
      <c r="J714" s="297"/>
      <c r="K714" s="297"/>
      <c r="L714" s="297"/>
    </row>
    <row r="715" spans="7:12" x14ac:dyDescent="0.25">
      <c r="G715" s="297"/>
      <c r="H715" s="298"/>
      <c r="I715" s="298"/>
      <c r="J715" s="297"/>
      <c r="K715" s="297"/>
      <c r="L715" s="297"/>
    </row>
    <row r="716" spans="7:12" x14ac:dyDescent="0.25">
      <c r="G716" s="297"/>
      <c r="H716" s="298"/>
      <c r="I716" s="298"/>
      <c r="J716" s="297"/>
      <c r="K716" s="297"/>
      <c r="L716" s="297"/>
    </row>
    <row r="717" spans="7:12" x14ac:dyDescent="0.25">
      <c r="G717" s="297"/>
      <c r="H717" s="298"/>
      <c r="I717" s="298"/>
      <c r="J717" s="297"/>
      <c r="K717" s="297"/>
      <c r="L717" s="297"/>
    </row>
    <row r="718" spans="7:12" x14ac:dyDescent="0.25">
      <c r="G718" s="297"/>
      <c r="H718" s="298"/>
      <c r="I718" s="298"/>
      <c r="J718" s="297"/>
      <c r="K718" s="297"/>
      <c r="L718" s="297"/>
    </row>
    <row r="719" spans="7:12" x14ac:dyDescent="0.25">
      <c r="G719" s="297"/>
      <c r="H719" s="298"/>
      <c r="I719" s="298"/>
      <c r="J719" s="297"/>
      <c r="K719" s="297"/>
      <c r="L719" s="297"/>
    </row>
    <row r="720" spans="7:12" x14ac:dyDescent="0.25">
      <c r="G720" s="297"/>
      <c r="H720" s="298"/>
      <c r="I720" s="298"/>
      <c r="J720" s="297"/>
      <c r="K720" s="297"/>
      <c r="L720" s="297"/>
    </row>
    <row r="721" spans="7:12" x14ac:dyDescent="0.25">
      <c r="G721" s="297"/>
      <c r="H721" s="298"/>
      <c r="I721" s="298"/>
      <c r="J721" s="297"/>
      <c r="K721" s="297"/>
      <c r="L721" s="297"/>
    </row>
    <row r="722" spans="7:12" x14ac:dyDescent="0.25">
      <c r="G722" s="297"/>
      <c r="H722" s="298"/>
      <c r="I722" s="298"/>
      <c r="J722" s="297"/>
      <c r="K722" s="297"/>
      <c r="L722" s="297"/>
    </row>
    <row r="723" spans="7:12" x14ac:dyDescent="0.25">
      <c r="G723" s="297"/>
      <c r="H723" s="298"/>
      <c r="I723" s="298"/>
      <c r="J723" s="297"/>
      <c r="K723" s="297"/>
      <c r="L723" s="297"/>
    </row>
    <row r="724" spans="7:12" x14ac:dyDescent="0.25">
      <c r="G724" s="297"/>
      <c r="H724" s="298"/>
      <c r="I724" s="298"/>
      <c r="J724" s="297"/>
      <c r="K724" s="297"/>
      <c r="L724" s="297"/>
    </row>
    <row r="725" spans="7:12" x14ac:dyDescent="0.25">
      <c r="G725" s="297"/>
      <c r="H725" s="298"/>
      <c r="I725" s="298"/>
      <c r="J725" s="297"/>
      <c r="K725" s="297"/>
      <c r="L725" s="297"/>
    </row>
    <row r="726" spans="7:12" x14ac:dyDescent="0.25">
      <c r="G726" s="297"/>
      <c r="H726" s="298"/>
      <c r="I726" s="298"/>
      <c r="J726" s="297"/>
      <c r="K726" s="297"/>
      <c r="L726" s="297"/>
    </row>
    <row r="727" spans="7:12" x14ac:dyDescent="0.25">
      <c r="G727" s="297"/>
      <c r="H727" s="298"/>
      <c r="I727" s="298"/>
      <c r="J727" s="297"/>
      <c r="K727" s="297"/>
      <c r="L727" s="297"/>
    </row>
    <row r="728" spans="7:12" x14ac:dyDescent="0.25">
      <c r="G728" s="297"/>
      <c r="H728" s="298"/>
      <c r="I728" s="298"/>
      <c r="J728" s="297"/>
      <c r="K728" s="297"/>
      <c r="L728" s="297"/>
    </row>
    <row r="729" spans="7:12" x14ac:dyDescent="0.25">
      <c r="G729" s="297"/>
      <c r="H729" s="298"/>
      <c r="I729" s="298"/>
      <c r="J729" s="297"/>
      <c r="K729" s="297"/>
      <c r="L729" s="297"/>
    </row>
    <row r="730" spans="7:12" x14ac:dyDescent="0.25">
      <c r="G730" s="297"/>
      <c r="H730" s="298"/>
      <c r="I730" s="298"/>
      <c r="J730" s="297"/>
      <c r="K730" s="297"/>
      <c r="L730" s="297"/>
    </row>
    <row r="731" spans="7:12" x14ac:dyDescent="0.25">
      <c r="G731" s="297"/>
      <c r="H731" s="298"/>
      <c r="I731" s="298"/>
      <c r="J731" s="297"/>
      <c r="K731" s="297"/>
      <c r="L731" s="297"/>
    </row>
    <row r="732" spans="7:12" x14ac:dyDescent="0.25">
      <c r="G732" s="297"/>
      <c r="H732" s="298"/>
      <c r="I732" s="298"/>
      <c r="J732" s="297"/>
      <c r="K732" s="297"/>
      <c r="L732" s="297"/>
    </row>
    <row r="733" spans="7:12" x14ac:dyDescent="0.25">
      <c r="G733" s="297"/>
      <c r="H733" s="298"/>
      <c r="I733" s="298"/>
      <c r="J733" s="297"/>
      <c r="K733" s="297"/>
      <c r="L733" s="297"/>
    </row>
    <row r="734" spans="7:12" x14ac:dyDescent="0.25">
      <c r="G734" s="297"/>
      <c r="H734" s="298"/>
      <c r="I734" s="298"/>
      <c r="J734" s="297"/>
      <c r="K734" s="297"/>
      <c r="L734" s="297"/>
    </row>
    <row r="735" spans="7:12" x14ac:dyDescent="0.25">
      <c r="G735" s="297"/>
      <c r="H735" s="298"/>
      <c r="I735" s="298"/>
      <c r="J735" s="297"/>
      <c r="K735" s="297"/>
      <c r="L735" s="297"/>
    </row>
    <row r="736" spans="7:12" x14ac:dyDescent="0.25">
      <c r="G736" s="297"/>
      <c r="H736" s="298"/>
      <c r="I736" s="298"/>
      <c r="J736" s="297"/>
      <c r="K736" s="297"/>
      <c r="L736" s="297"/>
    </row>
    <row r="737" spans="7:12" x14ac:dyDescent="0.25">
      <c r="G737" s="297"/>
      <c r="H737" s="298"/>
      <c r="I737" s="298"/>
      <c r="J737" s="297"/>
      <c r="K737" s="297"/>
      <c r="L737" s="297"/>
    </row>
    <row r="738" spans="7:12" x14ac:dyDescent="0.25">
      <c r="G738" s="297"/>
      <c r="H738" s="298"/>
      <c r="I738" s="298"/>
      <c r="J738" s="297"/>
      <c r="K738" s="297"/>
      <c r="L738" s="297"/>
    </row>
    <row r="739" spans="7:12" x14ac:dyDescent="0.25">
      <c r="G739" s="297"/>
      <c r="H739" s="298"/>
      <c r="I739" s="298"/>
      <c r="J739" s="297"/>
      <c r="K739" s="297"/>
      <c r="L739" s="297"/>
    </row>
    <row r="740" spans="7:12" x14ac:dyDescent="0.25">
      <c r="G740" s="297"/>
      <c r="H740" s="298"/>
      <c r="I740" s="298"/>
      <c r="J740" s="297"/>
      <c r="K740" s="297"/>
      <c r="L740" s="297"/>
    </row>
    <row r="741" spans="7:12" x14ac:dyDescent="0.25">
      <c r="G741" s="297"/>
      <c r="H741" s="298"/>
      <c r="I741" s="298"/>
      <c r="J741" s="297"/>
      <c r="K741" s="297"/>
      <c r="L741" s="297"/>
    </row>
    <row r="742" spans="7:12" x14ac:dyDescent="0.25">
      <c r="G742" s="297"/>
      <c r="H742" s="298"/>
      <c r="I742" s="298"/>
      <c r="J742" s="297"/>
      <c r="K742" s="297"/>
      <c r="L742" s="297"/>
    </row>
    <row r="743" spans="7:12" x14ac:dyDescent="0.25">
      <c r="G743" s="297"/>
      <c r="H743" s="298"/>
      <c r="I743" s="298"/>
      <c r="J743" s="297"/>
      <c r="K743" s="297"/>
      <c r="L743" s="297"/>
    </row>
    <row r="744" spans="7:12" x14ac:dyDescent="0.25">
      <c r="G744" s="297"/>
      <c r="H744" s="298"/>
      <c r="I744" s="298"/>
      <c r="J744" s="297"/>
      <c r="K744" s="297"/>
      <c r="L744" s="297"/>
    </row>
    <row r="745" spans="7:12" x14ac:dyDescent="0.25">
      <c r="G745" s="297"/>
      <c r="H745" s="298"/>
      <c r="I745" s="298"/>
      <c r="J745" s="297"/>
      <c r="K745" s="297"/>
      <c r="L745" s="297"/>
    </row>
    <row r="746" spans="7:12" x14ac:dyDescent="0.25">
      <c r="G746" s="297"/>
      <c r="H746" s="298"/>
      <c r="I746" s="298"/>
      <c r="J746" s="297"/>
      <c r="K746" s="297"/>
      <c r="L746" s="297"/>
    </row>
    <row r="747" spans="7:12" x14ac:dyDescent="0.25">
      <c r="G747" s="297"/>
      <c r="H747" s="298"/>
      <c r="I747" s="298"/>
      <c r="J747" s="297"/>
      <c r="K747" s="297"/>
      <c r="L747" s="297"/>
    </row>
    <row r="748" spans="7:12" x14ac:dyDescent="0.25">
      <c r="G748" s="297"/>
      <c r="H748" s="298"/>
      <c r="I748" s="298"/>
      <c r="J748" s="297"/>
      <c r="K748" s="297"/>
      <c r="L748" s="297"/>
    </row>
    <row r="749" spans="7:12" x14ac:dyDescent="0.25">
      <c r="G749" s="297"/>
      <c r="H749" s="298"/>
      <c r="I749" s="298"/>
      <c r="J749" s="297"/>
      <c r="K749" s="297"/>
      <c r="L749" s="297"/>
    </row>
  </sheetData>
  <sheetProtection algorithmName="SHA-512" hashValue="2jgWvVa9xzFFl1gRjgBeIVvEigbLT/SKZZizhxSLKztX4DuHjaQoJc0dIr/rCI31+wraZxWoz8hlil+ajMxgqw==" saltValue="T5i/zSBGzPbdtpCphLmhJA==" spinCount="100000" sheet="1" formatRows="0" autoFilter="0"/>
  <pageMargins left="0.70866141732283472" right="0.70866141732283472" top="0.78740157480314965" bottom="0.78740157480314965" header="0.31496062992125984" footer="0.31496062992125984"/>
  <pageSetup paperSize="9" scale="48" fitToHeight="0" orientation="landscape" r:id="rId1"/>
  <headerFooter>
    <oddFooter>&amp;L&amp;F - &amp;A&amp;CESF_Monats_VN_SEK_V12_4_210610&amp;R&amp;P</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S720"/>
  <sheetViews>
    <sheetView topLeftCell="A689" zoomScaleNormal="100" workbookViewId="0">
      <selection activeCell="P6" sqref="P6:Q6"/>
    </sheetView>
  </sheetViews>
  <sheetFormatPr baseColWidth="10" defaultColWidth="11.44140625" defaultRowHeight="13.2" x14ac:dyDescent="0.25"/>
  <cols>
    <col min="1" max="1" width="14.109375" style="122" customWidth="1"/>
    <col min="2" max="4" width="11.44140625" style="122"/>
    <col min="5" max="5" width="13.33203125" style="122" customWidth="1"/>
    <col min="6" max="7" width="11.44140625" style="122"/>
    <col min="8" max="8" width="21.44140625" style="122" customWidth="1"/>
    <col min="9" max="9" width="14.88671875" style="122" customWidth="1"/>
    <col min="10" max="10" width="11.44140625" style="122"/>
    <col min="11" max="11" width="11.44140625" style="146"/>
    <col min="12" max="16" width="11.44140625" style="122"/>
    <col min="17" max="17" width="53.109375" style="122" bestFit="1" customWidth="1"/>
    <col min="18" max="16384" width="11.44140625" style="122"/>
  </cols>
  <sheetData>
    <row r="1" spans="1:6" x14ac:dyDescent="0.25">
      <c r="A1" s="121" t="s">
        <v>37</v>
      </c>
      <c r="B1" s="121" t="s">
        <v>38</v>
      </c>
      <c r="C1" s="121"/>
    </row>
    <row r="3" spans="1:6" x14ac:dyDescent="0.25">
      <c r="A3" s="121" t="s">
        <v>39</v>
      </c>
      <c r="B3" s="121" t="s">
        <v>40</v>
      </c>
      <c r="C3" s="121"/>
    </row>
    <row r="5" spans="1:6" x14ac:dyDescent="0.25">
      <c r="B5" s="123" t="s">
        <v>53</v>
      </c>
      <c r="E5" s="123" t="s">
        <v>55</v>
      </c>
      <c r="F5" s="123" t="s">
        <v>56</v>
      </c>
    </row>
    <row r="6" spans="1:6" x14ac:dyDescent="0.25">
      <c r="B6" s="123" t="s">
        <v>54</v>
      </c>
      <c r="E6" s="123" t="s">
        <v>57</v>
      </c>
      <c r="F6" s="123" t="s">
        <v>58</v>
      </c>
    </row>
    <row r="8" spans="1:6" x14ac:dyDescent="0.25">
      <c r="B8" s="123" t="s">
        <v>59</v>
      </c>
    </row>
    <row r="9" spans="1:6" x14ac:dyDescent="0.25">
      <c r="B9" s="123" t="s">
        <v>60</v>
      </c>
    </row>
    <row r="11" spans="1:6" x14ac:dyDescent="0.25">
      <c r="B11" s="123" t="s">
        <v>61</v>
      </c>
      <c r="E11" s="123" t="s">
        <v>57</v>
      </c>
      <c r="F11" s="123" t="s">
        <v>62</v>
      </c>
    </row>
    <row r="13" spans="1:6" x14ac:dyDescent="0.25">
      <c r="B13" s="123" t="s">
        <v>63</v>
      </c>
    </row>
    <row r="15" spans="1:6" x14ac:dyDescent="0.25">
      <c r="B15" s="123" t="s">
        <v>64</v>
      </c>
    </row>
    <row r="17" spans="2:7" x14ac:dyDescent="0.25">
      <c r="B17" s="123" t="s">
        <v>65</v>
      </c>
      <c r="E17" s="123" t="s">
        <v>55</v>
      </c>
      <c r="F17" s="123" t="s">
        <v>66</v>
      </c>
      <c r="G17" s="123"/>
    </row>
    <row r="19" spans="2:7" x14ac:dyDescent="0.25">
      <c r="B19" s="123" t="s">
        <v>67</v>
      </c>
      <c r="C19" s="123" t="s">
        <v>68</v>
      </c>
      <c r="E19" s="123" t="s">
        <v>69</v>
      </c>
    </row>
    <row r="20" spans="2:7" x14ac:dyDescent="0.25">
      <c r="B20" s="122" t="s">
        <v>70</v>
      </c>
    </row>
    <row r="22" spans="2:7" x14ac:dyDescent="0.25">
      <c r="B22" s="123" t="s">
        <v>71</v>
      </c>
    </row>
    <row r="23" spans="2:7" x14ac:dyDescent="0.25">
      <c r="B23" s="122" t="s">
        <v>72</v>
      </c>
    </row>
    <row r="25" spans="2:7" x14ac:dyDescent="0.25">
      <c r="B25" s="123" t="s">
        <v>73</v>
      </c>
    </row>
    <row r="26" spans="2:7" x14ac:dyDescent="0.25">
      <c r="B26" s="123" t="s">
        <v>74</v>
      </c>
    </row>
    <row r="28" spans="2:7" x14ac:dyDescent="0.25">
      <c r="B28" s="123" t="s">
        <v>75</v>
      </c>
    </row>
    <row r="29" spans="2:7" x14ac:dyDescent="0.25">
      <c r="B29" s="123" t="s">
        <v>76</v>
      </c>
    </row>
    <row r="31" spans="2:7" x14ac:dyDescent="0.25">
      <c r="B31" s="123" t="s">
        <v>83</v>
      </c>
    </row>
    <row r="32" spans="2:7" x14ac:dyDescent="0.25">
      <c r="B32" s="123" t="s">
        <v>84</v>
      </c>
    </row>
    <row r="34" spans="1:2" x14ac:dyDescent="0.25">
      <c r="B34" s="123" t="s">
        <v>85</v>
      </c>
    </row>
    <row r="36" spans="1:2" x14ac:dyDescent="0.25">
      <c r="B36" s="123" t="s">
        <v>86</v>
      </c>
    </row>
    <row r="38" spans="1:2" x14ac:dyDescent="0.25">
      <c r="A38" s="122" t="s">
        <v>87</v>
      </c>
      <c r="B38" s="122" t="s">
        <v>88</v>
      </c>
    </row>
    <row r="40" spans="1:2" x14ac:dyDescent="0.25">
      <c r="B40" s="122" t="s">
        <v>89</v>
      </c>
    </row>
    <row r="41" spans="1:2" x14ac:dyDescent="0.25">
      <c r="B41" s="122" t="s">
        <v>90</v>
      </c>
    </row>
    <row r="43" spans="1:2" x14ac:dyDescent="0.25">
      <c r="A43" s="124" t="s">
        <v>158</v>
      </c>
      <c r="B43" s="122" t="s">
        <v>92</v>
      </c>
    </row>
    <row r="45" spans="1:2" x14ac:dyDescent="0.25">
      <c r="B45" s="122" t="s">
        <v>91</v>
      </c>
    </row>
    <row r="47" spans="1:2" x14ac:dyDescent="0.25">
      <c r="B47" s="121" t="s">
        <v>114</v>
      </c>
    </row>
    <row r="48" spans="1:2" x14ac:dyDescent="0.25">
      <c r="B48" s="124" t="s">
        <v>95</v>
      </c>
    </row>
    <row r="49" spans="2:4" x14ac:dyDescent="0.25">
      <c r="B49" s="124"/>
    </row>
    <row r="50" spans="2:4" x14ac:dyDescent="0.25">
      <c r="B50" s="121" t="s">
        <v>115</v>
      </c>
      <c r="C50" s="121"/>
      <c r="D50" s="121"/>
    </row>
    <row r="51" spans="2:4" x14ac:dyDescent="0.25">
      <c r="B51" s="124" t="s">
        <v>116</v>
      </c>
    </row>
    <row r="52" spans="2:4" x14ac:dyDescent="0.25">
      <c r="B52" s="124"/>
    </row>
    <row r="53" spans="2:4" x14ac:dyDescent="0.25">
      <c r="B53" s="124" t="s">
        <v>162</v>
      </c>
    </row>
    <row r="54" spans="2:4" x14ac:dyDescent="0.25">
      <c r="B54" s="122" t="s">
        <v>117</v>
      </c>
    </row>
    <row r="55" spans="2:4" x14ac:dyDescent="0.25">
      <c r="B55" s="122" t="s">
        <v>118</v>
      </c>
      <c r="D55" s="122" t="s">
        <v>119</v>
      </c>
    </row>
    <row r="57" spans="2:4" x14ac:dyDescent="0.25">
      <c r="B57" s="122" t="s">
        <v>120</v>
      </c>
    </row>
    <row r="59" spans="2:4" x14ac:dyDescent="0.25">
      <c r="B59" s="121" t="s">
        <v>121</v>
      </c>
    </row>
    <row r="60" spans="2:4" x14ac:dyDescent="0.25">
      <c r="B60" s="124" t="s">
        <v>122</v>
      </c>
    </row>
    <row r="61" spans="2:4" x14ac:dyDescent="0.25">
      <c r="B61" s="124" t="s">
        <v>125</v>
      </c>
    </row>
    <row r="62" spans="2:4" x14ac:dyDescent="0.25">
      <c r="B62" s="124" t="s">
        <v>123</v>
      </c>
    </row>
    <row r="63" spans="2:4" x14ac:dyDescent="0.25">
      <c r="B63" s="124" t="s">
        <v>124</v>
      </c>
    </row>
    <row r="64" spans="2:4" x14ac:dyDescent="0.25">
      <c r="B64" s="124" t="s">
        <v>126</v>
      </c>
    </row>
    <row r="65" spans="2:19" x14ac:dyDescent="0.25">
      <c r="B65" s="124" t="s">
        <v>127</v>
      </c>
    </row>
    <row r="66" spans="2:19" x14ac:dyDescent="0.25">
      <c r="B66" s="124" t="s">
        <v>128</v>
      </c>
    </row>
    <row r="67" spans="2:19" x14ac:dyDescent="0.25">
      <c r="B67" s="124" t="s">
        <v>129</v>
      </c>
    </row>
    <row r="69" spans="2:19" x14ac:dyDescent="0.25">
      <c r="B69" s="121" t="s">
        <v>131</v>
      </c>
    </row>
    <row r="70" spans="2:19" x14ac:dyDescent="0.25">
      <c r="B70" s="125" t="s">
        <v>130</v>
      </c>
    </row>
    <row r="71" spans="2:19" x14ac:dyDescent="0.25">
      <c r="B71" s="126" t="s">
        <v>101</v>
      </c>
      <c r="D71" s="124" t="s">
        <v>132</v>
      </c>
      <c r="N71" s="124"/>
      <c r="Q71" s="124" t="s">
        <v>151</v>
      </c>
      <c r="R71" s="124" t="s">
        <v>152</v>
      </c>
      <c r="S71" s="124" t="s">
        <v>150</v>
      </c>
    </row>
    <row r="72" spans="2:19" x14ac:dyDescent="0.25">
      <c r="B72" s="126" t="s">
        <v>102</v>
      </c>
      <c r="D72" s="124" t="s">
        <v>133</v>
      </c>
      <c r="N72" s="124"/>
      <c r="Q72" s="124" t="s">
        <v>151</v>
      </c>
      <c r="R72" s="124" t="s">
        <v>152</v>
      </c>
      <c r="S72" s="124" t="s">
        <v>150</v>
      </c>
    </row>
    <row r="73" spans="2:19" x14ac:dyDescent="0.25">
      <c r="B73" s="127" t="s">
        <v>105</v>
      </c>
      <c r="D73" s="124" t="s">
        <v>135</v>
      </c>
      <c r="Q73" s="124"/>
      <c r="R73" s="124"/>
      <c r="S73" s="124"/>
    </row>
    <row r="74" spans="2:19" x14ac:dyDescent="0.25">
      <c r="B74" s="127" t="s">
        <v>112</v>
      </c>
      <c r="D74" s="124" t="s">
        <v>134</v>
      </c>
      <c r="N74" s="124"/>
      <c r="Q74" s="124" t="s">
        <v>151</v>
      </c>
      <c r="R74" s="124" t="s">
        <v>152</v>
      </c>
      <c r="S74" s="124" t="s">
        <v>150</v>
      </c>
    </row>
    <row r="75" spans="2:19" x14ac:dyDescent="0.25">
      <c r="B75" s="127" t="s">
        <v>113</v>
      </c>
      <c r="D75" s="124" t="s">
        <v>136</v>
      </c>
      <c r="N75" s="124"/>
      <c r="Q75" s="124" t="s">
        <v>151</v>
      </c>
      <c r="R75" s="124" t="s">
        <v>152</v>
      </c>
      <c r="S75" s="124" t="s">
        <v>150</v>
      </c>
    </row>
    <row r="76" spans="2:19" x14ac:dyDescent="0.25">
      <c r="B76" s="126" t="s">
        <v>99</v>
      </c>
      <c r="D76" s="124" t="s">
        <v>137</v>
      </c>
      <c r="H76" s="124" t="s">
        <v>141</v>
      </c>
      <c r="J76" s="124" t="s">
        <v>143</v>
      </c>
      <c r="K76" s="124"/>
      <c r="Q76" s="124" t="s">
        <v>151</v>
      </c>
      <c r="R76" s="124" t="s">
        <v>152</v>
      </c>
      <c r="S76" s="124" t="s">
        <v>150</v>
      </c>
    </row>
    <row r="77" spans="2:19" x14ac:dyDescent="0.25">
      <c r="B77" s="126" t="s">
        <v>97</v>
      </c>
      <c r="D77" s="122" t="s">
        <v>138</v>
      </c>
      <c r="H77" s="124" t="s">
        <v>141</v>
      </c>
      <c r="J77" s="124" t="s">
        <v>143</v>
      </c>
      <c r="K77" s="124"/>
      <c r="Q77" s="124" t="s">
        <v>151</v>
      </c>
      <c r="R77" s="124" t="s">
        <v>152</v>
      </c>
      <c r="S77" s="124" t="s">
        <v>150</v>
      </c>
    </row>
    <row r="78" spans="2:19" x14ac:dyDescent="0.25">
      <c r="B78" s="126" t="s">
        <v>98</v>
      </c>
      <c r="D78" s="122" t="s">
        <v>139</v>
      </c>
      <c r="H78" s="124" t="s">
        <v>141</v>
      </c>
      <c r="J78" s="124" t="s">
        <v>143</v>
      </c>
      <c r="K78" s="124"/>
      <c r="Q78" s="124" t="s">
        <v>151</v>
      </c>
      <c r="R78" s="124" t="s">
        <v>152</v>
      </c>
      <c r="S78" s="124" t="s">
        <v>150</v>
      </c>
    </row>
    <row r="79" spans="2:19" x14ac:dyDescent="0.25">
      <c r="B79" s="126" t="s">
        <v>107</v>
      </c>
      <c r="D79" s="122" t="s">
        <v>140</v>
      </c>
      <c r="H79" s="124" t="s">
        <v>141</v>
      </c>
      <c r="J79" s="124" t="s">
        <v>142</v>
      </c>
      <c r="K79" s="124"/>
      <c r="L79" s="124" t="s">
        <v>144</v>
      </c>
      <c r="Q79" s="124" t="s">
        <v>151</v>
      </c>
      <c r="R79" s="124" t="s">
        <v>152</v>
      </c>
      <c r="S79" s="124" t="s">
        <v>150</v>
      </c>
    </row>
    <row r="81" spans="1:12" x14ac:dyDescent="0.25">
      <c r="A81" s="124" t="s">
        <v>145</v>
      </c>
      <c r="B81" s="126" t="s">
        <v>99</v>
      </c>
      <c r="D81" s="125" t="s">
        <v>146</v>
      </c>
      <c r="E81" s="125" t="s">
        <v>147</v>
      </c>
    </row>
    <row r="82" spans="1:12" x14ac:dyDescent="0.25">
      <c r="A82" s="124" t="s">
        <v>145</v>
      </c>
      <c r="B82" s="126" t="s">
        <v>97</v>
      </c>
      <c r="D82" s="124" t="s">
        <v>146</v>
      </c>
      <c r="E82" s="125" t="s">
        <v>147</v>
      </c>
    </row>
    <row r="83" spans="1:12" x14ac:dyDescent="0.25">
      <c r="A83" s="124" t="s">
        <v>145</v>
      </c>
      <c r="B83" s="126" t="s">
        <v>98</v>
      </c>
      <c r="D83" s="125" t="s">
        <v>146</v>
      </c>
      <c r="E83" s="125" t="s">
        <v>147</v>
      </c>
    </row>
    <row r="84" spans="1:12" x14ac:dyDescent="0.25">
      <c r="A84" s="124" t="s">
        <v>145</v>
      </c>
      <c r="B84" s="126" t="s">
        <v>107</v>
      </c>
      <c r="D84" s="124" t="s">
        <v>146</v>
      </c>
      <c r="E84" s="125" t="s">
        <v>147</v>
      </c>
    </row>
    <row r="87" spans="1:12" x14ac:dyDescent="0.25">
      <c r="B87" s="128" t="s">
        <v>148</v>
      </c>
    </row>
    <row r="88" spans="1:12" x14ac:dyDescent="0.25">
      <c r="B88" s="122" t="s">
        <v>108</v>
      </c>
      <c r="D88" s="124" t="s">
        <v>149</v>
      </c>
      <c r="L88" s="124" t="s">
        <v>157</v>
      </c>
    </row>
    <row r="89" spans="1:12" x14ac:dyDescent="0.25">
      <c r="B89" s="122" t="s">
        <v>111</v>
      </c>
      <c r="D89" s="124" t="s">
        <v>154</v>
      </c>
      <c r="L89" s="124" t="s">
        <v>157</v>
      </c>
    </row>
    <row r="90" spans="1:12" x14ac:dyDescent="0.25">
      <c r="B90" s="122" t="s">
        <v>79</v>
      </c>
      <c r="D90" s="124" t="s">
        <v>155</v>
      </c>
      <c r="L90" s="124" t="s">
        <v>157</v>
      </c>
    </row>
    <row r="91" spans="1:12" x14ac:dyDescent="0.25">
      <c r="B91" s="122" t="s">
        <v>109</v>
      </c>
      <c r="D91" s="122" t="s">
        <v>153</v>
      </c>
      <c r="L91" s="124" t="s">
        <v>157</v>
      </c>
    </row>
    <row r="92" spans="1:12" x14ac:dyDescent="0.25">
      <c r="B92" s="122" t="s">
        <v>110</v>
      </c>
      <c r="D92" s="124" t="s">
        <v>156</v>
      </c>
      <c r="L92" s="124" t="s">
        <v>157</v>
      </c>
    </row>
    <row r="94" spans="1:12" x14ac:dyDescent="0.25">
      <c r="B94" s="121" t="s">
        <v>159</v>
      </c>
    </row>
    <row r="95" spans="1:12" x14ac:dyDescent="0.25">
      <c r="B95" s="125" t="s">
        <v>160</v>
      </c>
    </row>
    <row r="96" spans="1:12" x14ac:dyDescent="0.25">
      <c r="B96" s="125" t="s">
        <v>161</v>
      </c>
    </row>
    <row r="97" spans="1:2" x14ac:dyDescent="0.25">
      <c r="B97" s="124"/>
    </row>
    <row r="98" spans="1:2" x14ac:dyDescent="0.25">
      <c r="A98" s="124" t="s">
        <v>163</v>
      </c>
      <c r="B98" s="124" t="s">
        <v>164</v>
      </c>
    </row>
    <row r="99" spans="1:2" x14ac:dyDescent="0.25">
      <c r="B99" s="124" t="s">
        <v>167</v>
      </c>
    </row>
    <row r="100" spans="1:2" x14ac:dyDescent="0.25">
      <c r="B100" s="124" t="s">
        <v>165</v>
      </c>
    </row>
    <row r="101" spans="1:2" x14ac:dyDescent="0.25">
      <c r="B101" s="124" t="s">
        <v>166</v>
      </c>
    </row>
    <row r="103" spans="1:2" x14ac:dyDescent="0.25">
      <c r="A103" s="122" t="s">
        <v>168</v>
      </c>
      <c r="B103" s="122" t="s">
        <v>169</v>
      </c>
    </row>
    <row r="104" spans="1:2" x14ac:dyDescent="0.25">
      <c r="B104" s="122" t="s">
        <v>170</v>
      </c>
    </row>
    <row r="105" spans="1:2" x14ac:dyDescent="0.25">
      <c r="B105" s="122" t="s">
        <v>171</v>
      </c>
    </row>
    <row r="107" spans="1:2" x14ac:dyDescent="0.25">
      <c r="A107" s="122" t="s">
        <v>172</v>
      </c>
      <c r="B107" s="122" t="s">
        <v>174</v>
      </c>
    </row>
    <row r="108" spans="1:2" x14ac:dyDescent="0.25">
      <c r="A108" s="122" t="s">
        <v>173</v>
      </c>
      <c r="B108" s="122" t="s">
        <v>175</v>
      </c>
    </row>
    <row r="109" spans="1:2" x14ac:dyDescent="0.25">
      <c r="A109" s="130">
        <v>42270</v>
      </c>
    </row>
    <row r="111" spans="1:2" x14ac:dyDescent="0.25">
      <c r="A111" s="124" t="s">
        <v>181</v>
      </c>
      <c r="B111" s="124" t="s">
        <v>182</v>
      </c>
    </row>
    <row r="112" spans="1:2" x14ac:dyDescent="0.25">
      <c r="B112" s="124" t="s">
        <v>183</v>
      </c>
    </row>
    <row r="113" spans="1:2" x14ac:dyDescent="0.25">
      <c r="B113" s="124" t="s">
        <v>184</v>
      </c>
    </row>
    <row r="114" spans="1:2" x14ac:dyDescent="0.25">
      <c r="B114" s="124" t="s">
        <v>185</v>
      </c>
    </row>
    <row r="115" spans="1:2" x14ac:dyDescent="0.25">
      <c r="B115" s="124" t="s">
        <v>189</v>
      </c>
    </row>
    <row r="116" spans="1:2" x14ac:dyDescent="0.25">
      <c r="B116" s="124" t="s">
        <v>188</v>
      </c>
    </row>
    <row r="117" spans="1:2" x14ac:dyDescent="0.25">
      <c r="B117" s="124" t="s">
        <v>190</v>
      </c>
    </row>
    <row r="118" spans="1:2" x14ac:dyDescent="0.25">
      <c r="B118" s="124" t="s">
        <v>197</v>
      </c>
    </row>
    <row r="121" spans="1:2" x14ac:dyDescent="0.25">
      <c r="B121" s="124" t="s">
        <v>191</v>
      </c>
    </row>
    <row r="123" spans="1:2" x14ac:dyDescent="0.25">
      <c r="A123" s="122" t="s">
        <v>198</v>
      </c>
      <c r="B123" s="122" t="s">
        <v>199</v>
      </c>
    </row>
    <row r="124" spans="1:2" x14ac:dyDescent="0.25">
      <c r="B124" s="122" t="s">
        <v>200</v>
      </c>
    </row>
    <row r="125" spans="1:2" x14ac:dyDescent="0.25">
      <c r="B125" s="124" t="s">
        <v>201</v>
      </c>
    </row>
    <row r="126" spans="1:2" x14ac:dyDescent="0.25">
      <c r="B126" s="124" t="s">
        <v>202</v>
      </c>
    </row>
    <row r="128" spans="1:2" x14ac:dyDescent="0.25">
      <c r="A128" s="122" t="s">
        <v>203</v>
      </c>
      <c r="B128" s="146" t="s">
        <v>204</v>
      </c>
    </row>
    <row r="129" spans="1:2" x14ac:dyDescent="0.25">
      <c r="B129" s="146" t="s">
        <v>205</v>
      </c>
    </row>
    <row r="130" spans="1:2" x14ac:dyDescent="0.25">
      <c r="B130" s="146" t="s">
        <v>206</v>
      </c>
    </row>
    <row r="131" spans="1:2" x14ac:dyDescent="0.25">
      <c r="B131" s="146" t="s">
        <v>207</v>
      </c>
    </row>
    <row r="132" spans="1:2" x14ac:dyDescent="0.25">
      <c r="B132" s="146" t="s">
        <v>208</v>
      </c>
    </row>
    <row r="133" spans="1:2" x14ac:dyDescent="0.25">
      <c r="B133" s="146" t="s">
        <v>209</v>
      </c>
    </row>
    <row r="135" spans="1:2" x14ac:dyDescent="0.25">
      <c r="B135" s="146" t="s">
        <v>210</v>
      </c>
    </row>
    <row r="137" spans="1:2" s="146" customFormat="1" x14ac:dyDescent="0.25">
      <c r="A137" s="124" t="s">
        <v>211</v>
      </c>
      <c r="B137" s="125" t="s">
        <v>247</v>
      </c>
    </row>
    <row r="138" spans="1:2" s="146" customFormat="1" x14ac:dyDescent="0.25">
      <c r="A138" s="124"/>
      <c r="B138" s="125"/>
    </row>
    <row r="139" spans="1:2" x14ac:dyDescent="0.25">
      <c r="A139" s="124" t="s">
        <v>246</v>
      </c>
      <c r="B139" s="121" t="s">
        <v>214</v>
      </c>
    </row>
    <row r="140" spans="1:2" s="146" customFormat="1" x14ac:dyDescent="0.25">
      <c r="A140" s="124"/>
      <c r="B140" s="124" t="s">
        <v>248</v>
      </c>
    </row>
    <row r="141" spans="1:2" s="146" customFormat="1" x14ac:dyDescent="0.25">
      <c r="A141" s="124"/>
      <c r="B141" s="124" t="s">
        <v>215</v>
      </c>
    </row>
    <row r="142" spans="1:2" x14ac:dyDescent="0.25">
      <c r="B142" s="124" t="s">
        <v>212</v>
      </c>
    </row>
    <row r="143" spans="1:2" x14ac:dyDescent="0.25">
      <c r="B143" s="124" t="s">
        <v>213</v>
      </c>
    </row>
    <row r="145" spans="2:12" s="146" customFormat="1" x14ac:dyDescent="0.25">
      <c r="B145" s="146" t="s">
        <v>228</v>
      </c>
      <c r="H145" s="150"/>
      <c r="I145" s="150"/>
      <c r="J145" s="150"/>
      <c r="K145" s="150"/>
      <c r="L145" s="150"/>
    </row>
    <row r="146" spans="2:12" s="146" customFormat="1" x14ac:dyDescent="0.25">
      <c r="H146" s="150"/>
      <c r="I146" s="150"/>
      <c r="J146" s="150"/>
      <c r="K146" s="150"/>
      <c r="L146" s="150"/>
    </row>
    <row r="147" spans="2:12" s="146" customFormat="1" x14ac:dyDescent="0.25">
      <c r="B147" s="121" t="s">
        <v>230</v>
      </c>
      <c r="H147" s="150"/>
      <c r="I147" s="150"/>
      <c r="J147" s="150"/>
      <c r="K147" s="150"/>
      <c r="L147" s="150"/>
    </row>
    <row r="148" spans="2:12" s="146" customFormat="1" x14ac:dyDescent="0.25">
      <c r="B148" s="124" t="s">
        <v>231</v>
      </c>
      <c r="H148" s="150"/>
      <c r="I148" s="150"/>
      <c r="J148" s="150"/>
      <c r="K148" s="150"/>
      <c r="L148" s="150"/>
    </row>
    <row r="149" spans="2:12" s="146" customFormat="1" x14ac:dyDescent="0.25">
      <c r="B149" s="151" t="s">
        <v>232</v>
      </c>
      <c r="H149" s="150"/>
      <c r="I149" s="150"/>
      <c r="J149" s="150"/>
      <c r="K149" s="150"/>
      <c r="L149" s="150"/>
    </row>
    <row r="150" spans="2:12" s="146" customFormat="1" x14ac:dyDescent="0.25">
      <c r="B150" s="151" t="s">
        <v>261</v>
      </c>
      <c r="H150" s="150"/>
      <c r="I150" s="150"/>
      <c r="J150" s="150"/>
      <c r="K150" s="150"/>
      <c r="L150" s="150"/>
    </row>
    <row r="151" spans="2:12" s="146" customFormat="1" x14ac:dyDescent="0.25">
      <c r="B151" s="124"/>
      <c r="H151" s="150"/>
      <c r="I151" s="150"/>
      <c r="J151" s="150"/>
      <c r="K151" s="150"/>
      <c r="L151" s="150"/>
    </row>
    <row r="152" spans="2:12" x14ac:dyDescent="0.25">
      <c r="B152" s="121" t="s">
        <v>218</v>
      </c>
    </row>
    <row r="153" spans="2:12" x14ac:dyDescent="0.25">
      <c r="B153" s="146" t="s">
        <v>219</v>
      </c>
      <c r="D153" s="122" t="s">
        <v>104</v>
      </c>
      <c r="E153" s="122" t="s">
        <v>96</v>
      </c>
      <c r="F153" s="122" t="s">
        <v>229</v>
      </c>
    </row>
    <row r="154" spans="2:12" s="146" customFormat="1" x14ac:dyDescent="0.25">
      <c r="B154" s="151" t="s">
        <v>233</v>
      </c>
    </row>
    <row r="155" spans="2:12" s="146" customFormat="1" x14ac:dyDescent="0.25">
      <c r="B155" s="124" t="s">
        <v>234</v>
      </c>
    </row>
    <row r="156" spans="2:12" s="146" customFormat="1" x14ac:dyDescent="0.25">
      <c r="B156" s="124" t="s">
        <v>235</v>
      </c>
    </row>
    <row r="157" spans="2:12" x14ac:dyDescent="0.25">
      <c r="B157" s="124" t="s">
        <v>236</v>
      </c>
      <c r="F157" s="151" t="s">
        <v>241</v>
      </c>
    </row>
    <row r="158" spans="2:12" x14ac:dyDescent="0.25">
      <c r="F158" s="151" t="s">
        <v>242</v>
      </c>
    </row>
    <row r="159" spans="2:12" s="146" customFormat="1" x14ac:dyDescent="0.25">
      <c r="F159" s="151" t="s">
        <v>243</v>
      </c>
    </row>
    <row r="160" spans="2:12" s="146" customFormat="1" x14ac:dyDescent="0.25">
      <c r="F160" s="151" t="s">
        <v>244</v>
      </c>
    </row>
    <row r="162" spans="2:12" x14ac:dyDescent="0.25">
      <c r="B162" s="124" t="s">
        <v>245</v>
      </c>
    </row>
    <row r="163" spans="2:12" s="146" customFormat="1" x14ac:dyDescent="0.25"/>
    <row r="164" spans="2:12" ht="70.2" x14ac:dyDescent="0.25">
      <c r="B164" s="146"/>
      <c r="D164" s="114" t="s">
        <v>178</v>
      </c>
      <c r="E164" s="114" t="s">
        <v>216</v>
      </c>
      <c r="F164" s="114" t="s">
        <v>180</v>
      </c>
      <c r="G164" s="114" t="s">
        <v>229</v>
      </c>
      <c r="H164" s="114" t="s">
        <v>217</v>
      </c>
      <c r="K164" s="122"/>
      <c r="L164" s="146"/>
    </row>
    <row r="165" spans="2:12" x14ac:dyDescent="0.25">
      <c r="B165" s="146"/>
      <c r="C165" s="146" t="s">
        <v>220</v>
      </c>
      <c r="D165" s="117">
        <f>COUNTIF(Monatsverwendungsnachweis!Z249:BD249,"A")</f>
        <v>0</v>
      </c>
      <c r="E165" s="117">
        <v>0</v>
      </c>
      <c r="F165" s="117">
        <v>0</v>
      </c>
      <c r="G165" s="117">
        <v>1</v>
      </c>
      <c r="H165" s="117">
        <f>IF(E165*G165+F165&gt;=1,1,0)</f>
        <v>0</v>
      </c>
      <c r="K165" s="122"/>
      <c r="L165" s="146"/>
    </row>
    <row r="166" spans="2:12" x14ac:dyDescent="0.25">
      <c r="B166" s="146"/>
      <c r="C166" s="146" t="s">
        <v>221</v>
      </c>
      <c r="D166" s="117">
        <v>22</v>
      </c>
      <c r="E166" s="117">
        <v>0</v>
      </c>
      <c r="F166" s="117">
        <v>1</v>
      </c>
      <c r="G166" s="117">
        <v>1</v>
      </c>
      <c r="H166" s="117">
        <f t="shared" ref="H166:H172" si="0">IF(E166*G166+F166&gt;=1,1,0)</f>
        <v>1</v>
      </c>
      <c r="K166" s="122"/>
      <c r="L166" s="146"/>
    </row>
    <row r="167" spans="2:12" x14ac:dyDescent="0.25">
      <c r="B167" s="146"/>
      <c r="C167" s="146" t="s">
        <v>222</v>
      </c>
      <c r="D167" s="117">
        <f>COUNTIF(Monatsverwendungsnachweis!Z251:BD251,"A")</f>
        <v>0</v>
      </c>
      <c r="E167" s="117">
        <v>1</v>
      </c>
      <c r="F167" s="117">
        <v>0</v>
      </c>
      <c r="G167" s="117">
        <v>1</v>
      </c>
      <c r="H167" s="117">
        <f t="shared" si="0"/>
        <v>1</v>
      </c>
      <c r="K167" s="122"/>
      <c r="L167" s="146"/>
    </row>
    <row r="168" spans="2:12" x14ac:dyDescent="0.25">
      <c r="B168" s="146"/>
      <c r="C168" s="146" t="s">
        <v>223</v>
      </c>
      <c r="D168" s="117">
        <v>22</v>
      </c>
      <c r="E168" s="117">
        <v>1</v>
      </c>
      <c r="F168" s="117">
        <v>1</v>
      </c>
      <c r="G168" s="117">
        <v>1</v>
      </c>
      <c r="H168" s="117">
        <f t="shared" si="0"/>
        <v>1</v>
      </c>
      <c r="K168" s="122"/>
      <c r="L168" s="146"/>
    </row>
    <row r="169" spans="2:12" s="146" customFormat="1" x14ac:dyDescent="0.25">
      <c r="C169" s="146" t="s">
        <v>237</v>
      </c>
      <c r="D169" s="117">
        <f>COUNTIF(Monatsverwendungsnachweis!Z253:BD253,"A")</f>
        <v>0</v>
      </c>
      <c r="E169" s="117">
        <v>0</v>
      </c>
      <c r="F169" s="117">
        <v>0</v>
      </c>
      <c r="G169" s="117">
        <v>0</v>
      </c>
      <c r="H169" s="117">
        <f t="shared" si="0"/>
        <v>0</v>
      </c>
    </row>
    <row r="170" spans="2:12" s="146" customFormat="1" x14ac:dyDescent="0.25">
      <c r="C170" s="146" t="s">
        <v>238</v>
      </c>
      <c r="D170" s="117">
        <v>22</v>
      </c>
      <c r="E170" s="117">
        <v>0</v>
      </c>
      <c r="F170" s="117">
        <v>1</v>
      </c>
      <c r="G170" s="117">
        <v>0</v>
      </c>
      <c r="H170" s="117">
        <f t="shared" si="0"/>
        <v>1</v>
      </c>
    </row>
    <row r="171" spans="2:12" s="146" customFormat="1" x14ac:dyDescent="0.25">
      <c r="C171" s="146" t="s">
        <v>239</v>
      </c>
      <c r="D171" s="117">
        <f>COUNTIF(Monatsverwendungsnachweis!Z255:BD255,"A")</f>
        <v>0</v>
      </c>
      <c r="E171" s="117">
        <v>1</v>
      </c>
      <c r="F171" s="117">
        <v>0</v>
      </c>
      <c r="G171" s="117">
        <v>0</v>
      </c>
      <c r="H171" s="117">
        <f t="shared" si="0"/>
        <v>0</v>
      </c>
    </row>
    <row r="172" spans="2:12" s="146" customFormat="1" x14ac:dyDescent="0.25">
      <c r="C172" s="146" t="s">
        <v>240</v>
      </c>
      <c r="D172" s="117">
        <v>22</v>
      </c>
      <c r="E172" s="117">
        <v>1</v>
      </c>
      <c r="F172" s="117">
        <v>1</v>
      </c>
      <c r="G172" s="117">
        <v>0</v>
      </c>
      <c r="H172" s="117">
        <f t="shared" si="0"/>
        <v>1</v>
      </c>
    </row>
    <row r="174" spans="2:12" s="146" customFormat="1" x14ac:dyDescent="0.25"/>
    <row r="175" spans="2:12" x14ac:dyDescent="0.25">
      <c r="B175" s="121" t="s">
        <v>226</v>
      </c>
    </row>
    <row r="176" spans="2:12" x14ac:dyDescent="0.25">
      <c r="B176" s="124" t="s">
        <v>227</v>
      </c>
    </row>
    <row r="177" spans="2:6" x14ac:dyDescent="0.25">
      <c r="B177" s="149" t="s">
        <v>224</v>
      </c>
      <c r="C177" s="149"/>
      <c r="D177" s="149"/>
      <c r="F177" s="151" t="s">
        <v>251</v>
      </c>
    </row>
    <row r="178" spans="2:6" x14ac:dyDescent="0.25">
      <c r="B178" s="149" t="s">
        <v>225</v>
      </c>
      <c r="C178" s="149"/>
      <c r="D178" s="149"/>
      <c r="E178" s="153"/>
      <c r="F178" s="151" t="s">
        <v>253</v>
      </c>
    </row>
    <row r="179" spans="2:6" x14ac:dyDescent="0.25">
      <c r="B179" s="122" t="s">
        <v>145</v>
      </c>
      <c r="F179" s="151" t="s">
        <v>252</v>
      </c>
    </row>
    <row r="180" spans="2:6" s="146" customFormat="1" x14ac:dyDescent="0.25">
      <c r="B180" s="124" t="s">
        <v>258</v>
      </c>
      <c r="F180" s="151"/>
    </row>
    <row r="181" spans="2:6" s="146" customFormat="1" x14ac:dyDescent="0.25">
      <c r="B181" s="151" t="s">
        <v>259</v>
      </c>
      <c r="F181" s="151"/>
    </row>
    <row r="183" spans="2:6" x14ac:dyDescent="0.25">
      <c r="B183" s="121" t="s">
        <v>249</v>
      </c>
    </row>
    <row r="184" spans="2:6" x14ac:dyDescent="0.25">
      <c r="B184" s="124" t="s">
        <v>250</v>
      </c>
    </row>
    <row r="186" spans="2:6" x14ac:dyDescent="0.25">
      <c r="B186" s="121" t="s">
        <v>254</v>
      </c>
    </row>
    <row r="187" spans="2:6" x14ac:dyDescent="0.25">
      <c r="B187" s="124" t="s">
        <v>255</v>
      </c>
    </row>
    <row r="188" spans="2:6" x14ac:dyDescent="0.25">
      <c r="B188" s="151" t="s">
        <v>256</v>
      </c>
    </row>
    <row r="189" spans="2:6" x14ac:dyDescent="0.25">
      <c r="B189" s="124" t="s">
        <v>260</v>
      </c>
    </row>
    <row r="194" spans="1:6" x14ac:dyDescent="0.25">
      <c r="A194" s="121" t="s">
        <v>267</v>
      </c>
      <c r="B194" s="122" t="s">
        <v>268</v>
      </c>
    </row>
    <row r="196" spans="1:6" x14ac:dyDescent="0.25">
      <c r="A196" s="121" t="s">
        <v>269</v>
      </c>
      <c r="B196" s="121" t="s">
        <v>214</v>
      </c>
    </row>
    <row r="197" spans="1:6" x14ac:dyDescent="0.25">
      <c r="B197" s="124" t="s">
        <v>270</v>
      </c>
      <c r="D197" s="122" t="s">
        <v>18</v>
      </c>
      <c r="E197" s="124" t="s">
        <v>271</v>
      </c>
    </row>
    <row r="202" spans="1:6" x14ac:dyDescent="0.25">
      <c r="B202" s="121" t="s">
        <v>230</v>
      </c>
    </row>
    <row r="203" spans="1:6" x14ac:dyDescent="0.25">
      <c r="B203" s="175" t="s">
        <v>266</v>
      </c>
      <c r="C203" s="124" t="s">
        <v>272</v>
      </c>
      <c r="F203" s="124" t="s">
        <v>273</v>
      </c>
    </row>
    <row r="204" spans="1:6" x14ac:dyDescent="0.25">
      <c r="B204" s="175" t="s">
        <v>274</v>
      </c>
      <c r="C204" s="124" t="s">
        <v>275</v>
      </c>
      <c r="F204" s="124" t="s">
        <v>273</v>
      </c>
    </row>
    <row r="206" spans="1:6" x14ac:dyDescent="0.25">
      <c r="B206" s="124" t="s">
        <v>276</v>
      </c>
    </row>
    <row r="208" spans="1:6" x14ac:dyDescent="0.25">
      <c r="B208" s="121" t="s">
        <v>277</v>
      </c>
    </row>
    <row r="209" spans="1:5" x14ac:dyDescent="0.25">
      <c r="B209" s="125" t="s">
        <v>282</v>
      </c>
    </row>
    <row r="210" spans="1:5" s="146" customFormat="1" x14ac:dyDescent="0.25">
      <c r="B210" s="125" t="s">
        <v>284</v>
      </c>
      <c r="E210" s="146" t="s">
        <v>278</v>
      </c>
    </row>
    <row r="211" spans="1:5" s="146" customFormat="1" x14ac:dyDescent="0.25">
      <c r="B211" s="125" t="s">
        <v>284</v>
      </c>
      <c r="E211" s="146" t="s">
        <v>279</v>
      </c>
    </row>
    <row r="212" spans="1:5" x14ac:dyDescent="0.25">
      <c r="B212" s="125" t="s">
        <v>295</v>
      </c>
      <c r="E212" s="122" t="s">
        <v>296</v>
      </c>
    </row>
    <row r="213" spans="1:5" s="146" customFormat="1" x14ac:dyDescent="0.25">
      <c r="B213" s="125"/>
    </row>
    <row r="214" spans="1:5" x14ac:dyDescent="0.25">
      <c r="B214" s="121" t="s">
        <v>254</v>
      </c>
    </row>
    <row r="215" spans="1:5" x14ac:dyDescent="0.25">
      <c r="B215" s="125" t="s">
        <v>283</v>
      </c>
    </row>
    <row r="217" spans="1:5" x14ac:dyDescent="0.25">
      <c r="A217" s="121" t="s">
        <v>297</v>
      </c>
      <c r="B217" s="121" t="s">
        <v>277</v>
      </c>
    </row>
    <row r="219" spans="1:5" x14ac:dyDescent="0.25">
      <c r="B219" s="125" t="s">
        <v>298</v>
      </c>
    </row>
    <row r="221" spans="1:5" s="146" customFormat="1" x14ac:dyDescent="0.25">
      <c r="A221" s="121" t="s">
        <v>299</v>
      </c>
      <c r="B221" s="121" t="s">
        <v>300</v>
      </c>
    </row>
    <row r="223" spans="1:5" x14ac:dyDescent="0.25">
      <c r="B223" s="121" t="s">
        <v>214</v>
      </c>
    </row>
    <row r="224" spans="1:5" x14ac:dyDescent="0.25">
      <c r="B224" s="124" t="s">
        <v>301</v>
      </c>
    </row>
    <row r="225" spans="1:2" x14ac:dyDescent="0.25">
      <c r="B225" s="124" t="s">
        <v>302</v>
      </c>
    </row>
    <row r="227" spans="1:2" x14ac:dyDescent="0.25">
      <c r="A227" s="121" t="s">
        <v>308</v>
      </c>
      <c r="B227" s="121" t="s">
        <v>214</v>
      </c>
    </row>
    <row r="228" spans="1:2" x14ac:dyDescent="0.25">
      <c r="B228" s="125" t="s">
        <v>309</v>
      </c>
    </row>
    <row r="229" spans="1:2" x14ac:dyDescent="0.25">
      <c r="B229" s="175" t="s">
        <v>266</v>
      </c>
    </row>
    <row r="230" spans="1:2" x14ac:dyDescent="0.25">
      <c r="B230" s="175" t="s">
        <v>274</v>
      </c>
    </row>
    <row r="231" spans="1:2" x14ac:dyDescent="0.25">
      <c r="B231" s="175" t="s">
        <v>303</v>
      </c>
    </row>
    <row r="232" spans="1:2" x14ac:dyDescent="0.25">
      <c r="B232" s="212" t="s">
        <v>310</v>
      </c>
    </row>
    <row r="233" spans="1:2" x14ac:dyDescent="0.25">
      <c r="B233" s="212" t="s">
        <v>311</v>
      </c>
    </row>
    <row r="235" spans="1:2" x14ac:dyDescent="0.25">
      <c r="B235" s="121" t="s">
        <v>218</v>
      </c>
    </row>
    <row r="236" spans="1:2" x14ac:dyDescent="0.25">
      <c r="B236" s="124" t="s">
        <v>312</v>
      </c>
    </row>
    <row r="237" spans="1:2" x14ac:dyDescent="0.25">
      <c r="B237" s="124" t="s">
        <v>313</v>
      </c>
    </row>
    <row r="239" spans="1:2" x14ac:dyDescent="0.25">
      <c r="B239" s="121" t="s">
        <v>314</v>
      </c>
    </row>
    <row r="240" spans="1:2" s="146" customFormat="1" x14ac:dyDescent="0.25">
      <c r="B240" s="124" t="s">
        <v>320</v>
      </c>
    </row>
    <row r="241" spans="1:11" x14ac:dyDescent="0.25">
      <c r="B241" s="122" t="s">
        <v>307</v>
      </c>
      <c r="E241" s="213">
        <v>95</v>
      </c>
      <c r="H241" s="146"/>
      <c r="K241" s="122"/>
    </row>
    <row r="242" spans="1:11" x14ac:dyDescent="0.25">
      <c r="B242" s="122" t="s">
        <v>21</v>
      </c>
      <c r="E242" s="122">
        <v>300</v>
      </c>
      <c r="H242" s="146"/>
      <c r="K242" s="122"/>
    </row>
    <row r="243" spans="1:11" x14ac:dyDescent="0.25">
      <c r="B243" s="122" t="s">
        <v>7</v>
      </c>
      <c r="E243" s="122">
        <v>28500</v>
      </c>
      <c r="H243" s="146"/>
      <c r="K243" s="122"/>
    </row>
    <row r="245" spans="1:11" x14ac:dyDescent="0.25">
      <c r="B245" s="125" t="s">
        <v>315</v>
      </c>
    </row>
    <row r="246" spans="1:11" x14ac:dyDescent="0.25">
      <c r="B246" s="124" t="s">
        <v>316</v>
      </c>
    </row>
    <row r="248" spans="1:11" x14ac:dyDescent="0.25">
      <c r="B248" s="121" t="s">
        <v>277</v>
      </c>
    </row>
    <row r="249" spans="1:11" x14ac:dyDescent="0.25">
      <c r="B249" s="124" t="s">
        <v>317</v>
      </c>
    </row>
    <row r="250" spans="1:11" x14ac:dyDescent="0.25">
      <c r="B250" s="124" t="s">
        <v>318</v>
      </c>
    </row>
    <row r="252" spans="1:11" x14ac:dyDescent="0.25">
      <c r="B252" s="121" t="s">
        <v>230</v>
      </c>
    </row>
    <row r="253" spans="1:11" x14ac:dyDescent="0.25">
      <c r="B253" s="124" t="s">
        <v>319</v>
      </c>
    </row>
    <row r="255" spans="1:11" x14ac:dyDescent="0.25">
      <c r="A255" s="121" t="s">
        <v>341</v>
      </c>
      <c r="B255" s="125" t="s">
        <v>268</v>
      </c>
    </row>
    <row r="257" spans="1:2" x14ac:dyDescent="0.25">
      <c r="A257" s="121" t="s">
        <v>342</v>
      </c>
      <c r="B257" s="121" t="s">
        <v>214</v>
      </c>
    </row>
    <row r="259" spans="1:2" x14ac:dyDescent="0.25">
      <c r="B259" s="124" t="s">
        <v>343</v>
      </c>
    </row>
    <row r="260" spans="1:2" x14ac:dyDescent="0.25">
      <c r="B260" s="124" t="s">
        <v>344</v>
      </c>
    </row>
    <row r="262" spans="1:2" x14ac:dyDescent="0.25">
      <c r="B262" s="125" t="s">
        <v>345</v>
      </c>
    </row>
    <row r="264" spans="1:2" x14ac:dyDescent="0.25">
      <c r="B264" s="121" t="s">
        <v>346</v>
      </c>
    </row>
    <row r="266" spans="1:2" x14ac:dyDescent="0.25">
      <c r="B266" s="124" t="s">
        <v>347</v>
      </c>
    </row>
    <row r="269" spans="1:2" x14ac:dyDescent="0.25">
      <c r="A269" s="121" t="s">
        <v>348</v>
      </c>
      <c r="B269" s="121" t="s">
        <v>349</v>
      </c>
    </row>
    <row r="271" spans="1:2" x14ac:dyDescent="0.25">
      <c r="A271" s="121" t="s">
        <v>350</v>
      </c>
      <c r="B271" s="121" t="s">
        <v>351</v>
      </c>
    </row>
    <row r="273" spans="1:2" x14ac:dyDescent="0.25">
      <c r="B273" s="124" t="s">
        <v>352</v>
      </c>
    </row>
    <row r="274" spans="1:2" x14ac:dyDescent="0.25">
      <c r="B274" s="124" t="s">
        <v>353</v>
      </c>
    </row>
    <row r="276" spans="1:2" x14ac:dyDescent="0.25">
      <c r="A276" s="121" t="s">
        <v>359</v>
      </c>
      <c r="B276" s="121" t="s">
        <v>226</v>
      </c>
    </row>
    <row r="277" spans="1:2" x14ac:dyDescent="0.25">
      <c r="B277" s="125" t="s">
        <v>360</v>
      </c>
    </row>
    <row r="278" spans="1:2" s="146" customFormat="1" x14ac:dyDescent="0.25">
      <c r="B278" s="125" t="s">
        <v>364</v>
      </c>
    </row>
    <row r="279" spans="1:2" s="146" customFormat="1" x14ac:dyDescent="0.25">
      <c r="B279" s="125" t="s">
        <v>362</v>
      </c>
    </row>
    <row r="280" spans="1:2" s="146" customFormat="1" x14ac:dyDescent="0.25">
      <c r="B280" s="125" t="s">
        <v>363</v>
      </c>
    </row>
    <row r="281" spans="1:2" s="146" customFormat="1" x14ac:dyDescent="0.25">
      <c r="B281" s="125"/>
    </row>
    <row r="282" spans="1:2" s="146" customFormat="1" x14ac:dyDescent="0.25">
      <c r="B282" s="125"/>
    </row>
    <row r="283" spans="1:2" s="146" customFormat="1" x14ac:dyDescent="0.25">
      <c r="B283" s="121" t="s">
        <v>230</v>
      </c>
    </row>
    <row r="284" spans="1:2" x14ac:dyDescent="0.25">
      <c r="B284" s="125" t="s">
        <v>361</v>
      </c>
    </row>
    <row r="285" spans="1:2" s="146" customFormat="1" x14ac:dyDescent="0.25">
      <c r="B285" s="125" t="s">
        <v>369</v>
      </c>
    </row>
    <row r="287" spans="1:2" x14ac:dyDescent="0.25">
      <c r="B287" s="121" t="s">
        <v>214</v>
      </c>
    </row>
    <row r="288" spans="1:2" x14ac:dyDescent="0.25">
      <c r="B288" s="125" t="s">
        <v>365</v>
      </c>
    </row>
    <row r="290" spans="1:2" x14ac:dyDescent="0.25">
      <c r="B290" s="122" t="s">
        <v>366</v>
      </c>
    </row>
    <row r="291" spans="1:2" x14ac:dyDescent="0.25">
      <c r="B291" s="124" t="s">
        <v>368</v>
      </c>
    </row>
    <row r="292" spans="1:2" x14ac:dyDescent="0.25">
      <c r="B292" s="122" t="s">
        <v>367</v>
      </c>
    </row>
    <row r="294" spans="1:2" x14ac:dyDescent="0.25">
      <c r="A294" s="121" t="s">
        <v>370</v>
      </c>
      <c r="B294" s="121" t="s">
        <v>249</v>
      </c>
    </row>
    <row r="295" spans="1:2" x14ac:dyDescent="0.25">
      <c r="B295" s="125" t="s">
        <v>371</v>
      </c>
    </row>
    <row r="296" spans="1:2" x14ac:dyDescent="0.25">
      <c r="B296" s="125" t="s">
        <v>372</v>
      </c>
    </row>
    <row r="298" spans="1:2" x14ac:dyDescent="0.25">
      <c r="B298" s="121" t="s">
        <v>254</v>
      </c>
    </row>
    <row r="299" spans="1:2" x14ac:dyDescent="0.25">
      <c r="B299" s="125" t="s">
        <v>373</v>
      </c>
    </row>
    <row r="301" spans="1:2" x14ac:dyDescent="0.25">
      <c r="A301" s="121" t="s">
        <v>374</v>
      </c>
      <c r="B301" s="121" t="s">
        <v>214</v>
      </c>
    </row>
    <row r="302" spans="1:2" s="146" customFormat="1" x14ac:dyDescent="0.25">
      <c r="A302" s="121"/>
      <c r="B302" s="121"/>
    </row>
    <row r="303" spans="1:2" x14ac:dyDescent="0.25">
      <c r="B303" s="121" t="s">
        <v>378</v>
      </c>
    </row>
    <row r="304" spans="1:2" x14ac:dyDescent="0.25">
      <c r="B304" s="146" t="s">
        <v>375</v>
      </c>
    </row>
    <row r="305" spans="1:10" x14ac:dyDescent="0.25">
      <c r="B305" s="124" t="s">
        <v>376</v>
      </c>
    </row>
    <row r="306" spans="1:10" x14ac:dyDescent="0.25">
      <c r="B306" s="146" t="s">
        <v>377</v>
      </c>
    </row>
    <row r="307" spans="1:10" s="146" customFormat="1" x14ac:dyDescent="0.25"/>
    <row r="308" spans="1:10" s="146" customFormat="1" x14ac:dyDescent="0.25">
      <c r="A308" s="121" t="s">
        <v>379</v>
      </c>
      <c r="B308" s="121" t="s">
        <v>214</v>
      </c>
      <c r="E308" s="435">
        <v>43159</v>
      </c>
    </row>
    <row r="309" spans="1:10" s="146" customFormat="1" x14ac:dyDescent="0.25"/>
    <row r="310" spans="1:10" s="146" customFormat="1" x14ac:dyDescent="0.25">
      <c r="B310" s="124" t="s">
        <v>482</v>
      </c>
    </row>
    <row r="311" spans="1:10" s="146" customFormat="1" x14ac:dyDescent="0.25">
      <c r="B311" s="124" t="s">
        <v>489</v>
      </c>
    </row>
    <row r="312" spans="1:10" s="146" customFormat="1" x14ac:dyDescent="0.25">
      <c r="B312" s="124" t="s">
        <v>484</v>
      </c>
    </row>
    <row r="313" spans="1:10" s="146" customFormat="1" x14ac:dyDescent="0.25">
      <c r="B313" s="124" t="s">
        <v>486</v>
      </c>
    </row>
    <row r="314" spans="1:10" s="146" customFormat="1" x14ac:dyDescent="0.25">
      <c r="B314" s="124" t="s">
        <v>487</v>
      </c>
    </row>
    <row r="315" spans="1:10" s="146" customFormat="1" x14ac:dyDescent="0.25">
      <c r="B315" s="124" t="s">
        <v>492</v>
      </c>
    </row>
    <row r="316" spans="1:10" s="146" customFormat="1" x14ac:dyDescent="0.25">
      <c r="B316" s="124" t="s">
        <v>493</v>
      </c>
    </row>
    <row r="317" spans="1:10" s="146" customFormat="1" x14ac:dyDescent="0.25">
      <c r="B317" s="124" t="s">
        <v>488</v>
      </c>
    </row>
    <row r="318" spans="1:10" x14ac:dyDescent="0.25">
      <c r="A318" s="146"/>
      <c r="B318" s="124" t="s">
        <v>398</v>
      </c>
      <c r="C318" s="146"/>
      <c r="D318" s="146"/>
      <c r="E318" s="146"/>
      <c r="F318" s="146"/>
      <c r="G318" s="146"/>
    </row>
    <row r="319" spans="1:10" x14ac:dyDescent="0.25">
      <c r="B319" s="151" t="s">
        <v>399</v>
      </c>
      <c r="C319" s="146"/>
      <c r="D319" s="146"/>
      <c r="E319" s="146"/>
      <c r="F319" s="146"/>
      <c r="G319" s="146"/>
    </row>
    <row r="320" spans="1:10" x14ac:dyDescent="0.25">
      <c r="B320" s="151" t="s">
        <v>400</v>
      </c>
      <c r="C320" s="146"/>
      <c r="D320" s="146"/>
      <c r="E320" s="146"/>
      <c r="F320" s="146"/>
      <c r="G320" s="146"/>
      <c r="H320" s="146"/>
      <c r="I320" s="146"/>
      <c r="J320" s="146"/>
    </row>
    <row r="321" spans="1:11" s="146" customFormat="1" x14ac:dyDescent="0.25"/>
    <row r="322" spans="1:11" s="146" customFormat="1" x14ac:dyDescent="0.25">
      <c r="B322" s="121" t="s">
        <v>277</v>
      </c>
    </row>
    <row r="323" spans="1:11" s="146" customFormat="1" x14ac:dyDescent="0.25">
      <c r="B323" s="121"/>
    </row>
    <row r="324" spans="1:11" s="146" customFormat="1" x14ac:dyDescent="0.25">
      <c r="B324" s="124" t="s">
        <v>483</v>
      </c>
    </row>
    <row r="326" spans="1:11" x14ac:dyDescent="0.25">
      <c r="B326" s="125" t="s">
        <v>380</v>
      </c>
    </row>
    <row r="328" spans="1:11" x14ac:dyDescent="0.25">
      <c r="B328" s="124" t="s">
        <v>496</v>
      </c>
    </row>
    <row r="329" spans="1:11" x14ac:dyDescent="0.25">
      <c r="A329" s="146"/>
      <c r="E329" s="146"/>
      <c r="F329" s="146"/>
      <c r="G329" s="146"/>
      <c r="K329" s="122"/>
    </row>
    <row r="330" spans="1:11" x14ac:dyDescent="0.25">
      <c r="A330" s="146"/>
      <c r="B330" s="124" t="s">
        <v>395</v>
      </c>
      <c r="C330" s="146"/>
      <c r="D330" s="146"/>
      <c r="E330" s="146"/>
      <c r="F330" s="146"/>
      <c r="G330" s="146"/>
    </row>
    <row r="331" spans="1:11" x14ac:dyDescent="0.25">
      <c r="A331" s="146"/>
      <c r="B331" s="124"/>
      <c r="C331" s="146"/>
      <c r="D331" s="146"/>
      <c r="E331" s="146"/>
      <c r="F331" s="146"/>
      <c r="G331" s="146"/>
      <c r="K331" s="122"/>
    </row>
    <row r="332" spans="1:11" x14ac:dyDescent="0.25">
      <c r="A332" s="146"/>
      <c r="B332" s="260" t="s">
        <v>393</v>
      </c>
      <c r="C332" s="260" t="s">
        <v>97</v>
      </c>
      <c r="D332" s="260" t="s">
        <v>98</v>
      </c>
      <c r="E332" s="260" t="s">
        <v>394</v>
      </c>
      <c r="F332" s="146"/>
      <c r="G332" s="264" t="s">
        <v>396</v>
      </c>
      <c r="H332" s="265"/>
      <c r="I332" s="265"/>
      <c r="J332" s="266"/>
      <c r="K332" s="122"/>
    </row>
    <row r="333" spans="1:11" x14ac:dyDescent="0.25">
      <c r="A333" s="146"/>
      <c r="B333" s="262" t="s">
        <v>80</v>
      </c>
      <c r="C333" s="261" t="s">
        <v>80</v>
      </c>
      <c r="D333" s="261" t="s">
        <v>80</v>
      </c>
      <c r="E333" s="262" t="s">
        <v>80</v>
      </c>
      <c r="F333" s="146"/>
      <c r="G333" s="265"/>
      <c r="H333" s="265"/>
      <c r="I333" s="265"/>
      <c r="J333" s="266"/>
    </row>
    <row r="334" spans="1:11" s="146" customFormat="1" x14ac:dyDescent="0.25">
      <c r="B334" s="337" t="s">
        <v>439</v>
      </c>
      <c r="C334" s="337" t="s">
        <v>447</v>
      </c>
      <c r="D334" s="337" t="s">
        <v>441</v>
      </c>
      <c r="E334" s="337" t="s">
        <v>439</v>
      </c>
      <c r="G334" s="212" t="s">
        <v>397</v>
      </c>
      <c r="H334" s="265"/>
      <c r="I334" s="265"/>
      <c r="J334" s="266"/>
    </row>
    <row r="335" spans="1:11" s="146" customFormat="1" ht="13.8" thickBot="1" x14ac:dyDescent="0.3">
      <c r="A335" s="122"/>
      <c r="B335" s="338" t="s">
        <v>440</v>
      </c>
      <c r="C335" s="340"/>
      <c r="D335" s="340"/>
      <c r="E335" s="338" t="s">
        <v>440</v>
      </c>
      <c r="G335" s="266"/>
      <c r="H335" s="266"/>
      <c r="I335" s="266"/>
      <c r="J335" s="266"/>
    </row>
    <row r="336" spans="1:11" s="146" customFormat="1" x14ac:dyDescent="0.25">
      <c r="A336" s="122"/>
      <c r="B336" s="124"/>
      <c r="C336" s="122"/>
      <c r="D336" s="122"/>
      <c r="E336" s="122"/>
      <c r="F336" s="122"/>
      <c r="G336" s="122"/>
    </row>
    <row r="338" spans="1:12" ht="13.8" thickBot="1" x14ac:dyDescent="0.3">
      <c r="B338"/>
      <c r="C338"/>
      <c r="D338" s="106" t="s">
        <v>437</v>
      </c>
      <c r="E338" s="314" t="s">
        <v>442</v>
      </c>
      <c r="F338" s="314" t="s">
        <v>444</v>
      </c>
      <c r="G338" s="386" t="s">
        <v>443</v>
      </c>
      <c r="H338" s="387" t="s">
        <v>445</v>
      </c>
    </row>
    <row r="339" spans="1:12" ht="45.6" x14ac:dyDescent="0.25">
      <c r="B339" s="426" t="s">
        <v>409</v>
      </c>
      <c r="C339" s="362"/>
      <c r="D339" s="422" t="s">
        <v>470</v>
      </c>
      <c r="E339" s="423">
        <v>1</v>
      </c>
      <c r="F339" s="424">
        <v>1</v>
      </c>
      <c r="G339" s="424">
        <v>1</v>
      </c>
      <c r="H339" s="425">
        <v>1</v>
      </c>
      <c r="I339" s="122" t="s">
        <v>481</v>
      </c>
    </row>
    <row r="340" spans="1:12" ht="22.8" x14ac:dyDescent="0.25">
      <c r="B340" s="415" t="s">
        <v>471</v>
      </c>
      <c r="C340" s="362"/>
      <c r="D340" s="411" t="s">
        <v>18</v>
      </c>
      <c r="E340" s="364">
        <v>1</v>
      </c>
      <c r="F340" s="154">
        <v>1</v>
      </c>
      <c r="G340" s="155">
        <v>1</v>
      </c>
      <c r="H340" s="390">
        <v>1</v>
      </c>
    </row>
    <row r="341" spans="1:12" x14ac:dyDescent="0.25">
      <c r="B341" s="415" t="s">
        <v>19</v>
      </c>
      <c r="C341" s="362"/>
      <c r="D341" s="365" t="s">
        <v>5</v>
      </c>
      <c r="E341" s="364">
        <v>0</v>
      </c>
      <c r="F341" s="154">
        <v>0</v>
      </c>
      <c r="G341" s="154">
        <v>1</v>
      </c>
      <c r="H341" s="391">
        <v>0</v>
      </c>
    </row>
    <row r="342" spans="1:12" ht="34.799999999999997" x14ac:dyDescent="0.25">
      <c r="B342" s="415" t="s">
        <v>15</v>
      </c>
      <c r="C342" s="362"/>
      <c r="D342" s="365" t="s">
        <v>4</v>
      </c>
      <c r="E342" s="364">
        <v>0</v>
      </c>
      <c r="F342" s="154">
        <v>0</v>
      </c>
      <c r="G342" s="154">
        <v>1</v>
      </c>
      <c r="H342" s="391">
        <v>0</v>
      </c>
    </row>
    <row r="343" spans="1:12" ht="22.8" x14ac:dyDescent="0.25">
      <c r="B343" s="415" t="s">
        <v>257</v>
      </c>
      <c r="C343" s="362"/>
      <c r="D343" s="365" t="s">
        <v>6</v>
      </c>
      <c r="E343" s="364">
        <v>0</v>
      </c>
      <c r="F343" s="154">
        <v>0</v>
      </c>
      <c r="G343" s="154">
        <v>1</v>
      </c>
      <c r="H343" s="391">
        <v>0</v>
      </c>
    </row>
    <row r="344" spans="1:12" ht="27" thickBot="1" x14ac:dyDescent="0.3">
      <c r="B344" s="416" t="s">
        <v>14</v>
      </c>
      <c r="C344" s="363"/>
      <c r="D344" s="366" t="s">
        <v>13</v>
      </c>
      <c r="E344" s="392">
        <v>0</v>
      </c>
      <c r="F344" s="393">
        <v>0</v>
      </c>
      <c r="G344" s="393">
        <v>1</v>
      </c>
      <c r="H344" s="394">
        <v>0</v>
      </c>
    </row>
    <row r="345" spans="1:12" x14ac:dyDescent="0.25">
      <c r="B345" s="124"/>
      <c r="C345" s="146"/>
      <c r="D345" s="146"/>
      <c r="E345" s="146"/>
      <c r="F345" s="146"/>
      <c r="G345" s="146"/>
      <c r="H345" s="146"/>
    </row>
    <row r="346" spans="1:12" s="146" customFormat="1" x14ac:dyDescent="0.25">
      <c r="B346" s="124" t="s">
        <v>509</v>
      </c>
      <c r="C346" s="122"/>
      <c r="D346" s="122"/>
      <c r="E346" s="122"/>
      <c r="F346" s="122"/>
      <c r="G346" s="122"/>
      <c r="H346" s="122"/>
    </row>
    <row r="347" spans="1:12" s="146" customFormat="1" x14ac:dyDescent="0.25">
      <c r="B347" s="124"/>
    </row>
    <row r="348" spans="1:12" s="146" customFormat="1" x14ac:dyDescent="0.25">
      <c r="B348" s="264" t="s">
        <v>510</v>
      </c>
    </row>
    <row r="349" spans="1:12" s="146" customFormat="1" x14ac:dyDescent="0.25">
      <c r="B349" s="264"/>
    </row>
    <row r="350" spans="1:12" s="146" customFormat="1" x14ac:dyDescent="0.25">
      <c r="A350"/>
      <c r="B350" s="310">
        <v>1</v>
      </c>
      <c r="C350" s="311">
        <v>2</v>
      </c>
      <c r="D350" s="310">
        <v>3</v>
      </c>
      <c r="E350" s="311">
        <v>4</v>
      </c>
      <c r="F350" s="310">
        <v>5</v>
      </c>
      <c r="G350" s="311">
        <v>6</v>
      </c>
      <c r="H350" s="310">
        <v>7</v>
      </c>
      <c r="I350" s="310">
        <v>8</v>
      </c>
      <c r="J350" s="311">
        <v>9</v>
      </c>
      <c r="K350" s="310">
        <v>10</v>
      </c>
      <c r="L350" s="311">
        <v>11</v>
      </c>
    </row>
    <row r="351" spans="1:12" s="146" customFormat="1" ht="13.8" thickBot="1" x14ac:dyDescent="0.3">
      <c r="A351" s="261" t="s">
        <v>381</v>
      </c>
      <c r="B351" s="314" t="s">
        <v>383</v>
      </c>
      <c r="C351" s="314" t="s">
        <v>427</v>
      </c>
      <c r="D351" s="314" t="s">
        <v>428</v>
      </c>
      <c r="E351" s="314" t="s">
        <v>431</v>
      </c>
      <c r="F351" s="315" t="s">
        <v>432</v>
      </c>
      <c r="G351" s="315" t="s">
        <v>423</v>
      </c>
      <c r="H351" s="315" t="s">
        <v>424</v>
      </c>
      <c r="I351" s="315" t="s">
        <v>435</v>
      </c>
      <c r="J351" s="315" t="s">
        <v>425</v>
      </c>
      <c r="K351" s="315" t="s">
        <v>426</v>
      </c>
      <c r="L351" s="315" t="s">
        <v>436</v>
      </c>
    </row>
    <row r="352" spans="1:12" s="146" customFormat="1" x14ac:dyDescent="0.25">
      <c r="A352" s="312">
        <v>1</v>
      </c>
      <c r="B352" s="316" t="s">
        <v>439</v>
      </c>
      <c r="C352" s="317" t="s">
        <v>454</v>
      </c>
      <c r="D352" s="317" t="s">
        <v>464</v>
      </c>
      <c r="E352" s="317" t="s">
        <v>455</v>
      </c>
      <c r="F352" s="318" t="s">
        <v>433</v>
      </c>
      <c r="G352" s="317" t="s">
        <v>459</v>
      </c>
      <c r="H352" s="318" t="s">
        <v>420</v>
      </c>
      <c r="I352" s="318">
        <v>1</v>
      </c>
      <c r="J352" s="318"/>
      <c r="K352" s="318"/>
      <c r="L352" s="319">
        <v>0</v>
      </c>
    </row>
    <row r="353" spans="1:12" s="146" customFormat="1" x14ac:dyDescent="0.25">
      <c r="A353" s="313">
        <v>2</v>
      </c>
      <c r="B353" s="320" t="s">
        <v>440</v>
      </c>
      <c r="C353" s="260" t="s">
        <v>454</v>
      </c>
      <c r="D353" s="260" t="s">
        <v>464</v>
      </c>
      <c r="E353" s="260" t="s">
        <v>456</v>
      </c>
      <c r="F353" s="263" t="s">
        <v>433</v>
      </c>
      <c r="G353" s="260" t="s">
        <v>460</v>
      </c>
      <c r="H353" s="263" t="s">
        <v>421</v>
      </c>
      <c r="I353" s="263">
        <v>1</v>
      </c>
      <c r="J353" s="263"/>
      <c r="K353" s="263"/>
      <c r="L353" s="321">
        <v>0</v>
      </c>
    </row>
    <row r="354" spans="1:12" s="146" customFormat="1" x14ac:dyDescent="0.25">
      <c r="A354" s="313">
        <v>3</v>
      </c>
      <c r="B354" s="320" t="s">
        <v>447</v>
      </c>
      <c r="C354" s="260" t="s">
        <v>454</v>
      </c>
      <c r="D354" s="260" t="s">
        <v>464</v>
      </c>
      <c r="E354" s="260" t="s">
        <v>457</v>
      </c>
      <c r="F354" s="263" t="s">
        <v>433</v>
      </c>
      <c r="G354" s="260" t="s">
        <v>459</v>
      </c>
      <c r="H354" s="263" t="s">
        <v>420</v>
      </c>
      <c r="I354" s="263">
        <v>0.7</v>
      </c>
      <c r="J354" s="260" t="s">
        <v>462</v>
      </c>
      <c r="K354" s="263" t="s">
        <v>464</v>
      </c>
      <c r="L354" s="321">
        <v>0.3</v>
      </c>
    </row>
    <row r="355" spans="1:12" s="146" customFormat="1" ht="13.8" thickBot="1" x14ac:dyDescent="0.3">
      <c r="A355" s="313">
        <v>4</v>
      </c>
      <c r="B355" s="322" t="s">
        <v>441</v>
      </c>
      <c r="C355" s="323" t="s">
        <v>454</v>
      </c>
      <c r="D355" s="323" t="s">
        <v>464</v>
      </c>
      <c r="E355" s="323" t="s">
        <v>458</v>
      </c>
      <c r="F355" s="324" t="s">
        <v>433</v>
      </c>
      <c r="G355" s="323" t="s">
        <v>461</v>
      </c>
      <c r="H355" s="324" t="s">
        <v>422</v>
      </c>
      <c r="I355" s="324">
        <v>1</v>
      </c>
      <c r="J355" s="324"/>
      <c r="K355" s="324"/>
      <c r="L355" s="325">
        <v>0</v>
      </c>
    </row>
    <row r="356" spans="1:12" s="146" customFormat="1" x14ac:dyDescent="0.25">
      <c r="B356" s="124"/>
    </row>
    <row r="358" spans="1:12" x14ac:dyDescent="0.25">
      <c r="B358" s="121" t="s">
        <v>226</v>
      </c>
    </row>
    <row r="360" spans="1:12" x14ac:dyDescent="0.25">
      <c r="B360" s="124" t="s">
        <v>389</v>
      </c>
    </row>
    <row r="361" spans="1:12" x14ac:dyDescent="0.25">
      <c r="B361" s="124" t="s">
        <v>390</v>
      </c>
    </row>
    <row r="363" spans="1:12" s="146" customFormat="1" x14ac:dyDescent="0.25">
      <c r="B363" s="119" t="s">
        <v>402</v>
      </c>
      <c r="C363" s="118"/>
      <c r="D363" s="49"/>
      <c r="E363" s="119"/>
      <c r="F363" s="431" t="s">
        <v>511</v>
      </c>
      <c r="G363" s="431"/>
      <c r="H363" s="432" t="s">
        <v>513</v>
      </c>
      <c r="I363" s="124"/>
    </row>
    <row r="364" spans="1:12" s="146" customFormat="1" x14ac:dyDescent="0.25">
      <c r="B364" s="381" t="s">
        <v>448</v>
      </c>
      <c r="C364" s="382"/>
      <c r="D364" s="382"/>
      <c r="E364" s="381"/>
      <c r="F364" s="431" t="s">
        <v>512</v>
      </c>
      <c r="G364" s="431"/>
      <c r="H364" s="432" t="s">
        <v>513</v>
      </c>
    </row>
    <row r="365" spans="1:12" s="146" customFormat="1" x14ac:dyDescent="0.25">
      <c r="B365" s="381"/>
      <c r="C365" s="382"/>
      <c r="D365" s="382"/>
      <c r="E365" s="382"/>
      <c r="F365" s="380"/>
      <c r="G365" s="380"/>
      <c r="H365" s="380"/>
    </row>
    <row r="366" spans="1:12" ht="11.25" customHeight="1" x14ac:dyDescent="0.25">
      <c r="A366" s="146"/>
      <c r="B366" s="121" t="s">
        <v>254</v>
      </c>
    </row>
    <row r="367" spans="1:12" hidden="1" x14ac:dyDescent="0.25">
      <c r="B367" s="125" t="s">
        <v>380</v>
      </c>
    </row>
    <row r="368" spans="1:12" x14ac:dyDescent="0.25">
      <c r="A368" s="121"/>
      <c r="B368" s="420"/>
      <c r="C368" s="421"/>
      <c r="D368" s="421"/>
      <c r="E368" s="421"/>
      <c r="F368" s="421"/>
      <c r="G368" s="421"/>
      <c r="H368" s="421"/>
    </row>
    <row r="369" spans="1:8" s="146" customFormat="1" x14ac:dyDescent="0.25">
      <c r="A369" s="121"/>
      <c r="B369" s="430" t="s">
        <v>494</v>
      </c>
      <c r="C369" s="421"/>
      <c r="D369" s="421"/>
      <c r="E369" s="421"/>
      <c r="F369" s="421"/>
      <c r="G369" s="421"/>
      <c r="H369" s="421"/>
    </row>
    <row r="370" spans="1:8" s="146" customFormat="1" x14ac:dyDescent="0.25">
      <c r="B370" s="122"/>
      <c r="C370" s="122"/>
      <c r="D370" s="122"/>
      <c r="E370" s="122"/>
      <c r="F370" s="122"/>
      <c r="G370" s="122"/>
      <c r="H370" s="122"/>
    </row>
    <row r="371" spans="1:8" x14ac:dyDescent="0.25">
      <c r="B371" s="121" t="s">
        <v>249</v>
      </c>
    </row>
    <row r="373" spans="1:8" x14ac:dyDescent="0.25">
      <c r="B373" s="124" t="s">
        <v>405</v>
      </c>
    </row>
    <row r="374" spans="1:8" x14ac:dyDescent="0.25">
      <c r="B374" s="124" t="s">
        <v>407</v>
      </c>
    </row>
    <row r="375" spans="1:8" x14ac:dyDescent="0.25">
      <c r="B375" s="124" t="s">
        <v>406</v>
      </c>
    </row>
    <row r="376" spans="1:8" x14ac:dyDescent="0.25">
      <c r="B376" s="124" t="s">
        <v>408</v>
      </c>
    </row>
    <row r="378" spans="1:8" x14ac:dyDescent="0.25">
      <c r="B378" s="121" t="s">
        <v>218</v>
      </c>
    </row>
    <row r="380" spans="1:8" x14ac:dyDescent="0.25">
      <c r="B380" s="125" t="s">
        <v>495</v>
      </c>
    </row>
    <row r="381" spans="1:8" x14ac:dyDescent="0.25">
      <c r="B381" s="125" t="s">
        <v>497</v>
      </c>
    </row>
    <row r="383" spans="1:8" s="146" customFormat="1" x14ac:dyDescent="0.25">
      <c r="B383" s="121" t="s">
        <v>502</v>
      </c>
    </row>
    <row r="384" spans="1:8" s="146" customFormat="1" x14ac:dyDescent="0.25"/>
    <row r="385" spans="2:10" s="146" customFormat="1" x14ac:dyDescent="0.25">
      <c r="B385" s="125" t="s">
        <v>503</v>
      </c>
    </row>
    <row r="386" spans="2:10" s="146" customFormat="1" ht="34.5" customHeight="1" x14ac:dyDescent="0.25">
      <c r="B386" s="910" t="s">
        <v>508</v>
      </c>
      <c r="C386" s="910"/>
      <c r="D386" s="910"/>
      <c r="E386" s="910"/>
      <c r="F386" s="910"/>
      <c r="G386" s="910"/>
      <c r="H386" s="910"/>
      <c r="I386" s="910"/>
      <c r="J386" s="910"/>
    </row>
    <row r="387" spans="2:10" s="146" customFormat="1" x14ac:dyDescent="0.25"/>
    <row r="388" spans="2:10" s="146" customFormat="1" x14ac:dyDescent="0.25">
      <c r="B388" s="121" t="s">
        <v>500</v>
      </c>
    </row>
    <row r="389" spans="2:10" s="146" customFormat="1" x14ac:dyDescent="0.25"/>
    <row r="390" spans="2:10" s="146" customFormat="1" x14ac:dyDescent="0.25">
      <c r="B390" s="124" t="s">
        <v>504</v>
      </c>
    </row>
    <row r="391" spans="2:10" s="146" customFormat="1" x14ac:dyDescent="0.25"/>
    <row r="392" spans="2:10" s="146" customFormat="1" x14ac:dyDescent="0.25">
      <c r="B392" s="121" t="s">
        <v>501</v>
      </c>
    </row>
    <row r="393" spans="2:10" s="146" customFormat="1" x14ac:dyDescent="0.25">
      <c r="B393" s="121"/>
    </row>
    <row r="394" spans="2:10" s="146" customFormat="1" x14ac:dyDescent="0.25">
      <c r="B394" s="124" t="s">
        <v>505</v>
      </c>
    </row>
    <row r="395" spans="2:10" s="146" customFormat="1" x14ac:dyDescent="0.25"/>
    <row r="396" spans="2:10" x14ac:dyDescent="0.25">
      <c r="B396" s="121" t="s">
        <v>498</v>
      </c>
    </row>
    <row r="398" spans="2:10" s="146" customFormat="1" x14ac:dyDescent="0.25">
      <c r="B398" s="124" t="s">
        <v>506</v>
      </c>
    </row>
    <row r="399" spans="2:10" s="146" customFormat="1" x14ac:dyDescent="0.25">
      <c r="B399" s="124" t="s">
        <v>514</v>
      </c>
    </row>
    <row r="400" spans="2:10" s="146" customFormat="1" x14ac:dyDescent="0.25">
      <c r="B400" s="124" t="s">
        <v>515</v>
      </c>
    </row>
    <row r="401" spans="1:4" s="146" customFormat="1" x14ac:dyDescent="0.25"/>
    <row r="402" spans="1:4" x14ac:dyDescent="0.25">
      <c r="B402" s="121" t="s">
        <v>499</v>
      </c>
    </row>
    <row r="404" spans="1:4" x14ac:dyDescent="0.25">
      <c r="B404" s="124" t="s">
        <v>507</v>
      </c>
    </row>
    <row r="405" spans="1:4" s="146" customFormat="1" x14ac:dyDescent="0.25">
      <c r="B405" s="124" t="s">
        <v>516</v>
      </c>
    </row>
    <row r="406" spans="1:4" s="146" customFormat="1" x14ac:dyDescent="0.25">
      <c r="B406" s="124" t="s">
        <v>515</v>
      </c>
    </row>
    <row r="409" spans="1:4" x14ac:dyDescent="0.25">
      <c r="A409" s="121" t="s">
        <v>379</v>
      </c>
      <c r="B409" s="435">
        <v>43160</v>
      </c>
      <c r="C409" s="146"/>
      <c r="D409" s="124" t="s">
        <v>531</v>
      </c>
    </row>
    <row r="411" spans="1:4" x14ac:dyDescent="0.25">
      <c r="B411" s="124" t="s">
        <v>519</v>
      </c>
    </row>
    <row r="412" spans="1:4" x14ac:dyDescent="0.25">
      <c r="B412" s="124" t="s">
        <v>520</v>
      </c>
    </row>
    <row r="413" spans="1:4" s="146" customFormat="1" x14ac:dyDescent="0.25">
      <c r="B413" s="124"/>
    </row>
    <row r="414" spans="1:4" s="146" customFormat="1" x14ac:dyDescent="0.25">
      <c r="B414" s="121" t="s">
        <v>214</v>
      </c>
    </row>
    <row r="415" spans="1:4" s="146" customFormat="1" x14ac:dyDescent="0.25">
      <c r="B415" s="121"/>
    </row>
    <row r="416" spans="1:4" s="146" customFormat="1" x14ac:dyDescent="0.25">
      <c r="B416" s="124" t="s">
        <v>532</v>
      </c>
    </row>
    <row r="417" spans="2:13" s="146" customFormat="1" x14ac:dyDescent="0.25">
      <c r="B417" s="124"/>
    </row>
    <row r="418" spans="2:13" s="146" customFormat="1" x14ac:dyDescent="0.25">
      <c r="B418" s="124" t="s">
        <v>533</v>
      </c>
    </row>
    <row r="419" spans="2:13" s="146" customFormat="1" x14ac:dyDescent="0.25">
      <c r="B419" s="124"/>
    </row>
    <row r="420" spans="2:13" s="146" customFormat="1" x14ac:dyDescent="0.25">
      <c r="B420" s="124" t="s">
        <v>534</v>
      </c>
    </row>
    <row r="421" spans="2:13" s="146" customFormat="1" ht="15" customHeight="1" x14ac:dyDescent="0.25">
      <c r="B421" s="124" t="s">
        <v>535</v>
      </c>
    </row>
    <row r="422" spans="2:13" s="146" customFormat="1" x14ac:dyDescent="0.25">
      <c r="B422" s="124" t="s">
        <v>536</v>
      </c>
    </row>
    <row r="423" spans="2:13" s="146" customFormat="1" x14ac:dyDescent="0.25">
      <c r="B423" s="124" t="s">
        <v>537</v>
      </c>
    </row>
    <row r="424" spans="2:13" s="146" customFormat="1" x14ac:dyDescent="0.25">
      <c r="B424" s="124" t="s">
        <v>538</v>
      </c>
    </row>
    <row r="425" spans="2:13" s="146" customFormat="1" x14ac:dyDescent="0.25">
      <c r="B425" s="124"/>
    </row>
    <row r="426" spans="2:13" s="146" customFormat="1" x14ac:dyDescent="0.25">
      <c r="B426" s="121" t="s">
        <v>521</v>
      </c>
    </row>
    <row r="427" spans="2:13" x14ac:dyDescent="0.25">
      <c r="B427" s="146"/>
    </row>
    <row r="428" spans="2:13" x14ac:dyDescent="0.25">
      <c r="B428"/>
      <c r="C428" s="310">
        <v>1</v>
      </c>
      <c r="D428" s="311">
        <v>2</v>
      </c>
      <c r="E428" s="310">
        <v>3</v>
      </c>
      <c r="F428" s="311">
        <v>4</v>
      </c>
      <c r="G428" s="310">
        <v>5</v>
      </c>
      <c r="H428" s="311">
        <v>6</v>
      </c>
      <c r="I428" s="310">
        <v>7</v>
      </c>
      <c r="J428" s="310">
        <v>8</v>
      </c>
      <c r="K428" s="311">
        <v>9</v>
      </c>
      <c r="L428" s="310">
        <v>10</v>
      </c>
      <c r="M428" s="311">
        <v>11</v>
      </c>
    </row>
    <row r="429" spans="2:13" ht="13.8" thickBot="1" x14ac:dyDescent="0.3">
      <c r="B429" s="104" t="s">
        <v>381</v>
      </c>
      <c r="C429" s="436" t="s">
        <v>383</v>
      </c>
      <c r="D429" s="436" t="s">
        <v>427</v>
      </c>
      <c r="E429" s="436" t="s">
        <v>428</v>
      </c>
      <c r="F429" s="436" t="s">
        <v>431</v>
      </c>
      <c r="G429" s="437" t="s">
        <v>432</v>
      </c>
      <c r="H429" s="437" t="s">
        <v>423</v>
      </c>
      <c r="I429" s="437" t="s">
        <v>424</v>
      </c>
      <c r="J429" s="437" t="s">
        <v>435</v>
      </c>
      <c r="K429" s="437" t="s">
        <v>425</v>
      </c>
      <c r="L429" s="437" t="s">
        <v>426</v>
      </c>
      <c r="M429" s="437" t="s">
        <v>436</v>
      </c>
    </row>
    <row r="430" spans="2:13" x14ac:dyDescent="0.25">
      <c r="B430" s="438">
        <v>1</v>
      </c>
      <c r="C430" s="439" t="s">
        <v>439</v>
      </c>
      <c r="D430" s="440" t="s">
        <v>454</v>
      </c>
      <c r="E430" s="440">
        <f>Traeger</f>
        <v>0</v>
      </c>
      <c r="F430" s="440" t="s">
        <v>455</v>
      </c>
      <c r="G430" s="441" t="s">
        <v>433</v>
      </c>
      <c r="H430" s="440" t="s">
        <v>459</v>
      </c>
      <c r="I430" s="441" t="s">
        <v>420</v>
      </c>
      <c r="J430" s="441">
        <v>1</v>
      </c>
      <c r="K430" s="441"/>
      <c r="L430" s="441"/>
      <c r="M430" s="442">
        <v>0</v>
      </c>
    </row>
    <row r="431" spans="2:13" x14ac:dyDescent="0.25">
      <c r="B431" s="443">
        <v>2</v>
      </c>
      <c r="C431" s="328" t="s">
        <v>440</v>
      </c>
      <c r="D431" s="444" t="s">
        <v>454</v>
      </c>
      <c r="E431" s="444">
        <f>Traeger</f>
        <v>0</v>
      </c>
      <c r="F431" s="444" t="s">
        <v>456</v>
      </c>
      <c r="G431" s="445" t="s">
        <v>433</v>
      </c>
      <c r="H431" s="444" t="s">
        <v>460</v>
      </c>
      <c r="I431" s="445" t="s">
        <v>421</v>
      </c>
      <c r="J431" s="445">
        <v>1</v>
      </c>
      <c r="K431" s="445"/>
      <c r="L431" s="445"/>
      <c r="M431" s="446">
        <v>0</v>
      </c>
    </row>
    <row r="432" spans="2:13" x14ac:dyDescent="0.25">
      <c r="B432" s="451">
        <v>3</v>
      </c>
      <c r="C432" s="452" t="str">
        <f>String_o_Kofi</f>
        <v>o_Kofi</v>
      </c>
      <c r="D432" s="453" t="s">
        <v>454</v>
      </c>
      <c r="E432" s="453">
        <f>Traeger</f>
        <v>0</v>
      </c>
      <c r="F432" s="453"/>
      <c r="G432" s="454"/>
      <c r="H432" s="453"/>
      <c r="I432" s="454"/>
      <c r="J432" s="454"/>
      <c r="K432" s="454"/>
      <c r="L432" s="454"/>
      <c r="M432" s="455"/>
    </row>
    <row r="433" spans="2:13" x14ac:dyDescent="0.25">
      <c r="B433" s="443">
        <v>4</v>
      </c>
      <c r="C433" s="328" t="s">
        <v>447</v>
      </c>
      <c r="D433" s="444" t="s">
        <v>454</v>
      </c>
      <c r="E433" s="444">
        <f>Traeger</f>
        <v>0</v>
      </c>
      <c r="F433" s="444" t="s">
        <v>457</v>
      </c>
      <c r="G433" s="445" t="s">
        <v>433</v>
      </c>
      <c r="H433" s="444" t="s">
        <v>459</v>
      </c>
      <c r="I433" s="445" t="s">
        <v>420</v>
      </c>
      <c r="J433" s="445">
        <v>0.7</v>
      </c>
      <c r="K433" s="444" t="s">
        <v>462</v>
      </c>
      <c r="L433" s="445">
        <f>Monatsverwendungsnachweis!F538</f>
        <v>0</v>
      </c>
      <c r="M433" s="446">
        <v>0.3</v>
      </c>
    </row>
    <row r="434" spans="2:13" ht="13.8" thickBot="1" x14ac:dyDescent="0.3">
      <c r="B434" s="438">
        <v>5</v>
      </c>
      <c r="C434" s="447" t="s">
        <v>441</v>
      </c>
      <c r="D434" s="448" t="s">
        <v>454</v>
      </c>
      <c r="E434" s="448">
        <f>Traeger</f>
        <v>0</v>
      </c>
      <c r="F434" s="448" t="s">
        <v>458</v>
      </c>
      <c r="G434" s="449" t="s">
        <v>433</v>
      </c>
      <c r="H434" s="448" t="s">
        <v>461</v>
      </c>
      <c r="I434" s="449" t="s">
        <v>422</v>
      </c>
      <c r="J434" s="449">
        <v>1</v>
      </c>
      <c r="K434" s="449"/>
      <c r="L434" s="449"/>
      <c r="M434" s="450">
        <v>0</v>
      </c>
    </row>
    <row r="436" spans="2:13" ht="13.8" thickBot="1" x14ac:dyDescent="0.3"/>
    <row r="437" spans="2:13" ht="13.8" thickBot="1" x14ac:dyDescent="0.3">
      <c r="B437" s="348" t="s">
        <v>442</v>
      </c>
      <c r="C437" s="349" t="s">
        <v>443</v>
      </c>
      <c r="D437" s="349" t="s">
        <v>445</v>
      </c>
      <c r="E437" s="350" t="s">
        <v>444</v>
      </c>
    </row>
    <row r="438" spans="2:13" x14ac:dyDescent="0.25">
      <c r="B438" s="434" t="s">
        <v>517</v>
      </c>
      <c r="C438" s="339" t="s">
        <v>517</v>
      </c>
      <c r="D438" s="339" t="s">
        <v>517</v>
      </c>
      <c r="E438" s="336" t="s">
        <v>517</v>
      </c>
      <c r="G438" s="212" t="s">
        <v>523</v>
      </c>
    </row>
    <row r="439" spans="2:13" x14ac:dyDescent="0.25">
      <c r="B439" s="433" t="s">
        <v>439</v>
      </c>
      <c r="C439" s="433" t="s">
        <v>447</v>
      </c>
      <c r="D439" s="433" t="s">
        <v>441</v>
      </c>
      <c r="E439" s="433" t="s">
        <v>439</v>
      </c>
      <c r="G439" s="456" t="s">
        <v>522</v>
      </c>
    </row>
    <row r="440" spans="2:13" x14ac:dyDescent="0.25">
      <c r="B440" s="337" t="s">
        <v>440</v>
      </c>
      <c r="C440" s="337"/>
      <c r="D440" s="337"/>
      <c r="E440" s="337"/>
      <c r="G440" s="124" t="s">
        <v>530</v>
      </c>
    </row>
    <row r="442" spans="2:13" x14ac:dyDescent="0.25">
      <c r="B442" s="458" t="s">
        <v>249</v>
      </c>
    </row>
    <row r="443" spans="2:13" s="146" customFormat="1" x14ac:dyDescent="0.25">
      <c r="B443" s="457"/>
    </row>
    <row r="444" spans="2:13" s="146" customFormat="1" x14ac:dyDescent="0.25">
      <c r="B444" s="212" t="s">
        <v>525</v>
      </c>
    </row>
    <row r="446" spans="2:13" x14ac:dyDescent="0.25">
      <c r="B446" s="124" t="s">
        <v>526</v>
      </c>
    </row>
    <row r="447" spans="2:13" s="146" customFormat="1" x14ac:dyDescent="0.25">
      <c r="B447" s="124"/>
    </row>
    <row r="448" spans="2:13" s="146" customFormat="1" x14ac:dyDescent="0.25">
      <c r="B448" s="124" t="s">
        <v>539</v>
      </c>
    </row>
    <row r="450" spans="1:13" s="146" customFormat="1" x14ac:dyDescent="0.25">
      <c r="B450" s="121" t="s">
        <v>500</v>
      </c>
    </row>
    <row r="452" spans="1:13" x14ac:dyDescent="0.25">
      <c r="B452" s="146" t="s">
        <v>527</v>
      </c>
    </row>
    <row r="454" spans="1:13" x14ac:dyDescent="0.25">
      <c r="B454" s="124" t="s">
        <v>528</v>
      </c>
    </row>
    <row r="455" spans="1:13" x14ac:dyDescent="0.25">
      <c r="B455" s="124" t="s">
        <v>529</v>
      </c>
    </row>
    <row r="457" spans="1:13" x14ac:dyDescent="0.25">
      <c r="B457" s="121" t="s">
        <v>502</v>
      </c>
    </row>
    <row r="459" spans="1:13" x14ac:dyDescent="0.25">
      <c r="B459" s="124" t="s">
        <v>541</v>
      </c>
    </row>
    <row r="460" spans="1:13" x14ac:dyDescent="0.25">
      <c r="B460" s="124" t="s">
        <v>542</v>
      </c>
    </row>
    <row r="461" spans="1:13" x14ac:dyDescent="0.25">
      <c r="B461" s="124" t="s">
        <v>543</v>
      </c>
    </row>
    <row r="462" spans="1:13" s="146" customFormat="1" x14ac:dyDescent="0.25">
      <c r="B462" s="124"/>
    </row>
    <row r="463" spans="1:13" s="291" customFormat="1" ht="13.8" x14ac:dyDescent="0.25">
      <c r="A463" s="514" t="s">
        <v>558</v>
      </c>
      <c r="B463" s="515" t="s">
        <v>558</v>
      </c>
      <c r="C463" s="515" t="s">
        <v>558</v>
      </c>
      <c r="D463" s="516" t="s">
        <v>558</v>
      </c>
      <c r="E463" s="516" t="s">
        <v>558</v>
      </c>
      <c r="F463" s="515" t="s">
        <v>558</v>
      </c>
      <c r="G463" s="515" t="s">
        <v>558</v>
      </c>
      <c r="H463" s="549" t="s">
        <v>558</v>
      </c>
      <c r="I463" s="549" t="s">
        <v>558</v>
      </c>
      <c r="J463" s="515"/>
      <c r="K463" s="515">
        <v>0</v>
      </c>
      <c r="L463" s="517"/>
      <c r="M463" s="506" t="s">
        <v>498</v>
      </c>
    </row>
    <row r="464" spans="1:13" s="291" customFormat="1" ht="13.8" x14ac:dyDescent="0.25">
      <c r="A464" s="514" t="s">
        <v>558</v>
      </c>
      <c r="B464" s="515" t="s">
        <v>558</v>
      </c>
      <c r="C464" s="515" t="s">
        <v>558</v>
      </c>
      <c r="D464" s="516" t="s">
        <v>558</v>
      </c>
      <c r="E464" s="516" t="s">
        <v>558</v>
      </c>
      <c r="F464" s="515" t="s">
        <v>558</v>
      </c>
      <c r="G464" s="515" t="s">
        <v>558</v>
      </c>
      <c r="H464" s="549" t="s">
        <v>558</v>
      </c>
      <c r="I464" s="549" t="s">
        <v>558</v>
      </c>
      <c r="J464" s="515"/>
      <c r="K464" s="515">
        <v>0</v>
      </c>
      <c r="L464" s="517"/>
      <c r="M464" s="506" t="s">
        <v>498</v>
      </c>
    </row>
    <row r="465" spans="1:13" s="291" customFormat="1" ht="13.8" x14ac:dyDescent="0.25">
      <c r="A465" s="514" t="s">
        <v>558</v>
      </c>
      <c r="B465" s="515" t="s">
        <v>558</v>
      </c>
      <c r="C465" s="515" t="s">
        <v>558</v>
      </c>
      <c r="D465" s="516" t="s">
        <v>558</v>
      </c>
      <c r="E465" s="516" t="s">
        <v>558</v>
      </c>
      <c r="F465" s="515" t="s">
        <v>558</v>
      </c>
      <c r="G465" s="515" t="s">
        <v>558</v>
      </c>
      <c r="H465" s="549" t="s">
        <v>558</v>
      </c>
      <c r="I465" s="549" t="s">
        <v>558</v>
      </c>
      <c r="J465" s="515"/>
      <c r="K465" s="515">
        <v>0</v>
      </c>
      <c r="L465" s="517"/>
      <c r="M465" s="506" t="s">
        <v>498</v>
      </c>
    </row>
    <row r="466" spans="1:13" s="291" customFormat="1" ht="55.2" x14ac:dyDescent="0.25">
      <c r="A466" s="514" t="s">
        <v>461</v>
      </c>
      <c r="B466" s="515" t="s">
        <v>540</v>
      </c>
      <c r="C466" s="515" t="s">
        <v>549</v>
      </c>
      <c r="D466" s="516">
        <v>43131</v>
      </c>
      <c r="E466" s="516">
        <v>43131</v>
      </c>
      <c r="F466" s="515" t="s">
        <v>422</v>
      </c>
      <c r="G466" s="515" t="s">
        <v>550</v>
      </c>
      <c r="H466" s="549">
        <v>10833</v>
      </c>
      <c r="I466" s="549">
        <v>10833</v>
      </c>
      <c r="J466" s="515"/>
      <c r="K466" s="515">
        <v>0</v>
      </c>
      <c r="L466" s="517"/>
      <c r="M466" s="506" t="s">
        <v>498</v>
      </c>
    </row>
    <row r="467" spans="1:13" s="291" customFormat="1" ht="13.8" x14ac:dyDescent="0.25">
      <c r="A467" s="518" t="s">
        <v>558</v>
      </c>
      <c r="B467" s="519" t="s">
        <v>558</v>
      </c>
      <c r="C467" s="519" t="s">
        <v>558</v>
      </c>
      <c r="D467" s="520" t="s">
        <v>558</v>
      </c>
      <c r="E467" s="520" t="s">
        <v>558</v>
      </c>
      <c r="F467" s="519" t="s">
        <v>558</v>
      </c>
      <c r="G467" s="519" t="s">
        <v>558</v>
      </c>
      <c r="H467" s="550" t="s">
        <v>558</v>
      </c>
      <c r="I467" s="550" t="s">
        <v>558</v>
      </c>
      <c r="J467" s="519"/>
      <c r="K467" s="519">
        <v>0</v>
      </c>
      <c r="L467" s="521"/>
      <c r="M467" s="506" t="s">
        <v>499</v>
      </c>
    </row>
    <row r="470" spans="1:13" s="146" customFormat="1" x14ac:dyDescent="0.25">
      <c r="B470" s="121" t="s">
        <v>498</v>
      </c>
    </row>
    <row r="471" spans="1:13" s="146" customFormat="1" ht="13.8" thickBot="1" x14ac:dyDescent="0.3"/>
    <row r="472" spans="1:13" s="291" customFormat="1" ht="13.8" x14ac:dyDescent="0.25">
      <c r="A472" s="463" t="s">
        <v>459</v>
      </c>
      <c r="B472" s="464" t="s">
        <v>540</v>
      </c>
      <c r="C472" s="465" t="s">
        <v>544</v>
      </c>
      <c r="D472" s="466">
        <v>43131</v>
      </c>
      <c r="E472" s="466">
        <v>43131</v>
      </c>
      <c r="F472" s="465" t="s">
        <v>420</v>
      </c>
      <c r="G472" s="465" t="s">
        <v>545</v>
      </c>
      <c r="H472" s="467">
        <v>0</v>
      </c>
      <c r="I472" s="468">
        <v>0</v>
      </c>
      <c r="J472" s="469"/>
      <c r="K472" s="476">
        <v>0</v>
      </c>
      <c r="L472" s="477" t="s">
        <v>439</v>
      </c>
    </row>
    <row r="473" spans="1:13" s="291" customFormat="1" ht="13.8" x14ac:dyDescent="0.25">
      <c r="A473" s="478" t="s">
        <v>460</v>
      </c>
      <c r="B473" s="479" t="s">
        <v>540</v>
      </c>
      <c r="C473" s="480" t="s">
        <v>546</v>
      </c>
      <c r="D473" s="481">
        <v>43131</v>
      </c>
      <c r="E473" s="481">
        <v>43131</v>
      </c>
      <c r="F473" s="480" t="s">
        <v>421</v>
      </c>
      <c r="G473" s="480" t="s">
        <v>545</v>
      </c>
      <c r="H473" s="470">
        <v>0</v>
      </c>
      <c r="I473" s="471">
        <v>0</v>
      </c>
      <c r="J473" s="472"/>
      <c r="K473" s="482">
        <v>0</v>
      </c>
      <c r="L473" s="483" t="s">
        <v>440</v>
      </c>
    </row>
    <row r="474" spans="1:13" s="291" customFormat="1" ht="13.8" x14ac:dyDescent="0.25">
      <c r="A474" s="478" t="s">
        <v>459</v>
      </c>
      <c r="B474" s="479" t="s">
        <v>540</v>
      </c>
      <c r="C474" s="480" t="s">
        <v>547</v>
      </c>
      <c r="D474" s="481">
        <v>43131</v>
      </c>
      <c r="E474" s="481">
        <v>43131</v>
      </c>
      <c r="F474" s="480" t="s">
        <v>420</v>
      </c>
      <c r="G474" s="480" t="s">
        <v>548</v>
      </c>
      <c r="H474" s="470">
        <v>0</v>
      </c>
      <c r="I474" s="471">
        <v>0</v>
      </c>
      <c r="J474" s="472"/>
      <c r="K474" s="482">
        <v>0</v>
      </c>
      <c r="L474" s="483" t="s">
        <v>447</v>
      </c>
    </row>
    <row r="475" spans="1:13" s="291" customFormat="1" ht="14.4" thickBot="1" x14ac:dyDescent="0.3">
      <c r="A475" s="484" t="s">
        <v>461</v>
      </c>
      <c r="B475" s="485" t="s">
        <v>540</v>
      </c>
      <c r="C475" s="486" t="s">
        <v>549</v>
      </c>
      <c r="D475" s="487">
        <v>43131</v>
      </c>
      <c r="E475" s="487">
        <v>43131</v>
      </c>
      <c r="F475" s="486" t="s">
        <v>422</v>
      </c>
      <c r="G475" s="486" t="s">
        <v>550</v>
      </c>
      <c r="H475" s="473">
        <v>10833</v>
      </c>
      <c r="I475" s="474">
        <v>10833</v>
      </c>
      <c r="J475" s="475"/>
      <c r="K475" s="488">
        <v>0</v>
      </c>
      <c r="L475" s="489" t="s">
        <v>441</v>
      </c>
    </row>
    <row r="476" spans="1:13" s="146" customFormat="1" x14ac:dyDescent="0.25">
      <c r="B476" s="124"/>
    </row>
    <row r="477" spans="1:13" s="146" customFormat="1" x14ac:dyDescent="0.25"/>
    <row r="478" spans="1:13" s="146" customFormat="1" x14ac:dyDescent="0.25">
      <c r="B478" s="121" t="s">
        <v>499</v>
      </c>
    </row>
    <row r="479" spans="1:13" s="146" customFormat="1" ht="13.8" thickBot="1" x14ac:dyDescent="0.3"/>
    <row r="480" spans="1:13" s="291" customFormat="1" ht="13.8" x14ac:dyDescent="0.25">
      <c r="A480" s="522" t="s">
        <v>459</v>
      </c>
      <c r="B480" s="523" t="s">
        <v>540</v>
      </c>
      <c r="C480" s="524" t="s">
        <v>551</v>
      </c>
      <c r="D480" s="525">
        <v>43131</v>
      </c>
      <c r="E480" s="525">
        <v>43131</v>
      </c>
      <c r="F480" s="524">
        <v>0</v>
      </c>
      <c r="G480" s="524" t="s">
        <v>552</v>
      </c>
      <c r="H480" s="526">
        <v>0</v>
      </c>
      <c r="I480" s="527">
        <v>0</v>
      </c>
      <c r="J480" s="528"/>
      <c r="K480" s="529">
        <v>0</v>
      </c>
      <c r="L480" s="530" t="s">
        <v>439</v>
      </c>
    </row>
    <row r="481" spans="1:12" s="291" customFormat="1" ht="13.8" x14ac:dyDescent="0.25">
      <c r="A481" s="531" t="s">
        <v>460</v>
      </c>
      <c r="B481" s="532" t="s">
        <v>540</v>
      </c>
      <c r="C481" s="533" t="s">
        <v>553</v>
      </c>
      <c r="D481" s="534">
        <v>43131</v>
      </c>
      <c r="E481" s="534">
        <v>43131</v>
      </c>
      <c r="F481" s="533">
        <v>0</v>
      </c>
      <c r="G481" s="533" t="s">
        <v>552</v>
      </c>
      <c r="H481" s="535">
        <v>0</v>
      </c>
      <c r="I481" s="536">
        <v>0</v>
      </c>
      <c r="J481" s="537"/>
      <c r="K481" s="538">
        <v>0</v>
      </c>
      <c r="L481" s="539" t="s">
        <v>440</v>
      </c>
    </row>
    <row r="482" spans="1:12" s="291" customFormat="1" ht="13.8" x14ac:dyDescent="0.25">
      <c r="A482" s="509" t="s">
        <v>459</v>
      </c>
      <c r="B482" s="510" t="s">
        <v>540</v>
      </c>
      <c r="C482" s="459" t="s">
        <v>554</v>
      </c>
      <c r="D482" s="460">
        <v>43131</v>
      </c>
      <c r="E482" s="460">
        <v>43131</v>
      </c>
      <c r="F482" s="459" t="s">
        <v>464</v>
      </c>
      <c r="G482" s="459" t="s">
        <v>555</v>
      </c>
      <c r="H482" s="462">
        <v>0</v>
      </c>
      <c r="I482" s="511">
        <v>0</v>
      </c>
      <c r="J482" s="512"/>
      <c r="K482" s="461">
        <v>0</v>
      </c>
      <c r="L482" s="513" t="s">
        <v>447</v>
      </c>
    </row>
    <row r="483" spans="1:12" s="291" customFormat="1" ht="14.4" thickBot="1" x14ac:dyDescent="0.3">
      <c r="A483" s="540" t="s">
        <v>461</v>
      </c>
      <c r="B483" s="541" t="s">
        <v>540</v>
      </c>
      <c r="C483" s="542" t="s">
        <v>556</v>
      </c>
      <c r="D483" s="543">
        <v>43131</v>
      </c>
      <c r="E483" s="543">
        <v>43131</v>
      </c>
      <c r="F483" s="542">
        <v>0</v>
      </c>
      <c r="G483" s="542" t="s">
        <v>557</v>
      </c>
      <c r="H483" s="544">
        <v>0</v>
      </c>
      <c r="I483" s="545">
        <v>0</v>
      </c>
      <c r="J483" s="546"/>
      <c r="K483" s="547">
        <v>0</v>
      </c>
      <c r="L483" s="548" t="s">
        <v>441</v>
      </c>
    </row>
    <row r="486" spans="1:12" x14ac:dyDescent="0.25">
      <c r="A486" s="121" t="s">
        <v>379</v>
      </c>
      <c r="B486" s="435">
        <v>43101</v>
      </c>
      <c r="C486" s="146"/>
      <c r="D486" s="124" t="s">
        <v>559</v>
      </c>
      <c r="E486" s="146"/>
    </row>
    <row r="488" spans="1:12" x14ac:dyDescent="0.25">
      <c r="A488" s="122" t="s">
        <v>560</v>
      </c>
    </row>
    <row r="489" spans="1:12" x14ac:dyDescent="0.25">
      <c r="A489" s="122" t="s">
        <v>561</v>
      </c>
    </row>
    <row r="491" spans="1:12" x14ac:dyDescent="0.25">
      <c r="B491" s="121" t="s">
        <v>562</v>
      </c>
    </row>
    <row r="493" spans="1:12" x14ac:dyDescent="0.25">
      <c r="B493" s="124" t="s">
        <v>563</v>
      </c>
    </row>
    <row r="494" spans="1:12" s="146" customFormat="1" x14ac:dyDescent="0.25">
      <c r="B494" s="124" t="s">
        <v>564</v>
      </c>
    </row>
    <row r="513" spans="1:9" x14ac:dyDescent="0.25">
      <c r="A513" s="121" t="s">
        <v>379</v>
      </c>
      <c r="B513" s="435">
        <v>43101</v>
      </c>
      <c r="C513" s="146"/>
      <c r="D513" s="124" t="s">
        <v>566</v>
      </c>
      <c r="E513" s="146"/>
    </row>
    <row r="515" spans="1:9" x14ac:dyDescent="0.25">
      <c r="A515" s="122" t="s">
        <v>567</v>
      </c>
    </row>
    <row r="516" spans="1:9" s="146" customFormat="1" x14ac:dyDescent="0.25"/>
    <row r="517" spans="1:9" s="146" customFormat="1" x14ac:dyDescent="0.25">
      <c r="B517" s="121" t="s">
        <v>230</v>
      </c>
      <c r="D517" s="124" t="s">
        <v>568</v>
      </c>
    </row>
    <row r="519" spans="1:9" ht="13.8" thickBot="1" x14ac:dyDescent="0.3">
      <c r="B519" s="326" t="s">
        <v>104</v>
      </c>
      <c r="C519" s="326" t="s">
        <v>434</v>
      </c>
      <c r="D519" s="326" t="s">
        <v>469</v>
      </c>
      <c r="E519" s="326" t="s">
        <v>179</v>
      </c>
      <c r="F519" s="173" t="s">
        <v>266</v>
      </c>
      <c r="G519" s="173" t="s">
        <v>274</v>
      </c>
      <c r="H519" s="351" t="s">
        <v>303</v>
      </c>
      <c r="I519" s="427" t="s">
        <v>429</v>
      </c>
    </row>
    <row r="520" spans="1:9" x14ac:dyDescent="0.25">
      <c r="B520" s="345" t="s">
        <v>401</v>
      </c>
      <c r="C520" s="352" t="s">
        <v>80</v>
      </c>
      <c r="D520" s="353" t="s">
        <v>80</v>
      </c>
      <c r="E520" s="354" t="s">
        <v>80</v>
      </c>
      <c r="F520" s="355" t="s">
        <v>333</v>
      </c>
      <c r="G520" s="355" t="s">
        <v>333</v>
      </c>
      <c r="H520" s="355" t="s">
        <v>333</v>
      </c>
      <c r="I520" s="428" t="s">
        <v>80</v>
      </c>
    </row>
    <row r="521" spans="1:9" x14ac:dyDescent="0.25">
      <c r="B521" s="346" t="s">
        <v>391</v>
      </c>
      <c r="C521" s="343" t="s">
        <v>442</v>
      </c>
      <c r="D521" s="104">
        <v>1</v>
      </c>
      <c r="E521" s="158">
        <v>180</v>
      </c>
      <c r="F521" s="203" t="s">
        <v>333</v>
      </c>
      <c r="G521" s="203">
        <v>40</v>
      </c>
      <c r="H521" s="174">
        <v>40</v>
      </c>
      <c r="I521" s="429" t="s">
        <v>466</v>
      </c>
    </row>
    <row r="522" spans="1:9" x14ac:dyDescent="0.25">
      <c r="B522" s="346" t="s">
        <v>176</v>
      </c>
      <c r="C522" s="343" t="s">
        <v>442</v>
      </c>
      <c r="D522" s="104">
        <v>0</v>
      </c>
      <c r="E522" s="158">
        <v>300</v>
      </c>
      <c r="F522" s="203" t="s">
        <v>333</v>
      </c>
      <c r="G522" s="203" t="s">
        <v>333</v>
      </c>
      <c r="H522" s="174">
        <v>8</v>
      </c>
      <c r="I522" s="559" t="s">
        <v>565</v>
      </c>
    </row>
    <row r="523" spans="1:9" x14ac:dyDescent="0.25">
      <c r="B523" s="346" t="s">
        <v>356</v>
      </c>
      <c r="C523" s="344" t="s">
        <v>443</v>
      </c>
      <c r="D523" s="104">
        <v>0</v>
      </c>
      <c r="E523" s="158">
        <v>180</v>
      </c>
      <c r="F523" s="203" t="s">
        <v>333</v>
      </c>
      <c r="G523" s="203">
        <v>40</v>
      </c>
      <c r="H523" s="174">
        <v>40</v>
      </c>
      <c r="I523" s="429" t="s">
        <v>466</v>
      </c>
    </row>
    <row r="524" spans="1:9" x14ac:dyDescent="0.25">
      <c r="B524" s="346" t="s">
        <v>357</v>
      </c>
      <c r="C524" s="344" t="s">
        <v>443</v>
      </c>
      <c r="D524" s="104">
        <v>0</v>
      </c>
      <c r="E524" s="158">
        <v>320</v>
      </c>
      <c r="F524" s="203" t="s">
        <v>333</v>
      </c>
      <c r="G524" s="203" t="s">
        <v>333</v>
      </c>
      <c r="H524" s="174">
        <v>22</v>
      </c>
      <c r="I524" s="429" t="s">
        <v>467</v>
      </c>
    </row>
    <row r="525" spans="1:9" x14ac:dyDescent="0.25">
      <c r="B525" s="346" t="s">
        <v>355</v>
      </c>
      <c r="C525" s="344" t="s">
        <v>442</v>
      </c>
      <c r="D525" s="104">
        <v>0</v>
      </c>
      <c r="E525" s="158">
        <v>320</v>
      </c>
      <c r="F525" s="203" t="s">
        <v>333</v>
      </c>
      <c r="G525" s="203" t="s">
        <v>333</v>
      </c>
      <c r="H525" s="174">
        <v>22</v>
      </c>
      <c r="I525" s="429" t="s">
        <v>467</v>
      </c>
    </row>
    <row r="526" spans="1:9" x14ac:dyDescent="0.25">
      <c r="B526" s="346" t="s">
        <v>358</v>
      </c>
      <c r="C526" s="344" t="s">
        <v>445</v>
      </c>
      <c r="D526" s="104">
        <v>0</v>
      </c>
      <c r="E526" s="158">
        <v>320</v>
      </c>
      <c r="F526" s="203" t="s">
        <v>333</v>
      </c>
      <c r="G526" s="203" t="s">
        <v>333</v>
      </c>
      <c r="H526" s="174">
        <v>22</v>
      </c>
      <c r="I526" s="429" t="s">
        <v>467</v>
      </c>
    </row>
    <row r="527" spans="1:9" x14ac:dyDescent="0.25">
      <c r="B527" s="346" t="s">
        <v>177</v>
      </c>
      <c r="C527" s="343" t="s">
        <v>444</v>
      </c>
      <c r="D527" s="104">
        <v>0</v>
      </c>
      <c r="E527" s="158">
        <v>300</v>
      </c>
      <c r="F527" s="174" t="s">
        <v>333</v>
      </c>
      <c r="G527" s="174" t="s">
        <v>333</v>
      </c>
      <c r="H527" s="174">
        <v>8</v>
      </c>
      <c r="I527" s="559" t="s">
        <v>565</v>
      </c>
    </row>
    <row r="530" spans="1:5" x14ac:dyDescent="0.25">
      <c r="B530" s="560" t="s">
        <v>226</v>
      </c>
    </row>
    <row r="532" spans="1:5" x14ac:dyDescent="0.25">
      <c r="B532" s="124" t="s">
        <v>569</v>
      </c>
    </row>
    <row r="539" spans="1:5" x14ac:dyDescent="0.25">
      <c r="B539" s="121" t="s">
        <v>502</v>
      </c>
    </row>
    <row r="541" spans="1:5" x14ac:dyDescent="0.25">
      <c r="B541" s="124" t="s">
        <v>570</v>
      </c>
    </row>
    <row r="543" spans="1:5" x14ac:dyDescent="0.25">
      <c r="A543" s="121" t="s">
        <v>571</v>
      </c>
      <c r="B543" s="435">
        <v>43101</v>
      </c>
      <c r="C543" s="146"/>
      <c r="D543" s="124" t="s">
        <v>572</v>
      </c>
      <c r="E543" s="146"/>
    </row>
    <row r="545" spans="2:9" x14ac:dyDescent="0.25">
      <c r="B545" s="146" t="s">
        <v>573</v>
      </c>
    </row>
    <row r="546" spans="2:9" x14ac:dyDescent="0.25">
      <c r="B546" s="146" t="s">
        <v>574</v>
      </c>
    </row>
    <row r="547" spans="2:9" x14ac:dyDescent="0.25">
      <c r="B547" s="146" t="s">
        <v>575</v>
      </c>
    </row>
    <row r="549" spans="2:9" x14ac:dyDescent="0.25">
      <c r="B549" s="146" t="s">
        <v>576</v>
      </c>
    </row>
    <row r="551" spans="2:9" x14ac:dyDescent="0.25">
      <c r="B551" s="121" t="s">
        <v>577</v>
      </c>
    </row>
    <row r="553" spans="2:9" s="146" customFormat="1" x14ac:dyDescent="0.25">
      <c r="B553" s="124" t="s">
        <v>599</v>
      </c>
    </row>
    <row r="554" spans="2:9" x14ac:dyDescent="0.25">
      <c r="B554" s="124" t="s">
        <v>600</v>
      </c>
    </row>
    <row r="555" spans="2:9" x14ac:dyDescent="0.25">
      <c r="B555" s="124" t="s">
        <v>581</v>
      </c>
      <c r="F555" s="124"/>
      <c r="I555" s="124" t="s">
        <v>584</v>
      </c>
    </row>
    <row r="556" spans="2:9" x14ac:dyDescent="0.25">
      <c r="B556" s="124" t="s">
        <v>582</v>
      </c>
      <c r="I556" s="124" t="s">
        <v>583</v>
      </c>
    </row>
    <row r="557" spans="2:9" x14ac:dyDescent="0.25">
      <c r="B557" s="124" t="s">
        <v>588</v>
      </c>
    </row>
    <row r="559" spans="2:9" s="146" customFormat="1" x14ac:dyDescent="0.25">
      <c r="B559" s="125" t="s">
        <v>601</v>
      </c>
    </row>
    <row r="560" spans="2:9" s="146" customFormat="1" x14ac:dyDescent="0.25">
      <c r="B560" s="124" t="s">
        <v>598</v>
      </c>
    </row>
    <row r="561" spans="2:11" s="146" customFormat="1" x14ac:dyDescent="0.25">
      <c r="B561" s="124" t="s">
        <v>580</v>
      </c>
    </row>
    <row r="562" spans="2:11" s="146" customFormat="1" x14ac:dyDescent="0.25">
      <c r="B562" s="124"/>
    </row>
    <row r="563" spans="2:11" s="146" customFormat="1" x14ac:dyDescent="0.25">
      <c r="B563" s="124"/>
    </row>
    <row r="564" spans="2:11" x14ac:dyDescent="0.25">
      <c r="B564" s="121" t="s">
        <v>218</v>
      </c>
    </row>
    <row r="566" spans="2:11" s="146" customFormat="1" x14ac:dyDescent="0.25">
      <c r="B566" s="125" t="s">
        <v>597</v>
      </c>
    </row>
    <row r="567" spans="2:11" x14ac:dyDescent="0.25">
      <c r="B567" s="125" t="s">
        <v>591</v>
      </c>
    </row>
    <row r="569" spans="2:11" ht="59.4" x14ac:dyDescent="0.25">
      <c r="B569" s="114" t="s">
        <v>589</v>
      </c>
      <c r="K569" s="122"/>
    </row>
    <row r="570" spans="2:11" s="146" customFormat="1" x14ac:dyDescent="0.25">
      <c r="B570" s="575"/>
    </row>
    <row r="571" spans="2:11" s="146" customFormat="1" x14ac:dyDescent="0.25">
      <c r="B571" s="126" t="s">
        <v>592</v>
      </c>
      <c r="H571" s="124" t="s">
        <v>594</v>
      </c>
    </row>
    <row r="572" spans="2:11" s="146" customFormat="1" x14ac:dyDescent="0.25">
      <c r="D572" s="575"/>
      <c r="E572" s="575"/>
    </row>
    <row r="573" spans="2:11" s="146" customFormat="1" x14ac:dyDescent="0.25">
      <c r="B573" s="124"/>
      <c r="D573" s="575"/>
      <c r="E573" s="575"/>
    </row>
    <row r="574" spans="2:11" s="146" customFormat="1" ht="54.6" x14ac:dyDescent="0.25">
      <c r="B574" s="114" t="s">
        <v>590</v>
      </c>
      <c r="D574" s="575"/>
      <c r="E574" s="575"/>
    </row>
    <row r="575" spans="2:11" s="146" customFormat="1" x14ac:dyDescent="0.25">
      <c r="D575" s="575"/>
      <c r="E575" s="575"/>
    </row>
    <row r="576" spans="2:11" s="146" customFormat="1" x14ac:dyDescent="0.25">
      <c r="B576" s="124" t="s">
        <v>593</v>
      </c>
      <c r="D576" s="575"/>
      <c r="E576" s="575"/>
      <c r="H576" s="124" t="s">
        <v>595</v>
      </c>
    </row>
    <row r="577" spans="2:11" s="146" customFormat="1" x14ac:dyDescent="0.25">
      <c r="D577" s="575"/>
      <c r="E577" s="575"/>
    </row>
    <row r="578" spans="2:11" s="146" customFormat="1" x14ac:dyDescent="0.25">
      <c r="B578" s="124" t="s">
        <v>596</v>
      </c>
      <c r="D578" s="575"/>
      <c r="E578" s="575"/>
    </row>
    <row r="579" spans="2:11" s="146" customFormat="1" x14ac:dyDescent="0.25">
      <c r="B579" s="124"/>
      <c r="D579" s="575"/>
      <c r="E579" s="575"/>
    </row>
    <row r="580" spans="2:11" x14ac:dyDescent="0.25">
      <c r="B580" s="121" t="s">
        <v>230</v>
      </c>
      <c r="K580" s="122"/>
    </row>
    <row r="581" spans="2:11" s="146" customFormat="1" x14ac:dyDescent="0.25">
      <c r="B581" s="124"/>
    </row>
    <row r="582" spans="2:11" s="146" customFormat="1" x14ac:dyDescent="0.25">
      <c r="B582" s="124" t="s">
        <v>586</v>
      </c>
    </row>
    <row r="584" spans="2:11" ht="13.8" thickBot="1" x14ac:dyDescent="0.3">
      <c r="B584" s="326" t="s">
        <v>104</v>
      </c>
      <c r="C584" s="326" t="s">
        <v>434</v>
      </c>
      <c r="D584" s="326" t="s">
        <v>469</v>
      </c>
      <c r="E584" s="326" t="s">
        <v>179</v>
      </c>
      <c r="F584" s="173" t="s">
        <v>266</v>
      </c>
      <c r="G584" s="173" t="s">
        <v>274</v>
      </c>
      <c r="H584" s="351" t="s">
        <v>303</v>
      </c>
      <c r="I584" s="427" t="s">
        <v>429</v>
      </c>
      <c r="J584" s="303" t="s">
        <v>585</v>
      </c>
      <c r="K584" s="122"/>
    </row>
    <row r="585" spans="2:11" x14ac:dyDescent="0.25">
      <c r="B585" s="345" t="s">
        <v>401</v>
      </c>
      <c r="C585" s="352" t="s">
        <v>80</v>
      </c>
      <c r="D585" s="353" t="s">
        <v>80</v>
      </c>
      <c r="E585" s="354" t="s">
        <v>80</v>
      </c>
      <c r="F585" s="355" t="s">
        <v>333</v>
      </c>
      <c r="G585" s="355" t="s">
        <v>333</v>
      </c>
      <c r="H585" s="355" t="s">
        <v>333</v>
      </c>
      <c r="I585" s="353" t="s">
        <v>80</v>
      </c>
      <c r="J585" s="571" t="s">
        <v>80</v>
      </c>
      <c r="K585" s="122"/>
    </row>
    <row r="586" spans="2:11" x14ac:dyDescent="0.25">
      <c r="B586" s="346" t="s">
        <v>391</v>
      </c>
      <c r="C586" s="343" t="s">
        <v>442</v>
      </c>
      <c r="D586" s="104">
        <v>1</v>
      </c>
      <c r="E586" s="158">
        <v>180</v>
      </c>
      <c r="F586" s="203" t="s">
        <v>333</v>
      </c>
      <c r="G586" s="203">
        <v>40</v>
      </c>
      <c r="H586" s="174">
        <v>40</v>
      </c>
      <c r="I586" s="104" t="s">
        <v>466</v>
      </c>
      <c r="J586" s="572">
        <v>0</v>
      </c>
      <c r="K586" s="122"/>
    </row>
    <row r="587" spans="2:11" x14ac:dyDescent="0.25">
      <c r="B587" s="346" t="s">
        <v>176</v>
      </c>
      <c r="C587" s="343" t="s">
        <v>442</v>
      </c>
      <c r="D587" s="104">
        <v>0</v>
      </c>
      <c r="E587" s="158">
        <v>300</v>
      </c>
      <c r="F587" s="203" t="s">
        <v>333</v>
      </c>
      <c r="G587" s="203" t="s">
        <v>333</v>
      </c>
      <c r="H587" s="174">
        <v>8</v>
      </c>
      <c r="I587" s="104" t="s">
        <v>565</v>
      </c>
      <c r="J587" s="572">
        <v>0</v>
      </c>
      <c r="K587" s="122"/>
    </row>
    <row r="588" spans="2:11" x14ac:dyDescent="0.25">
      <c r="B588" s="346" t="s">
        <v>356</v>
      </c>
      <c r="C588" s="344" t="s">
        <v>443</v>
      </c>
      <c r="D588" s="104">
        <v>0</v>
      </c>
      <c r="E588" s="158">
        <v>180</v>
      </c>
      <c r="F588" s="203" t="s">
        <v>333</v>
      </c>
      <c r="G588" s="203">
        <v>40</v>
      </c>
      <c r="H588" s="174">
        <v>40</v>
      </c>
      <c r="I588" s="104" t="s">
        <v>466</v>
      </c>
      <c r="J588" s="572">
        <v>1</v>
      </c>
      <c r="K588" s="122"/>
    </row>
    <row r="589" spans="2:11" x14ac:dyDescent="0.25">
      <c r="B589" s="346" t="s">
        <v>357</v>
      </c>
      <c r="C589" s="344" t="s">
        <v>443</v>
      </c>
      <c r="D589" s="104">
        <v>0</v>
      </c>
      <c r="E589" s="158">
        <v>320</v>
      </c>
      <c r="F589" s="203" t="s">
        <v>333</v>
      </c>
      <c r="G589" s="203" t="s">
        <v>333</v>
      </c>
      <c r="H589" s="174">
        <v>22</v>
      </c>
      <c r="I589" s="104" t="s">
        <v>467</v>
      </c>
      <c r="J589" s="572">
        <v>1</v>
      </c>
      <c r="K589" s="122"/>
    </row>
    <row r="590" spans="2:11" x14ac:dyDescent="0.25">
      <c r="B590" s="346" t="s">
        <v>355</v>
      </c>
      <c r="C590" s="344" t="s">
        <v>442</v>
      </c>
      <c r="D590" s="104">
        <v>0</v>
      </c>
      <c r="E590" s="158">
        <v>320</v>
      </c>
      <c r="F590" s="203" t="s">
        <v>333</v>
      </c>
      <c r="G590" s="203" t="s">
        <v>333</v>
      </c>
      <c r="H590" s="174">
        <v>22</v>
      </c>
      <c r="I590" s="104" t="s">
        <v>467</v>
      </c>
      <c r="J590" s="572">
        <v>1</v>
      </c>
      <c r="K590" s="122"/>
    </row>
    <row r="591" spans="2:11" x14ac:dyDescent="0.25">
      <c r="B591" s="346" t="s">
        <v>358</v>
      </c>
      <c r="C591" s="344" t="s">
        <v>445</v>
      </c>
      <c r="D591" s="104">
        <v>0</v>
      </c>
      <c r="E591" s="158">
        <v>320</v>
      </c>
      <c r="F591" s="203" t="s">
        <v>333</v>
      </c>
      <c r="G591" s="203" t="s">
        <v>333</v>
      </c>
      <c r="H591" s="174">
        <v>22</v>
      </c>
      <c r="I591" s="104" t="s">
        <v>467</v>
      </c>
      <c r="J591" s="572">
        <v>1</v>
      </c>
      <c r="K591" s="122"/>
    </row>
    <row r="592" spans="2:11" x14ac:dyDescent="0.25">
      <c r="B592" s="346" t="s">
        <v>177</v>
      </c>
      <c r="C592" s="343" t="s">
        <v>444</v>
      </c>
      <c r="D592" s="104">
        <v>0</v>
      </c>
      <c r="E592" s="158">
        <v>300</v>
      </c>
      <c r="F592" s="174" t="s">
        <v>333</v>
      </c>
      <c r="G592" s="174" t="s">
        <v>333</v>
      </c>
      <c r="H592" s="174">
        <v>8</v>
      </c>
      <c r="I592" s="104" t="s">
        <v>565</v>
      </c>
      <c r="J592" s="572">
        <v>0</v>
      </c>
      <c r="K592" s="122"/>
    </row>
    <row r="593" spans="1:11" x14ac:dyDescent="0.25">
      <c r="B593" s="346"/>
      <c r="C593" s="344"/>
      <c r="D593" s="104"/>
      <c r="E593" s="158"/>
      <c r="F593" s="174"/>
      <c r="G593" s="174"/>
      <c r="H593" s="174"/>
      <c r="I593" s="104"/>
      <c r="J593" s="572"/>
      <c r="K593" s="122"/>
    </row>
    <row r="594" spans="1:11" ht="13.8" thickBot="1" x14ac:dyDescent="0.3">
      <c r="B594" s="347"/>
      <c r="C594" s="356"/>
      <c r="D594" s="375"/>
      <c r="E594" s="357"/>
      <c r="F594" s="358"/>
      <c r="G594" s="358"/>
      <c r="H594" s="358"/>
      <c r="I594" s="375"/>
      <c r="J594" s="573"/>
      <c r="K594" s="122"/>
    </row>
    <row r="597" spans="1:11" x14ac:dyDescent="0.25">
      <c r="B597" s="122" t="s">
        <v>602</v>
      </c>
    </row>
    <row r="600" spans="1:11" x14ac:dyDescent="0.25">
      <c r="A600" s="121" t="s">
        <v>603</v>
      </c>
      <c r="B600" s="435">
        <v>43101</v>
      </c>
      <c r="C600" s="146"/>
      <c r="D600" s="124" t="s">
        <v>604</v>
      </c>
      <c r="E600" s="146"/>
    </row>
    <row r="602" spans="1:11" x14ac:dyDescent="0.25">
      <c r="B602" s="576" t="s">
        <v>214</v>
      </c>
    </row>
    <row r="603" spans="1:11" x14ac:dyDescent="0.25">
      <c r="B603" s="122" t="s">
        <v>606</v>
      </c>
    </row>
    <row r="604" spans="1:11" x14ac:dyDescent="0.25">
      <c r="B604" s="122" t="s">
        <v>605</v>
      </c>
    </row>
    <row r="607" spans="1:11" x14ac:dyDescent="0.25">
      <c r="A607" s="121" t="s">
        <v>609</v>
      </c>
      <c r="B607" s="435">
        <v>43451</v>
      </c>
      <c r="C607" s="121"/>
      <c r="D607" s="121" t="s">
        <v>610</v>
      </c>
      <c r="E607" s="121"/>
    </row>
    <row r="608" spans="1:11" s="146" customFormat="1" x14ac:dyDescent="0.25">
      <c r="A608" s="121"/>
      <c r="B608" s="435"/>
      <c r="C608" s="121"/>
      <c r="D608" s="121"/>
      <c r="E608" s="121"/>
    </row>
    <row r="609" spans="1:5" s="146" customFormat="1" x14ac:dyDescent="0.25">
      <c r="A609" s="121"/>
      <c r="B609" s="608" t="s">
        <v>618</v>
      </c>
      <c r="C609" s="121"/>
      <c r="D609" s="121"/>
      <c r="E609" s="121"/>
    </row>
    <row r="610" spans="1:5" s="146" customFormat="1" x14ac:dyDescent="0.25">
      <c r="A610" s="121"/>
      <c r="B610" s="608" t="s">
        <v>619</v>
      </c>
      <c r="C610" s="121"/>
      <c r="D610" s="121"/>
      <c r="E610" s="121"/>
    </row>
    <row r="611" spans="1:5" s="146" customFormat="1" x14ac:dyDescent="0.25">
      <c r="A611" s="121"/>
      <c r="B611" s="608" t="s">
        <v>620</v>
      </c>
      <c r="C611" s="121"/>
      <c r="D611" s="121"/>
      <c r="E611" s="121"/>
    </row>
    <row r="612" spans="1:5" s="146" customFormat="1" x14ac:dyDescent="0.25">
      <c r="A612" s="121"/>
      <c r="B612" s="608" t="s">
        <v>621</v>
      </c>
      <c r="C612" s="121"/>
      <c r="D612" s="121"/>
      <c r="E612" s="121"/>
    </row>
    <row r="613" spans="1:5" x14ac:dyDescent="0.25">
      <c r="A613" s="146"/>
    </row>
    <row r="614" spans="1:5" x14ac:dyDescent="0.25">
      <c r="B614" s="576" t="s">
        <v>214</v>
      </c>
    </row>
    <row r="615" spans="1:5" x14ac:dyDescent="0.25">
      <c r="B615" s="124" t="s">
        <v>611</v>
      </c>
    </row>
    <row r="617" spans="1:5" x14ac:dyDescent="0.25">
      <c r="B617" s="576" t="s">
        <v>249</v>
      </c>
    </row>
    <row r="618" spans="1:5" x14ac:dyDescent="0.25">
      <c r="B618" s="124" t="s">
        <v>612</v>
      </c>
    </row>
    <row r="620" spans="1:5" x14ac:dyDescent="0.25">
      <c r="B620" s="576" t="s">
        <v>254</v>
      </c>
    </row>
    <row r="621" spans="1:5" x14ac:dyDescent="0.25">
      <c r="B621" s="124" t="s">
        <v>612</v>
      </c>
    </row>
    <row r="623" spans="1:5" x14ac:dyDescent="0.25">
      <c r="B623" s="576" t="s">
        <v>230</v>
      </c>
    </row>
    <row r="624" spans="1:5" x14ac:dyDescent="0.25">
      <c r="B624" s="125" t="s">
        <v>613</v>
      </c>
    </row>
    <row r="626" spans="2:11" x14ac:dyDescent="0.25">
      <c r="B626" s="122" t="s">
        <v>104</v>
      </c>
      <c r="C626" s="122" t="s">
        <v>434</v>
      </c>
      <c r="D626" s="122" t="s">
        <v>469</v>
      </c>
      <c r="E626" s="122" t="s">
        <v>179</v>
      </c>
    </row>
    <row r="627" spans="2:11" x14ac:dyDescent="0.25">
      <c r="B627" s="122" t="s">
        <v>401</v>
      </c>
      <c r="C627" s="122" t="s">
        <v>80</v>
      </c>
      <c r="D627" s="122" t="s">
        <v>80</v>
      </c>
      <c r="E627" s="122" t="s">
        <v>80</v>
      </c>
      <c r="G627" s="125" t="s">
        <v>615</v>
      </c>
    </row>
    <row r="628" spans="2:11" x14ac:dyDescent="0.25">
      <c r="B628" s="122" t="s">
        <v>391</v>
      </c>
      <c r="C628" s="122" t="s">
        <v>442</v>
      </c>
      <c r="D628" s="122">
        <v>1</v>
      </c>
      <c r="E628" s="122">
        <v>180</v>
      </c>
      <c r="G628" s="124" t="s">
        <v>614</v>
      </c>
    </row>
    <row r="629" spans="2:11" x14ac:dyDescent="0.25">
      <c r="B629" s="122" t="s">
        <v>176</v>
      </c>
      <c r="C629" s="122" t="s">
        <v>442</v>
      </c>
      <c r="D629" s="122">
        <v>0</v>
      </c>
      <c r="E629" s="122">
        <v>300</v>
      </c>
    </row>
    <row r="630" spans="2:11" x14ac:dyDescent="0.25">
      <c r="B630" s="122" t="s">
        <v>356</v>
      </c>
      <c r="C630" s="122" t="s">
        <v>443</v>
      </c>
      <c r="D630" s="122">
        <v>0</v>
      </c>
      <c r="E630" s="122">
        <v>180</v>
      </c>
      <c r="G630" s="124" t="s">
        <v>616</v>
      </c>
    </row>
    <row r="631" spans="2:11" x14ac:dyDescent="0.25">
      <c r="B631" s="122" t="s">
        <v>357</v>
      </c>
      <c r="C631" s="122" t="s">
        <v>443</v>
      </c>
      <c r="D631" s="122">
        <v>0</v>
      </c>
      <c r="E631" s="122">
        <v>320</v>
      </c>
    </row>
    <row r="632" spans="2:11" x14ac:dyDescent="0.25">
      <c r="B632" s="122" t="s">
        <v>607</v>
      </c>
      <c r="C632" s="122" t="s">
        <v>442</v>
      </c>
      <c r="D632" s="122">
        <v>0</v>
      </c>
      <c r="E632" s="122">
        <v>320</v>
      </c>
      <c r="G632" s="329">
        <v>1</v>
      </c>
      <c r="H632" s="373">
        <v>2</v>
      </c>
      <c r="I632" s="329">
        <v>3</v>
      </c>
      <c r="J632" s="329">
        <v>4</v>
      </c>
      <c r="K632" s="329">
        <v>5</v>
      </c>
    </row>
    <row r="633" spans="2:11" ht="13.8" thickBot="1" x14ac:dyDescent="0.3">
      <c r="B633" s="122" t="s">
        <v>608</v>
      </c>
      <c r="C633" s="122" t="s">
        <v>442</v>
      </c>
      <c r="D633" s="122">
        <v>0</v>
      </c>
      <c r="E633" s="122">
        <v>320</v>
      </c>
      <c r="G633" s="326" t="s">
        <v>434</v>
      </c>
      <c r="H633" s="351" t="s">
        <v>100</v>
      </c>
      <c r="I633" s="327">
        <v>2018</v>
      </c>
      <c r="J633" s="327">
        <v>2019</v>
      </c>
      <c r="K633" s="327">
        <v>2020</v>
      </c>
    </row>
    <row r="634" spans="2:11" x14ac:dyDescent="0.25">
      <c r="B634" s="122" t="s">
        <v>355</v>
      </c>
      <c r="C634" s="122" t="s">
        <v>442</v>
      </c>
      <c r="D634" s="122">
        <v>0</v>
      </c>
      <c r="E634" s="122">
        <v>320</v>
      </c>
      <c r="G634" s="316" t="s">
        <v>442</v>
      </c>
      <c r="H634" s="374">
        <v>2</v>
      </c>
      <c r="I634" s="583">
        <v>17.5</v>
      </c>
      <c r="J634" s="583">
        <v>17.5</v>
      </c>
      <c r="K634" s="583">
        <v>0</v>
      </c>
    </row>
    <row r="635" spans="2:11" x14ac:dyDescent="0.25">
      <c r="B635" s="122" t="s">
        <v>358</v>
      </c>
      <c r="C635" s="122" t="s">
        <v>445</v>
      </c>
      <c r="D635" s="122">
        <v>0</v>
      </c>
      <c r="E635" s="122">
        <v>320</v>
      </c>
      <c r="G635" s="328" t="s">
        <v>443</v>
      </c>
      <c r="H635" s="104">
        <v>4</v>
      </c>
      <c r="I635" s="584">
        <v>51.74</v>
      </c>
      <c r="J635" s="584">
        <v>51.74</v>
      </c>
      <c r="K635" s="584">
        <v>0</v>
      </c>
    </row>
    <row r="636" spans="2:11" x14ac:dyDescent="0.25">
      <c r="B636" s="122" t="s">
        <v>177</v>
      </c>
      <c r="C636" s="122" t="s">
        <v>444</v>
      </c>
      <c r="D636" s="122">
        <v>0</v>
      </c>
      <c r="E636" s="122">
        <v>300</v>
      </c>
      <c r="G636" s="328" t="s">
        <v>445</v>
      </c>
      <c r="H636" s="104">
        <v>5</v>
      </c>
      <c r="I636" s="584">
        <v>23</v>
      </c>
      <c r="J636" s="586">
        <v>35</v>
      </c>
      <c r="K636" s="584">
        <v>0</v>
      </c>
    </row>
    <row r="637" spans="2:11" ht="13.8" thickBot="1" x14ac:dyDescent="0.3">
      <c r="G637" s="322" t="s">
        <v>444</v>
      </c>
      <c r="H637" s="375">
        <v>3</v>
      </c>
      <c r="I637" s="585">
        <v>14.8</v>
      </c>
      <c r="J637" s="585">
        <v>14.8</v>
      </c>
      <c r="K637" s="585">
        <v>0</v>
      </c>
    </row>
    <row r="639" spans="2:11" x14ac:dyDescent="0.25">
      <c r="B639" s="125" t="s">
        <v>617</v>
      </c>
    </row>
    <row r="641" spans="1:8" x14ac:dyDescent="0.25">
      <c r="B641"/>
      <c r="C641" s="579">
        <v>2</v>
      </c>
      <c r="D641" s="579">
        <v>3</v>
      </c>
      <c r="E641" s="579">
        <v>4</v>
      </c>
      <c r="F641" s="579">
        <v>5</v>
      </c>
      <c r="G641" s="579">
        <v>6</v>
      </c>
      <c r="H641" s="579">
        <v>7</v>
      </c>
    </row>
    <row r="642" spans="1:8" ht="13.8" thickBot="1" x14ac:dyDescent="0.3">
      <c r="B642" s="590"/>
      <c r="C642" s="591" t="s">
        <v>80</v>
      </c>
      <c r="D642" s="591">
        <v>2018</v>
      </c>
      <c r="E642" s="591">
        <v>2019</v>
      </c>
      <c r="F642" s="592">
        <v>2020</v>
      </c>
      <c r="G642" s="591">
        <v>2021</v>
      </c>
      <c r="H642" s="592">
        <v>2022</v>
      </c>
    </row>
    <row r="643" spans="1:8" x14ac:dyDescent="0.25">
      <c r="B643" s="593" t="s">
        <v>565</v>
      </c>
      <c r="C643" s="594" t="s">
        <v>80</v>
      </c>
      <c r="D643" s="594">
        <v>300</v>
      </c>
      <c r="E643" s="594">
        <v>300</v>
      </c>
      <c r="F643" s="595">
        <v>0</v>
      </c>
      <c r="G643" s="595">
        <v>0</v>
      </c>
      <c r="H643" s="596">
        <v>0</v>
      </c>
    </row>
    <row r="644" spans="1:8" x14ac:dyDescent="0.25">
      <c r="B644" s="597" t="s">
        <v>466</v>
      </c>
      <c r="C644" s="581" t="s">
        <v>80</v>
      </c>
      <c r="D644" s="577">
        <v>180</v>
      </c>
      <c r="E644" s="578">
        <v>185</v>
      </c>
      <c r="F644" s="589">
        <v>0</v>
      </c>
      <c r="G644" s="589">
        <v>0</v>
      </c>
      <c r="H644" s="598">
        <v>0</v>
      </c>
    </row>
    <row r="645" spans="1:8" x14ac:dyDescent="0.25">
      <c r="B645" s="597" t="s">
        <v>467</v>
      </c>
      <c r="C645" s="581" t="s">
        <v>80</v>
      </c>
      <c r="D645" s="577">
        <v>320</v>
      </c>
      <c r="E645" s="578">
        <v>330</v>
      </c>
      <c r="F645" s="589">
        <v>0</v>
      </c>
      <c r="G645" s="589">
        <v>0</v>
      </c>
      <c r="H645" s="598">
        <v>0</v>
      </c>
    </row>
    <row r="646" spans="1:8" x14ac:dyDescent="0.25">
      <c r="B646" s="599"/>
      <c r="C646" s="581"/>
      <c r="D646" s="580"/>
      <c r="E646" s="580"/>
      <c r="F646" s="582"/>
      <c r="G646" s="582"/>
      <c r="H646" s="600"/>
    </row>
    <row r="647" spans="1:8" x14ac:dyDescent="0.25">
      <c r="B647" s="599"/>
      <c r="C647" s="581"/>
      <c r="D647" s="580"/>
      <c r="E647" s="580"/>
      <c r="F647" s="582"/>
      <c r="G647" s="582"/>
      <c r="H647" s="600"/>
    </row>
    <row r="648" spans="1:8" x14ac:dyDescent="0.25">
      <c r="B648" s="601"/>
      <c r="C648" s="581"/>
      <c r="D648" s="580"/>
      <c r="E648" s="588"/>
      <c r="F648" s="587"/>
      <c r="G648" s="587"/>
      <c r="H648" s="602"/>
    </row>
    <row r="649" spans="1:8" ht="13.8" thickBot="1" x14ac:dyDescent="0.3">
      <c r="B649" s="603"/>
      <c r="C649" s="604"/>
      <c r="D649" s="605"/>
      <c r="E649" s="605"/>
      <c r="F649" s="606"/>
      <c r="G649" s="606"/>
      <c r="H649" s="607"/>
    </row>
    <row r="652" spans="1:8" s="121" customFormat="1" x14ac:dyDescent="0.25">
      <c r="A652" s="121" t="s">
        <v>622</v>
      </c>
      <c r="B652" s="435">
        <v>43703</v>
      </c>
    </row>
    <row r="654" spans="1:8" x14ac:dyDescent="0.25">
      <c r="B654" s="121" t="s">
        <v>623</v>
      </c>
    </row>
    <row r="656" spans="1:8" x14ac:dyDescent="0.25">
      <c r="B656" s="124" t="s">
        <v>624</v>
      </c>
    </row>
    <row r="658" spans="1:6" x14ac:dyDescent="0.25">
      <c r="B658" s="121" t="s">
        <v>502</v>
      </c>
    </row>
    <row r="660" spans="1:6" x14ac:dyDescent="0.25">
      <c r="B660" s="124" t="s">
        <v>625</v>
      </c>
    </row>
    <row r="663" spans="1:6" x14ac:dyDescent="0.25">
      <c r="A663" s="121" t="s">
        <v>626</v>
      </c>
    </row>
    <row r="664" spans="1:6" s="146" customFormat="1" x14ac:dyDescent="0.25">
      <c r="A664" s="121"/>
      <c r="B664" s="124" t="s">
        <v>639</v>
      </c>
    </row>
    <row r="665" spans="1:6" s="146" customFormat="1" x14ac:dyDescent="0.25">
      <c r="A665" s="121"/>
      <c r="B665" s="124" t="s">
        <v>632</v>
      </c>
    </row>
    <row r="666" spans="1:6" s="146" customFormat="1" x14ac:dyDescent="0.25">
      <c r="A666" s="121"/>
    </row>
    <row r="667" spans="1:6" s="146" customFormat="1" x14ac:dyDescent="0.25">
      <c r="A667" s="121"/>
      <c r="B667" s="121" t="s">
        <v>214</v>
      </c>
    </row>
    <row r="668" spans="1:6" s="146" customFormat="1" x14ac:dyDescent="0.25">
      <c r="A668" s="124" t="s">
        <v>392</v>
      </c>
      <c r="B668" s="146" t="s">
        <v>645</v>
      </c>
      <c r="F668" s="124" t="s">
        <v>646</v>
      </c>
    </row>
    <row r="669" spans="1:6" s="146" customFormat="1" x14ac:dyDescent="0.25">
      <c r="A669" s="124" t="s">
        <v>392</v>
      </c>
      <c r="B669" s="264" t="s">
        <v>647</v>
      </c>
    </row>
    <row r="670" spans="1:6" s="146" customFormat="1" x14ac:dyDescent="0.25">
      <c r="A670" s="124" t="s">
        <v>392</v>
      </c>
      <c r="B670" s="124" t="s">
        <v>648</v>
      </c>
    </row>
    <row r="671" spans="1:6" s="146" customFormat="1" x14ac:dyDescent="0.25">
      <c r="A671" s="124"/>
      <c r="B671" s="124" t="s">
        <v>638</v>
      </c>
    </row>
    <row r="673" spans="1:2" x14ac:dyDescent="0.25">
      <c r="B673" s="121" t="s">
        <v>501</v>
      </c>
    </row>
    <row r="674" spans="1:2" x14ac:dyDescent="0.25">
      <c r="B674" s="122" t="s">
        <v>627</v>
      </c>
    </row>
    <row r="675" spans="1:2" x14ac:dyDescent="0.25">
      <c r="A675" s="122" t="s">
        <v>629</v>
      </c>
      <c r="B675" s="146" t="s">
        <v>628</v>
      </c>
    </row>
    <row r="676" spans="1:2" x14ac:dyDescent="0.25">
      <c r="A676" s="122" t="s">
        <v>392</v>
      </c>
      <c r="B676" s="124" t="s">
        <v>640</v>
      </c>
    </row>
    <row r="677" spans="1:2" x14ac:dyDescent="0.25">
      <c r="B677" s="146" t="s">
        <v>631</v>
      </c>
    </row>
    <row r="679" spans="1:2" x14ac:dyDescent="0.25">
      <c r="B679" s="121" t="s">
        <v>498</v>
      </c>
    </row>
    <row r="680" spans="1:2" x14ac:dyDescent="0.25">
      <c r="A680" s="122" t="s">
        <v>629</v>
      </c>
      <c r="B680" s="146" t="s">
        <v>630</v>
      </c>
    </row>
    <row r="681" spans="1:2" x14ac:dyDescent="0.25">
      <c r="A681" s="122" t="s">
        <v>392</v>
      </c>
      <c r="B681" s="124" t="s">
        <v>641</v>
      </c>
    </row>
    <row r="682" spans="1:2" x14ac:dyDescent="0.25">
      <c r="B682" s="146" t="s">
        <v>631</v>
      </c>
    </row>
    <row r="684" spans="1:2" s="146" customFormat="1" x14ac:dyDescent="0.25">
      <c r="B684" s="121" t="s">
        <v>499</v>
      </c>
    </row>
    <row r="685" spans="1:2" s="146" customFormat="1" x14ac:dyDescent="0.25">
      <c r="A685" s="146" t="s">
        <v>629</v>
      </c>
      <c r="B685" s="146" t="s">
        <v>630</v>
      </c>
    </row>
    <row r="686" spans="1:2" s="146" customFormat="1" x14ac:dyDescent="0.25">
      <c r="A686" s="146" t="s">
        <v>392</v>
      </c>
      <c r="B686" s="124" t="s">
        <v>641</v>
      </c>
    </row>
    <row r="687" spans="1:2" s="146" customFormat="1" x14ac:dyDescent="0.25">
      <c r="B687" s="146" t="s">
        <v>631</v>
      </c>
    </row>
    <row r="689" spans="1:6" x14ac:dyDescent="0.25">
      <c r="B689" s="121" t="s">
        <v>226</v>
      </c>
    </row>
    <row r="690" spans="1:6" s="146" customFormat="1" x14ac:dyDescent="0.25">
      <c r="B690" s="124" t="s">
        <v>649</v>
      </c>
    </row>
    <row r="691" spans="1:6" s="146" customFormat="1" x14ac:dyDescent="0.25">
      <c r="B691" s="620" t="s">
        <v>650</v>
      </c>
      <c r="C691" s="621"/>
      <c r="D691" s="621"/>
      <c r="E691" s="621"/>
      <c r="F691" s="621"/>
    </row>
    <row r="693" spans="1:6" x14ac:dyDescent="0.25">
      <c r="B693" s="121" t="s">
        <v>230</v>
      </c>
    </row>
    <row r="694" spans="1:6" s="146" customFormat="1" x14ac:dyDescent="0.25">
      <c r="B694" s="121"/>
    </row>
    <row r="695" spans="1:6" s="146" customFormat="1" x14ac:dyDescent="0.25">
      <c r="B695" s="124" t="s">
        <v>642</v>
      </c>
    </row>
    <row r="696" spans="1:6" s="146" customFormat="1" x14ac:dyDescent="0.25">
      <c r="A696" s="124" t="s">
        <v>629</v>
      </c>
      <c r="B696" s="124" t="s">
        <v>614</v>
      </c>
    </row>
    <row r="697" spans="1:6" s="146" customFormat="1" x14ac:dyDescent="0.25">
      <c r="A697" s="124" t="s">
        <v>392</v>
      </c>
      <c r="B697" s="124" t="s">
        <v>659</v>
      </c>
    </row>
    <row r="698" spans="1:6" s="146" customFormat="1" x14ac:dyDescent="0.25">
      <c r="A698" s="124"/>
      <c r="B698" s="124" t="s">
        <v>643</v>
      </c>
    </row>
    <row r="700" spans="1:6" x14ac:dyDescent="0.25">
      <c r="B700" s="124" t="s">
        <v>634</v>
      </c>
    </row>
    <row r="701" spans="1:6" x14ac:dyDescent="0.25">
      <c r="B701" s="124" t="s">
        <v>635</v>
      </c>
    </row>
    <row r="702" spans="1:6" x14ac:dyDescent="0.25">
      <c r="B702" s="124" t="s">
        <v>637</v>
      </c>
    </row>
    <row r="704" spans="1:6" x14ac:dyDescent="0.25">
      <c r="A704" s="121" t="s">
        <v>660</v>
      </c>
    </row>
    <row r="706" spans="1:17" x14ac:dyDescent="0.25">
      <c r="B706" s="122" t="s">
        <v>661</v>
      </c>
    </row>
    <row r="708" spans="1:17" x14ac:dyDescent="0.25">
      <c r="A708" s="122" t="s">
        <v>662</v>
      </c>
      <c r="B708" s="124" t="s">
        <v>665</v>
      </c>
      <c r="C708" s="124" t="s">
        <v>663</v>
      </c>
      <c r="Q708" s="124" t="s">
        <v>664</v>
      </c>
    </row>
    <row r="709" spans="1:17" x14ac:dyDescent="0.25">
      <c r="A709" s="124" t="s">
        <v>392</v>
      </c>
      <c r="B709" s="124" t="s">
        <v>665</v>
      </c>
      <c r="C709" s="124" t="s">
        <v>666</v>
      </c>
    </row>
    <row r="711" spans="1:17" x14ac:dyDescent="0.25">
      <c r="A711" s="121" t="s">
        <v>778</v>
      </c>
    </row>
    <row r="712" spans="1:17" x14ac:dyDescent="0.25">
      <c r="B712" s="124" t="s">
        <v>779</v>
      </c>
    </row>
    <row r="713" spans="1:17" x14ac:dyDescent="0.25">
      <c r="B713" s="124" t="s">
        <v>781</v>
      </c>
    </row>
    <row r="714" spans="1:17" s="146" customFormat="1" x14ac:dyDescent="0.25"/>
    <row r="715" spans="1:17" x14ac:dyDescent="0.25">
      <c r="A715" s="121" t="s">
        <v>780</v>
      </c>
      <c r="B715" s="435">
        <v>44357</v>
      </c>
    </row>
    <row r="716" spans="1:17" s="146" customFormat="1" x14ac:dyDescent="0.25">
      <c r="A716" s="121"/>
      <c r="B716" s="435"/>
    </row>
    <row r="717" spans="1:17" x14ac:dyDescent="0.25">
      <c r="B717" s="121" t="s">
        <v>230</v>
      </c>
    </row>
    <row r="719" spans="1:17" x14ac:dyDescent="0.25">
      <c r="B719" s="124" t="s">
        <v>782</v>
      </c>
    </row>
    <row r="720" spans="1:17" x14ac:dyDescent="0.25">
      <c r="B720" s="124" t="s">
        <v>783</v>
      </c>
    </row>
  </sheetData>
  <mergeCells count="1">
    <mergeCell ref="B386:J386"/>
  </mergeCells>
  <conditionalFormatting sqref="E165:H172">
    <cfRule type="dataBar" priority="1">
      <dataBar>
        <cfvo type="min"/>
        <cfvo type="max"/>
        <color rgb="FF63C384"/>
      </dataBar>
      <extLst>
        <ext xmlns:x14="http://schemas.microsoft.com/office/spreadsheetml/2009/9/main" uri="{B025F937-C7B1-47D3-B67F-A62EFF666E3E}">
          <x14:id>{5C3025E8-D982-488A-BE7E-4838A2C40A2B}</x14:id>
        </ext>
      </extLst>
    </cfRule>
  </conditionalFormatting>
  <pageMargins left="0.70866141732283472" right="0.70866141732283472" top="0.74803149606299213" bottom="0.74803149606299213" header="0.31496062992125984" footer="0.31496062992125984"/>
  <pageSetup paperSize="9" scale="80" orientation="landscape" r:id="rId1"/>
  <headerFooter alignWithMargins="0">
    <oddHeader>&amp;L&amp;G&amp;R&amp;G</oddHeader>
    <oddFooter>&amp;L&amp;8Dateiname:
&amp;F
&amp;A&amp;C&amp;8ESF_Monats_VN_SEK_V12_4_210610&amp;R
        Seite &amp;P von &amp;N</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dataBar" id="{5C3025E8-D982-488A-BE7E-4838A2C40A2B}">
            <x14:dataBar minLength="0" maxLength="100" border="1" negativeBarBorderColorSameAsPositive="0">
              <x14:cfvo type="autoMin"/>
              <x14:cfvo type="autoMax"/>
              <x14:borderColor rgb="FF63C384"/>
              <x14:negativeFillColor rgb="FFFF0000"/>
              <x14:negativeBorderColor rgb="FFFF0000"/>
              <x14:axisColor rgb="FF000000"/>
            </x14:dataBar>
          </x14:cfRule>
          <xm:sqref>E165:H172</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T372"/>
  <sheetViews>
    <sheetView topLeftCell="A58" zoomScaleNormal="100" workbookViewId="0">
      <selection activeCell="F59" sqref="F59"/>
    </sheetView>
  </sheetViews>
  <sheetFormatPr baseColWidth="10" defaultColWidth="11.44140625" defaultRowHeight="13.2" x14ac:dyDescent="0.25"/>
  <cols>
    <col min="1" max="1" width="4.44140625" style="102" bestFit="1" customWidth="1"/>
    <col min="2" max="2" width="11.33203125" style="102" bestFit="1" customWidth="1"/>
    <col min="3" max="3" width="8.88671875" style="102" bestFit="1" customWidth="1"/>
    <col min="4" max="4" width="10.109375" style="102" bestFit="1" customWidth="1"/>
    <col min="5" max="5" width="10.109375" style="102" customWidth="1"/>
    <col min="6" max="6" width="4.44140625" style="102" bestFit="1" customWidth="1"/>
    <col min="7" max="7" width="11.44140625" style="102"/>
    <col min="8" max="13" width="8.6640625" style="102" customWidth="1"/>
    <col min="14" max="14" width="5.6640625" style="102" customWidth="1"/>
    <col min="15" max="15" width="10.88671875" style="110" bestFit="1" customWidth="1"/>
    <col min="16" max="18" width="11.44140625" style="102"/>
    <col min="19" max="19" width="16.6640625" style="102" customWidth="1"/>
    <col min="20" max="16384" width="11.44140625" style="102"/>
  </cols>
  <sheetData>
    <row r="1" spans="1:20" s="109" customFormat="1" ht="66" customHeight="1" x14ac:dyDescent="0.25">
      <c r="A1" s="111" t="s">
        <v>1</v>
      </c>
      <c r="B1" s="111" t="s">
        <v>518</v>
      </c>
      <c r="C1" s="112" t="s">
        <v>2</v>
      </c>
      <c r="D1" s="111" t="s">
        <v>8</v>
      </c>
      <c r="E1" s="111" t="s">
        <v>9</v>
      </c>
      <c r="F1" s="113" t="s">
        <v>93</v>
      </c>
      <c r="G1" s="111" t="s">
        <v>9</v>
      </c>
      <c r="H1" s="714" t="s">
        <v>739</v>
      </c>
      <c r="I1" s="715" t="s">
        <v>589</v>
      </c>
      <c r="J1" s="696" t="s">
        <v>702</v>
      </c>
      <c r="K1" s="696" t="s">
        <v>724</v>
      </c>
      <c r="L1" s="696" t="s">
        <v>725</v>
      </c>
      <c r="M1" s="716" t="s">
        <v>590</v>
      </c>
      <c r="N1" s="114" t="s">
        <v>217</v>
      </c>
      <c r="O1" s="131" t="s">
        <v>179</v>
      </c>
    </row>
    <row r="2" spans="1:20" x14ac:dyDescent="0.25">
      <c r="A2" s="103">
        <f>Monatsverwendungsnachweis!A13</f>
        <v>1</v>
      </c>
      <c r="B2" s="115">
        <f>Monatsverwendungsnachweis!B13</f>
        <v>0</v>
      </c>
      <c r="C2" s="115">
        <f>Monatsverwendungsnachweis!D13</f>
        <v>0</v>
      </c>
      <c r="D2" s="116" t="str">
        <f>IF(Monatsverwendungsnachweis!F13="","",Monatsverwendungsnachweis!F13)</f>
        <v/>
      </c>
      <c r="E2" s="116" t="str">
        <f>IF(Monatsverwendungsnachweis!H13="","",Monatsverwendungsnachweis!H13)</f>
        <v/>
      </c>
      <c r="F2" s="103">
        <f>Monatsverwendungsnachweis!G13</f>
        <v>0</v>
      </c>
      <c r="G2" s="116">
        <f>Monatsverwendungsnachweis!H13</f>
        <v>0</v>
      </c>
      <c r="H2" s="419" t="str">
        <f>VLOOKUP(Monatsverwendungsnachweis!$K$5,Matrix,3,FALSE)</f>
        <v>?</v>
      </c>
      <c r="I2" s="419" t="str">
        <f>VLOOKUP(Monatsverwendungsnachweis!$K$5,Matrix,9,FALSE)</f>
        <v>?</v>
      </c>
      <c r="J2" s="419">
        <f>IF(Monatsverwendungsnachweis!I13="ja",1,0)</f>
        <v>0</v>
      </c>
      <c r="K2" s="419">
        <f>IF(Monatsverwendungsnachweis!Q13+Monatsverwendungsnachweis!R13&gt;0,1,0)</f>
        <v>0</v>
      </c>
      <c r="L2" s="695">
        <f>IF((J2+K2)&gt;0,1,0)</f>
        <v>0</v>
      </c>
      <c r="M2" s="419">
        <f>Monatsverwendungsnachweis!BM13</f>
        <v>1</v>
      </c>
      <c r="N2" s="419">
        <f>IF(H2=1,Ermittlung_Pauschale!K2,L2*M2)</f>
        <v>0</v>
      </c>
      <c r="O2" s="147" t="e">
        <f>N2*'Pauschale Summen'!$G$17</f>
        <v>#VALUE!</v>
      </c>
      <c r="R2" s="76" t="s">
        <v>731</v>
      </c>
    </row>
    <row r="3" spans="1:20" x14ac:dyDescent="0.25">
      <c r="A3" s="103" t="str">
        <f>Monatsverwendungsnachweis!A14</f>
        <v/>
      </c>
      <c r="B3" s="145">
        <f>Monatsverwendungsnachweis!B14</f>
        <v>0</v>
      </c>
      <c r="C3" s="145">
        <f>Monatsverwendungsnachweis!D14</f>
        <v>0</v>
      </c>
      <c r="D3" s="116" t="str">
        <f>IF(Monatsverwendungsnachweis!F14="","",Monatsverwendungsnachweis!F14)</f>
        <v/>
      </c>
      <c r="E3" s="116" t="str">
        <f>IF(Monatsverwendungsnachweis!H14="","",Monatsverwendungsnachweis!H14)</f>
        <v/>
      </c>
      <c r="F3" s="103">
        <f>Monatsverwendungsnachweis!G14</f>
        <v>0</v>
      </c>
      <c r="G3" s="116">
        <f>Monatsverwendungsnachweis!H14</f>
        <v>0</v>
      </c>
      <c r="H3" s="419" t="str">
        <f>VLOOKUP(Monatsverwendungsnachweis!$K$5,Matrix,3,FALSE)</f>
        <v>?</v>
      </c>
      <c r="I3" s="419" t="str">
        <f>VLOOKUP(Monatsverwendungsnachweis!$K$5,Matrix,9,FALSE)</f>
        <v>?</v>
      </c>
      <c r="J3" s="419">
        <f>IF(Monatsverwendungsnachweis!I14="ja",1,0)</f>
        <v>0</v>
      </c>
      <c r="K3" s="419">
        <f>IF(Monatsverwendungsnachweis!Q14+Monatsverwendungsnachweis!R14&gt;0,1,0)</f>
        <v>0</v>
      </c>
      <c r="L3" s="695">
        <f t="shared" ref="L3:L66" si="0">IF((J3+K3)&gt;0,1,0)</f>
        <v>0</v>
      </c>
      <c r="M3" s="419">
        <f>Monatsverwendungsnachweis!BM14</f>
        <v>1</v>
      </c>
      <c r="N3" s="419">
        <f>IF(H3=1,Ermittlung_Pauschale!K3,L3*M3)</f>
        <v>0</v>
      </c>
      <c r="O3" s="147" t="e">
        <f>N3*'Pauschale Summen'!$G$17</f>
        <v>#VALUE!</v>
      </c>
    </row>
    <row r="4" spans="1:20" x14ac:dyDescent="0.25">
      <c r="A4" s="103" t="str">
        <f>Monatsverwendungsnachweis!A15</f>
        <v/>
      </c>
      <c r="B4" s="145">
        <f>Monatsverwendungsnachweis!B15</f>
        <v>0</v>
      </c>
      <c r="C4" s="145">
        <f>Monatsverwendungsnachweis!D15</f>
        <v>0</v>
      </c>
      <c r="D4" s="116" t="str">
        <f>IF(Monatsverwendungsnachweis!F15="","",Monatsverwendungsnachweis!F15)</f>
        <v/>
      </c>
      <c r="E4" s="116" t="str">
        <f>IF(Monatsverwendungsnachweis!H15="","",Monatsverwendungsnachweis!H15)</f>
        <v/>
      </c>
      <c r="F4" s="103">
        <f>Monatsverwendungsnachweis!G15</f>
        <v>0</v>
      </c>
      <c r="G4" s="116">
        <f>Monatsverwendungsnachweis!H15</f>
        <v>0</v>
      </c>
      <c r="H4" s="419" t="str">
        <f>VLOOKUP(Monatsverwendungsnachweis!$K$5,Matrix,3,FALSE)</f>
        <v>?</v>
      </c>
      <c r="I4" s="419" t="str">
        <f>VLOOKUP(Monatsverwendungsnachweis!$K$5,Matrix,9,FALSE)</f>
        <v>?</v>
      </c>
      <c r="J4" s="419">
        <f>IF(Monatsverwendungsnachweis!I15="ja",1,0)</f>
        <v>0</v>
      </c>
      <c r="K4" s="419">
        <f>IF(Monatsverwendungsnachweis!Q15+Monatsverwendungsnachweis!R15&gt;0,1,0)</f>
        <v>0</v>
      </c>
      <c r="L4" s="695">
        <f t="shared" si="0"/>
        <v>0</v>
      </c>
      <c r="M4" s="419">
        <f>Monatsverwendungsnachweis!BM15</f>
        <v>1</v>
      </c>
      <c r="N4" s="419">
        <f>IF(H4=1,Ermittlung_Pauschale!K4,L4*M4)</f>
        <v>0</v>
      </c>
      <c r="O4" s="147" t="e">
        <f>N4*'Pauschale Summen'!$G$17</f>
        <v>#VALUE!</v>
      </c>
      <c r="R4" s="76" t="s">
        <v>739</v>
      </c>
      <c r="T4" s="102" t="s">
        <v>706</v>
      </c>
    </row>
    <row r="5" spans="1:20" x14ac:dyDescent="0.25">
      <c r="A5" s="103" t="str">
        <f>Monatsverwendungsnachweis!A16</f>
        <v/>
      </c>
      <c r="B5" s="145">
        <f>Monatsverwendungsnachweis!B16</f>
        <v>0</v>
      </c>
      <c r="C5" s="145">
        <f>Monatsverwendungsnachweis!D16</f>
        <v>0</v>
      </c>
      <c r="D5" s="116" t="str">
        <f>IF(Monatsverwendungsnachweis!F16="","",Monatsverwendungsnachweis!F16)</f>
        <v/>
      </c>
      <c r="E5" s="116" t="str">
        <f>IF(Monatsverwendungsnachweis!H16="","",Monatsverwendungsnachweis!H16)</f>
        <v/>
      </c>
      <c r="F5" s="103">
        <f>Monatsverwendungsnachweis!G16</f>
        <v>0</v>
      </c>
      <c r="G5" s="116">
        <f>Monatsverwendungsnachweis!H16</f>
        <v>0</v>
      </c>
      <c r="H5" s="419" t="str">
        <f>VLOOKUP(Monatsverwendungsnachweis!$K$5,Matrix,3,FALSE)</f>
        <v>?</v>
      </c>
      <c r="I5" s="419" t="str">
        <f>VLOOKUP(Monatsverwendungsnachweis!$K$5,Matrix,9,FALSE)</f>
        <v>?</v>
      </c>
      <c r="J5" s="419">
        <f>IF(Monatsverwendungsnachweis!I16="ja",1,0)</f>
        <v>0</v>
      </c>
      <c r="K5" s="419">
        <f>IF(Monatsverwendungsnachweis!Q16+Monatsverwendungsnachweis!R16&gt;0,1,0)</f>
        <v>0</v>
      </c>
      <c r="L5" s="695">
        <f t="shared" si="0"/>
        <v>0</v>
      </c>
      <c r="M5" s="419">
        <f>Monatsverwendungsnachweis!BM16</f>
        <v>1</v>
      </c>
      <c r="N5" s="419">
        <f>IF(H5=1,Ermittlung_Pauschale!K5,L5*M5)</f>
        <v>0</v>
      </c>
      <c r="O5" s="147" t="e">
        <f>N5*'Pauschale Summen'!$G$17</f>
        <v>#VALUE!</v>
      </c>
      <c r="R5" s="76"/>
      <c r="T5" s="576" t="s">
        <v>722</v>
      </c>
    </row>
    <row r="6" spans="1:20" x14ac:dyDescent="0.25">
      <c r="A6" s="103" t="str">
        <f>Monatsverwendungsnachweis!A17</f>
        <v/>
      </c>
      <c r="B6" s="145">
        <f>Monatsverwendungsnachweis!B17</f>
        <v>0</v>
      </c>
      <c r="C6" s="145">
        <f>Monatsverwendungsnachweis!D17</f>
        <v>0</v>
      </c>
      <c r="D6" s="116" t="str">
        <f>IF(Monatsverwendungsnachweis!F17="","",Monatsverwendungsnachweis!F17)</f>
        <v/>
      </c>
      <c r="E6" s="116" t="str">
        <f>IF(Monatsverwendungsnachweis!H17="","",Monatsverwendungsnachweis!H17)</f>
        <v/>
      </c>
      <c r="F6" s="103">
        <f>Monatsverwendungsnachweis!G17</f>
        <v>0</v>
      </c>
      <c r="G6" s="116">
        <f>Monatsverwendungsnachweis!H17</f>
        <v>0</v>
      </c>
      <c r="H6" s="419" t="str">
        <f>VLOOKUP(Monatsverwendungsnachweis!$K$5,Matrix,3,FALSE)</f>
        <v>?</v>
      </c>
      <c r="I6" s="419" t="str">
        <f>VLOOKUP(Monatsverwendungsnachweis!$K$5,Matrix,9,FALSE)</f>
        <v>?</v>
      </c>
      <c r="J6" s="419">
        <f>IF(Monatsverwendungsnachweis!I17="ja",1,0)</f>
        <v>0</v>
      </c>
      <c r="K6" s="419">
        <f>IF(Monatsverwendungsnachweis!Q17+Monatsverwendungsnachweis!R17&gt;0,1,0)</f>
        <v>0</v>
      </c>
      <c r="L6" s="695">
        <f t="shared" si="0"/>
        <v>0</v>
      </c>
      <c r="M6" s="419">
        <f>Monatsverwendungsnachweis!BM17</f>
        <v>1</v>
      </c>
      <c r="N6" s="419">
        <f>IF(H6=1,Ermittlung_Pauschale!K6,L6*M6)</f>
        <v>0</v>
      </c>
      <c r="O6" s="147" t="e">
        <f>N6*'Pauschale Summen'!$G$17</f>
        <v>#VALUE!</v>
      </c>
      <c r="R6" s="76"/>
      <c r="T6" s="693" t="s">
        <v>723</v>
      </c>
    </row>
    <row r="7" spans="1:20" x14ac:dyDescent="0.25">
      <c r="A7" s="103" t="str">
        <f>Monatsverwendungsnachweis!A18</f>
        <v/>
      </c>
      <c r="B7" s="145">
        <f>Monatsverwendungsnachweis!B18</f>
        <v>0</v>
      </c>
      <c r="C7" s="145">
        <f>Monatsverwendungsnachweis!D18</f>
        <v>0</v>
      </c>
      <c r="D7" s="116" t="str">
        <f>IF(Monatsverwendungsnachweis!F18="","",Monatsverwendungsnachweis!F18)</f>
        <v/>
      </c>
      <c r="E7" s="116" t="str">
        <f>IF(Monatsverwendungsnachweis!H18="","",Monatsverwendungsnachweis!H18)</f>
        <v/>
      </c>
      <c r="F7" s="103">
        <f>Monatsverwendungsnachweis!G18</f>
        <v>0</v>
      </c>
      <c r="G7" s="116">
        <f>Monatsverwendungsnachweis!H18</f>
        <v>0</v>
      </c>
      <c r="H7" s="419" t="str">
        <f>VLOOKUP(Monatsverwendungsnachweis!$K$5,Matrix,3,FALSE)</f>
        <v>?</v>
      </c>
      <c r="I7" s="419" t="str">
        <f>VLOOKUP(Monatsverwendungsnachweis!$K$5,Matrix,9,FALSE)</f>
        <v>?</v>
      </c>
      <c r="J7" s="419">
        <f>IF(Monatsverwendungsnachweis!I18="ja",1,0)</f>
        <v>0</v>
      </c>
      <c r="K7" s="419">
        <f>IF(Monatsverwendungsnachweis!Q18+Monatsverwendungsnachweis!R18&gt;0,1,0)</f>
        <v>0</v>
      </c>
      <c r="L7" s="695">
        <f t="shared" si="0"/>
        <v>0</v>
      </c>
      <c r="M7" s="419">
        <f>Monatsverwendungsnachweis!BM18</f>
        <v>1</v>
      </c>
      <c r="N7" s="419">
        <f>IF(H7=1,Ermittlung_Pauschale!K7,L7*M7)</f>
        <v>0</v>
      </c>
      <c r="O7" s="147" t="e">
        <f>N7*'Pauschale Summen'!$G$17</f>
        <v>#VALUE!</v>
      </c>
      <c r="R7" s="76"/>
    </row>
    <row r="8" spans="1:20" x14ac:dyDescent="0.25">
      <c r="A8" s="103" t="str">
        <f>Monatsverwendungsnachweis!A19</f>
        <v/>
      </c>
      <c r="B8" s="145">
        <f>Monatsverwendungsnachweis!B19</f>
        <v>0</v>
      </c>
      <c r="C8" s="145">
        <f>Monatsverwendungsnachweis!D19</f>
        <v>0</v>
      </c>
      <c r="D8" s="116" t="str">
        <f>IF(Monatsverwendungsnachweis!F19="","",Monatsverwendungsnachweis!F19)</f>
        <v/>
      </c>
      <c r="E8" s="116" t="str">
        <f>IF(Monatsverwendungsnachweis!H19="","",Monatsverwendungsnachweis!H19)</f>
        <v/>
      </c>
      <c r="F8" s="103">
        <f>Monatsverwendungsnachweis!G19</f>
        <v>0</v>
      </c>
      <c r="G8" s="116">
        <f>Monatsverwendungsnachweis!H19</f>
        <v>0</v>
      </c>
      <c r="H8" s="419" t="str">
        <f>VLOOKUP(Monatsverwendungsnachweis!$K$5,Matrix,3,FALSE)</f>
        <v>?</v>
      </c>
      <c r="I8" s="419" t="str">
        <f>VLOOKUP(Monatsverwendungsnachweis!$K$5,Matrix,9,FALSE)</f>
        <v>?</v>
      </c>
      <c r="J8" s="419">
        <f>IF(Monatsverwendungsnachweis!I19="ja",1,0)</f>
        <v>0</v>
      </c>
      <c r="K8" s="419">
        <f>IF(Monatsverwendungsnachweis!Q19+Monatsverwendungsnachweis!R19&gt;0,1,0)</f>
        <v>0</v>
      </c>
      <c r="L8" s="695">
        <f t="shared" si="0"/>
        <v>0</v>
      </c>
      <c r="M8" s="419">
        <f>Monatsverwendungsnachweis!BM19</f>
        <v>1</v>
      </c>
      <c r="N8" s="419">
        <f>IF(H8=1,Ermittlung_Pauschale!K8,L8*M8)</f>
        <v>0</v>
      </c>
      <c r="O8" s="147" t="e">
        <f>N8*'Pauschale Summen'!$G$17</f>
        <v>#VALUE!</v>
      </c>
      <c r="R8" s="76" t="s">
        <v>589</v>
      </c>
      <c r="T8" s="102" t="s">
        <v>707</v>
      </c>
    </row>
    <row r="9" spans="1:20" x14ac:dyDescent="0.25">
      <c r="A9" s="103" t="str">
        <f>Monatsverwendungsnachweis!A20</f>
        <v/>
      </c>
      <c r="B9" s="145">
        <f>Monatsverwendungsnachweis!B20</f>
        <v>0</v>
      </c>
      <c r="C9" s="145">
        <f>Monatsverwendungsnachweis!D20</f>
        <v>0</v>
      </c>
      <c r="D9" s="116" t="str">
        <f>IF(Monatsverwendungsnachweis!F20="","",Monatsverwendungsnachweis!F20)</f>
        <v/>
      </c>
      <c r="E9" s="116" t="str">
        <f>IF(Monatsverwendungsnachweis!H20="","",Monatsverwendungsnachweis!H20)</f>
        <v/>
      </c>
      <c r="F9" s="103">
        <f>Monatsverwendungsnachweis!G20</f>
        <v>0</v>
      </c>
      <c r="G9" s="116">
        <f>Monatsverwendungsnachweis!H20</f>
        <v>0</v>
      </c>
      <c r="H9" s="419" t="str">
        <f>VLOOKUP(Monatsverwendungsnachweis!$K$5,Matrix,3,FALSE)</f>
        <v>?</v>
      </c>
      <c r="I9" s="419" t="str">
        <f>VLOOKUP(Monatsverwendungsnachweis!$K$5,Matrix,9,FALSE)</f>
        <v>?</v>
      </c>
      <c r="J9" s="419">
        <f>IF(Monatsverwendungsnachweis!I20="ja",1,0)</f>
        <v>0</v>
      </c>
      <c r="K9" s="419">
        <f>IF(Monatsverwendungsnachweis!Q20+Monatsverwendungsnachweis!R20&gt;0,1,0)</f>
        <v>0</v>
      </c>
      <c r="L9" s="695">
        <f t="shared" si="0"/>
        <v>0</v>
      </c>
      <c r="M9" s="419">
        <f>Monatsverwendungsnachweis!BM20</f>
        <v>1</v>
      </c>
      <c r="N9" s="419">
        <f>IF(H9=1,Ermittlung_Pauschale!K9,L9*M9)</f>
        <v>0</v>
      </c>
      <c r="O9" s="147" t="e">
        <f>N9*'Pauschale Summen'!$G$17</f>
        <v>#VALUE!</v>
      </c>
      <c r="R9" s="76"/>
      <c r="T9" s="693" t="s">
        <v>573</v>
      </c>
    </row>
    <row r="10" spans="1:20" x14ac:dyDescent="0.25">
      <c r="A10" s="103" t="str">
        <f>Monatsverwendungsnachweis!A21</f>
        <v/>
      </c>
      <c r="B10" s="145">
        <f>Monatsverwendungsnachweis!B21</f>
        <v>0</v>
      </c>
      <c r="C10" s="145">
        <f>Monatsverwendungsnachweis!D21</f>
        <v>0</v>
      </c>
      <c r="D10" s="116" t="str">
        <f>IF(Monatsverwendungsnachweis!F21="","",Monatsverwendungsnachweis!F21)</f>
        <v/>
      </c>
      <c r="E10" s="116" t="str">
        <f>IF(Monatsverwendungsnachweis!H21="","",Monatsverwendungsnachweis!H21)</f>
        <v/>
      </c>
      <c r="F10" s="103">
        <f>Monatsverwendungsnachweis!G21</f>
        <v>0</v>
      </c>
      <c r="G10" s="116">
        <f>Monatsverwendungsnachweis!H21</f>
        <v>0</v>
      </c>
      <c r="H10" s="419" t="str">
        <f>VLOOKUP(Monatsverwendungsnachweis!$K$5,Matrix,3,FALSE)</f>
        <v>?</v>
      </c>
      <c r="I10" s="419" t="str">
        <f>VLOOKUP(Monatsverwendungsnachweis!$K$5,Matrix,9,FALSE)</f>
        <v>?</v>
      </c>
      <c r="J10" s="419">
        <f>IF(Monatsverwendungsnachweis!I21="ja",1,0)</f>
        <v>0</v>
      </c>
      <c r="K10" s="419">
        <f>IF(Monatsverwendungsnachweis!Q21+Monatsverwendungsnachweis!R21&gt;0,1,0)</f>
        <v>0</v>
      </c>
      <c r="L10" s="695">
        <f t="shared" si="0"/>
        <v>0</v>
      </c>
      <c r="M10" s="419">
        <f>Monatsverwendungsnachweis!BM21</f>
        <v>1</v>
      </c>
      <c r="N10" s="419">
        <f>IF(H10=1,Ermittlung_Pauschale!K10,L10*M10)</f>
        <v>0</v>
      </c>
      <c r="O10" s="147" t="e">
        <f>N10*'Pauschale Summen'!$G$17</f>
        <v>#VALUE!</v>
      </c>
      <c r="R10" s="76"/>
      <c r="T10" s="693" t="s">
        <v>708</v>
      </c>
    </row>
    <row r="11" spans="1:20" x14ac:dyDescent="0.25">
      <c r="A11" s="103" t="str">
        <f>Monatsverwendungsnachweis!A22</f>
        <v/>
      </c>
      <c r="B11" s="145">
        <f>Monatsverwendungsnachweis!B22</f>
        <v>0</v>
      </c>
      <c r="C11" s="145">
        <f>Monatsverwendungsnachweis!D22</f>
        <v>0</v>
      </c>
      <c r="D11" s="116" t="str">
        <f>IF(Monatsverwendungsnachweis!F22="","",Monatsverwendungsnachweis!F22)</f>
        <v/>
      </c>
      <c r="E11" s="116" t="str">
        <f>IF(Monatsverwendungsnachweis!H22="","",Monatsverwendungsnachweis!H22)</f>
        <v/>
      </c>
      <c r="F11" s="103">
        <f>Monatsverwendungsnachweis!G22</f>
        <v>0</v>
      </c>
      <c r="G11" s="116">
        <f>Monatsverwendungsnachweis!H22</f>
        <v>0</v>
      </c>
      <c r="H11" s="419" t="str">
        <f>VLOOKUP(Monatsverwendungsnachweis!$K$5,Matrix,3,FALSE)</f>
        <v>?</v>
      </c>
      <c r="I11" s="419" t="str">
        <f>VLOOKUP(Monatsverwendungsnachweis!$K$5,Matrix,9,FALSE)</f>
        <v>?</v>
      </c>
      <c r="J11" s="419">
        <f>IF(Monatsverwendungsnachweis!I22="ja",1,0)</f>
        <v>0</v>
      </c>
      <c r="K11" s="419">
        <f>IF(Monatsverwendungsnachweis!Q22+Monatsverwendungsnachweis!R22&gt;0,1,0)</f>
        <v>0</v>
      </c>
      <c r="L11" s="695">
        <f t="shared" si="0"/>
        <v>0</v>
      </c>
      <c r="M11" s="419">
        <f>Monatsverwendungsnachweis!BM22</f>
        <v>1</v>
      </c>
      <c r="N11" s="419">
        <f>IF(H11=1,Ermittlung_Pauschale!K11,L11*M11)</f>
        <v>0</v>
      </c>
      <c r="O11" s="147" t="e">
        <f>N11*'Pauschale Summen'!$G$17</f>
        <v>#VALUE!</v>
      </c>
      <c r="R11" s="76"/>
      <c r="T11" s="693" t="s">
        <v>575</v>
      </c>
    </row>
    <row r="12" spans="1:20" x14ac:dyDescent="0.25">
      <c r="A12" s="103" t="str">
        <f>Monatsverwendungsnachweis!A23</f>
        <v/>
      </c>
      <c r="B12" s="145">
        <f>Monatsverwendungsnachweis!B23</f>
        <v>0</v>
      </c>
      <c r="C12" s="145">
        <f>Monatsverwendungsnachweis!D23</f>
        <v>0</v>
      </c>
      <c r="D12" s="116" t="str">
        <f>IF(Monatsverwendungsnachweis!F23="","",Monatsverwendungsnachweis!F23)</f>
        <v/>
      </c>
      <c r="E12" s="116" t="str">
        <f>IF(Monatsverwendungsnachweis!H23="","",Monatsverwendungsnachweis!H23)</f>
        <v/>
      </c>
      <c r="F12" s="103">
        <f>Monatsverwendungsnachweis!G23</f>
        <v>0</v>
      </c>
      <c r="G12" s="116">
        <f>Monatsverwendungsnachweis!H23</f>
        <v>0</v>
      </c>
      <c r="H12" s="419" t="str">
        <f>VLOOKUP(Monatsverwendungsnachweis!$K$5,Matrix,3,FALSE)</f>
        <v>?</v>
      </c>
      <c r="I12" s="419" t="str">
        <f>VLOOKUP(Monatsverwendungsnachweis!$K$5,Matrix,9,FALSE)</f>
        <v>?</v>
      </c>
      <c r="J12" s="419">
        <f>IF(Monatsverwendungsnachweis!I23="ja",1,0)</f>
        <v>0</v>
      </c>
      <c r="K12" s="419">
        <f>IF(Monatsverwendungsnachweis!Q23+Monatsverwendungsnachweis!R23&gt;0,1,0)</f>
        <v>0</v>
      </c>
      <c r="L12" s="695">
        <f t="shared" si="0"/>
        <v>0</v>
      </c>
      <c r="M12" s="419">
        <f>Monatsverwendungsnachweis!BM23</f>
        <v>1</v>
      </c>
      <c r="N12" s="419">
        <f>IF(H12=1,Ermittlung_Pauschale!K12,L12*M12)</f>
        <v>0</v>
      </c>
      <c r="O12" s="147" t="e">
        <f>N12*'Pauschale Summen'!$G$17</f>
        <v>#VALUE!</v>
      </c>
      <c r="R12" s="76"/>
    </row>
    <row r="13" spans="1:20" x14ac:dyDescent="0.25">
      <c r="A13" s="103" t="str">
        <f>Monatsverwendungsnachweis!A24</f>
        <v/>
      </c>
      <c r="B13" s="145">
        <f>Monatsverwendungsnachweis!B24</f>
        <v>0</v>
      </c>
      <c r="C13" s="145">
        <f>Monatsverwendungsnachweis!D24</f>
        <v>0</v>
      </c>
      <c r="D13" s="116" t="str">
        <f>IF(Monatsverwendungsnachweis!F24="","",Monatsverwendungsnachweis!F24)</f>
        <v/>
      </c>
      <c r="E13" s="116" t="str">
        <f>IF(Monatsverwendungsnachweis!H24="","",Monatsverwendungsnachweis!H24)</f>
        <v/>
      </c>
      <c r="F13" s="103">
        <f>Monatsverwendungsnachweis!G24</f>
        <v>0</v>
      </c>
      <c r="G13" s="116">
        <f>Monatsverwendungsnachweis!H24</f>
        <v>0</v>
      </c>
      <c r="H13" s="419" t="str">
        <f>VLOOKUP(Monatsverwendungsnachweis!$K$5,Matrix,3,FALSE)</f>
        <v>?</v>
      </c>
      <c r="I13" s="419" t="str">
        <f>VLOOKUP(Monatsverwendungsnachweis!$K$5,Matrix,9,FALSE)</f>
        <v>?</v>
      </c>
      <c r="J13" s="419">
        <f>IF(Monatsverwendungsnachweis!I24="ja",1,0)</f>
        <v>0</v>
      </c>
      <c r="K13" s="419">
        <f>IF(Monatsverwendungsnachweis!Q24+Monatsverwendungsnachweis!R24&gt;0,1,0)</f>
        <v>0</v>
      </c>
      <c r="L13" s="695">
        <f t="shared" si="0"/>
        <v>0</v>
      </c>
      <c r="M13" s="419">
        <f>Monatsverwendungsnachweis!BM24</f>
        <v>1</v>
      </c>
      <c r="N13" s="419">
        <f>IF(H13=1,Ermittlung_Pauschale!K13,L13*M13)</f>
        <v>0</v>
      </c>
      <c r="O13" s="147" t="e">
        <f>N13*'Pauschale Summen'!$G$17</f>
        <v>#VALUE!</v>
      </c>
      <c r="R13" s="76"/>
    </row>
    <row r="14" spans="1:20" x14ac:dyDescent="0.25">
      <c r="A14" s="103" t="str">
        <f>Monatsverwendungsnachweis!A25</f>
        <v/>
      </c>
      <c r="B14" s="145">
        <f>Monatsverwendungsnachweis!B25</f>
        <v>0</v>
      </c>
      <c r="C14" s="145">
        <f>Monatsverwendungsnachweis!D25</f>
        <v>0</v>
      </c>
      <c r="D14" s="116" t="str">
        <f>IF(Monatsverwendungsnachweis!F25="","",Monatsverwendungsnachweis!F25)</f>
        <v/>
      </c>
      <c r="E14" s="116" t="str">
        <f>IF(Monatsverwendungsnachweis!H25="","",Monatsverwendungsnachweis!H25)</f>
        <v/>
      </c>
      <c r="F14" s="103">
        <f>Monatsverwendungsnachweis!G25</f>
        <v>0</v>
      </c>
      <c r="G14" s="116">
        <f>Monatsverwendungsnachweis!H25</f>
        <v>0</v>
      </c>
      <c r="H14" s="419" t="str">
        <f>VLOOKUP(Monatsverwendungsnachweis!$K$5,Matrix,3,FALSE)</f>
        <v>?</v>
      </c>
      <c r="I14" s="419" t="str">
        <f>VLOOKUP(Monatsverwendungsnachweis!$K$5,Matrix,9,FALSE)</f>
        <v>?</v>
      </c>
      <c r="J14" s="419">
        <f>IF(Monatsverwendungsnachweis!I25="ja",1,0)</f>
        <v>0</v>
      </c>
      <c r="K14" s="419">
        <f>IF(Monatsverwendungsnachweis!Q25+Monatsverwendungsnachweis!R25&gt;0,1,0)</f>
        <v>0</v>
      </c>
      <c r="L14" s="695">
        <f t="shared" si="0"/>
        <v>0</v>
      </c>
      <c r="M14" s="419">
        <f>Monatsverwendungsnachweis!BM25</f>
        <v>1</v>
      </c>
      <c r="N14" s="419">
        <f>IF(H14=1,Ermittlung_Pauschale!K14,L14*M14)</f>
        <v>0</v>
      </c>
      <c r="O14" s="147" t="e">
        <f>N14*'Pauschale Summen'!$G$17</f>
        <v>#VALUE!</v>
      </c>
      <c r="R14" s="76" t="s">
        <v>715</v>
      </c>
      <c r="T14" s="102" t="s">
        <v>720</v>
      </c>
    </row>
    <row r="15" spans="1:20" x14ac:dyDescent="0.25">
      <c r="A15" s="103" t="str">
        <f>Monatsverwendungsnachweis!A26</f>
        <v/>
      </c>
      <c r="B15" s="145">
        <f>Monatsverwendungsnachweis!B26</f>
        <v>0</v>
      </c>
      <c r="C15" s="145">
        <f>Monatsverwendungsnachweis!D26</f>
        <v>0</v>
      </c>
      <c r="D15" s="116" t="str">
        <f>IF(Monatsverwendungsnachweis!F26="","",Monatsverwendungsnachweis!F26)</f>
        <v/>
      </c>
      <c r="E15" s="116" t="str">
        <f>IF(Monatsverwendungsnachweis!H26="","",Monatsverwendungsnachweis!H26)</f>
        <v/>
      </c>
      <c r="F15" s="103">
        <f>Monatsverwendungsnachweis!G26</f>
        <v>0</v>
      </c>
      <c r="G15" s="116">
        <f>Monatsverwendungsnachweis!H26</f>
        <v>0</v>
      </c>
      <c r="H15" s="419" t="str">
        <f>VLOOKUP(Monatsverwendungsnachweis!$K$5,Matrix,3,FALSE)</f>
        <v>?</v>
      </c>
      <c r="I15" s="419" t="str">
        <f>VLOOKUP(Monatsverwendungsnachweis!$K$5,Matrix,9,FALSE)</f>
        <v>?</v>
      </c>
      <c r="J15" s="419">
        <f>IF(Monatsverwendungsnachweis!I26="ja",1,0)</f>
        <v>0</v>
      </c>
      <c r="K15" s="419">
        <f>IF(Monatsverwendungsnachweis!Q26+Monatsverwendungsnachweis!R26&gt;0,1,0)</f>
        <v>0</v>
      </c>
      <c r="L15" s="695">
        <f t="shared" si="0"/>
        <v>0</v>
      </c>
      <c r="M15" s="419">
        <f>Monatsverwendungsnachweis!BM26</f>
        <v>1</v>
      </c>
      <c r="N15" s="419">
        <f>IF(H15=1,Ermittlung_Pauschale!K15,L15*M15)</f>
        <v>0</v>
      </c>
      <c r="O15" s="147" t="e">
        <f>N15*'Pauschale Summen'!$G$17</f>
        <v>#VALUE!</v>
      </c>
      <c r="T15" s="102" t="s">
        <v>721</v>
      </c>
    </row>
    <row r="16" spans="1:20" x14ac:dyDescent="0.25">
      <c r="A16" s="103" t="str">
        <f>Monatsverwendungsnachweis!A27</f>
        <v/>
      </c>
      <c r="B16" s="145">
        <f>Monatsverwendungsnachweis!B27</f>
        <v>0</v>
      </c>
      <c r="C16" s="145">
        <f>Monatsverwendungsnachweis!D27</f>
        <v>0</v>
      </c>
      <c r="D16" s="116" t="str">
        <f>IF(Monatsverwendungsnachweis!F27="","",Monatsverwendungsnachweis!F27)</f>
        <v/>
      </c>
      <c r="E16" s="116" t="str">
        <f>IF(Monatsverwendungsnachweis!H27="","",Monatsverwendungsnachweis!H27)</f>
        <v/>
      </c>
      <c r="F16" s="103">
        <f>Monatsverwendungsnachweis!G27</f>
        <v>0</v>
      </c>
      <c r="G16" s="116">
        <f>Monatsverwendungsnachweis!H27</f>
        <v>0</v>
      </c>
      <c r="H16" s="419" t="str">
        <f>VLOOKUP(Monatsverwendungsnachweis!$K$5,Matrix,3,FALSE)</f>
        <v>?</v>
      </c>
      <c r="I16" s="419" t="str">
        <f>VLOOKUP(Monatsverwendungsnachweis!$K$5,Matrix,9,FALSE)</f>
        <v>?</v>
      </c>
      <c r="J16" s="419">
        <f>IF(Monatsverwendungsnachweis!I27="ja",1,0)</f>
        <v>0</v>
      </c>
      <c r="K16" s="419">
        <f>IF(Monatsverwendungsnachweis!Q27+Monatsverwendungsnachweis!R27&gt;0,1,0)</f>
        <v>0</v>
      </c>
      <c r="L16" s="695">
        <f t="shared" si="0"/>
        <v>0</v>
      </c>
      <c r="M16" s="419">
        <f>Monatsverwendungsnachweis!BM27</f>
        <v>1</v>
      </c>
      <c r="N16" s="419">
        <f>IF(H16=1,Ermittlung_Pauschale!K16,L16*M16)</f>
        <v>0</v>
      </c>
      <c r="O16" s="147" t="e">
        <f>N16*'Pauschale Summen'!$G$17</f>
        <v>#VALUE!</v>
      </c>
      <c r="T16" s="102" t="s">
        <v>726</v>
      </c>
    </row>
    <row r="17" spans="1:20" x14ac:dyDescent="0.25">
      <c r="A17" s="103" t="str">
        <f>Monatsverwendungsnachweis!A28</f>
        <v/>
      </c>
      <c r="B17" s="145">
        <f>Monatsverwendungsnachweis!B28</f>
        <v>0</v>
      </c>
      <c r="C17" s="145">
        <f>Monatsverwendungsnachweis!D28</f>
        <v>0</v>
      </c>
      <c r="D17" s="116" t="str">
        <f>IF(Monatsverwendungsnachweis!F28="","",Monatsverwendungsnachweis!F28)</f>
        <v/>
      </c>
      <c r="E17" s="116" t="str">
        <f>IF(Monatsverwendungsnachweis!H28="","",Monatsverwendungsnachweis!H28)</f>
        <v/>
      </c>
      <c r="F17" s="103">
        <f>Monatsverwendungsnachweis!G28</f>
        <v>0</v>
      </c>
      <c r="G17" s="116">
        <f>Monatsverwendungsnachweis!H28</f>
        <v>0</v>
      </c>
      <c r="H17" s="419" t="str">
        <f>VLOOKUP(Monatsverwendungsnachweis!$K$5,Matrix,3,FALSE)</f>
        <v>?</v>
      </c>
      <c r="I17" s="419" t="str">
        <f>VLOOKUP(Monatsverwendungsnachweis!$K$5,Matrix,9,FALSE)</f>
        <v>?</v>
      </c>
      <c r="J17" s="419">
        <f>IF(Monatsverwendungsnachweis!I28="ja",1,0)</f>
        <v>0</v>
      </c>
      <c r="K17" s="419">
        <f>IF(Monatsverwendungsnachweis!Q28+Monatsverwendungsnachweis!R28&gt;0,1,0)</f>
        <v>0</v>
      </c>
      <c r="L17" s="695">
        <f t="shared" si="0"/>
        <v>0</v>
      </c>
      <c r="M17" s="419">
        <f>Monatsverwendungsnachweis!BM28</f>
        <v>1</v>
      </c>
      <c r="N17" s="419">
        <f>IF(H17=1,Ermittlung_Pauschale!K17,L17*M17)</f>
        <v>0</v>
      </c>
      <c r="O17" s="147" t="e">
        <f>N17*'Pauschale Summen'!$G$17</f>
        <v>#VALUE!</v>
      </c>
    </row>
    <row r="18" spans="1:20" x14ac:dyDescent="0.25">
      <c r="A18" s="103" t="str">
        <f>Monatsverwendungsnachweis!A29</f>
        <v/>
      </c>
      <c r="B18" s="145">
        <f>Monatsverwendungsnachweis!B29</f>
        <v>0</v>
      </c>
      <c r="C18" s="145">
        <f>Monatsverwendungsnachweis!D29</f>
        <v>0</v>
      </c>
      <c r="D18" s="116" t="str">
        <f>IF(Monatsverwendungsnachweis!F29="","",Monatsverwendungsnachweis!F29)</f>
        <v/>
      </c>
      <c r="E18" s="116" t="str">
        <f>IF(Monatsverwendungsnachweis!H29="","",Monatsverwendungsnachweis!H29)</f>
        <v/>
      </c>
      <c r="F18" s="103">
        <f>Monatsverwendungsnachweis!G29</f>
        <v>0</v>
      </c>
      <c r="G18" s="116">
        <f>Monatsverwendungsnachweis!H29</f>
        <v>0</v>
      </c>
      <c r="H18" s="419" t="str">
        <f>VLOOKUP(Monatsverwendungsnachweis!$K$5,Matrix,3,FALSE)</f>
        <v>?</v>
      </c>
      <c r="I18" s="419" t="str">
        <f>VLOOKUP(Monatsverwendungsnachweis!$K$5,Matrix,9,FALSE)</f>
        <v>?</v>
      </c>
      <c r="J18" s="419">
        <f>IF(Monatsverwendungsnachweis!I29="ja",1,0)</f>
        <v>0</v>
      </c>
      <c r="K18" s="419">
        <f>IF(Monatsverwendungsnachweis!Q29+Monatsverwendungsnachweis!R29&gt;0,1,0)</f>
        <v>0</v>
      </c>
      <c r="L18" s="695">
        <f t="shared" si="0"/>
        <v>0</v>
      </c>
      <c r="M18" s="419">
        <f>Monatsverwendungsnachweis!BM29</f>
        <v>1</v>
      </c>
      <c r="N18" s="419">
        <f>IF(H18=1,Ermittlung_Pauschale!K18,L18*M18)</f>
        <v>0</v>
      </c>
      <c r="O18" s="147" t="e">
        <f>N18*'Pauschale Summen'!$G$17</f>
        <v>#VALUE!</v>
      </c>
      <c r="T18" s="693" t="s">
        <v>719</v>
      </c>
    </row>
    <row r="19" spans="1:20" x14ac:dyDescent="0.25">
      <c r="A19" s="103" t="str">
        <f>Monatsverwendungsnachweis!A30</f>
        <v/>
      </c>
      <c r="B19" s="145">
        <f>Monatsverwendungsnachweis!B30</f>
        <v>0</v>
      </c>
      <c r="C19" s="145">
        <f>Monatsverwendungsnachweis!D30</f>
        <v>0</v>
      </c>
      <c r="D19" s="116" t="str">
        <f>IF(Monatsverwendungsnachweis!F30="","",Monatsverwendungsnachweis!F30)</f>
        <v/>
      </c>
      <c r="E19" s="116" t="str">
        <f>IF(Monatsverwendungsnachweis!H30="","",Monatsverwendungsnachweis!H30)</f>
        <v/>
      </c>
      <c r="F19" s="103">
        <f>Monatsverwendungsnachweis!G30</f>
        <v>0</v>
      </c>
      <c r="G19" s="116">
        <f>Monatsverwendungsnachweis!H30</f>
        <v>0</v>
      </c>
      <c r="H19" s="419" t="str">
        <f>VLOOKUP(Monatsverwendungsnachweis!$K$5,Matrix,3,FALSE)</f>
        <v>?</v>
      </c>
      <c r="I19" s="419" t="str">
        <f>VLOOKUP(Monatsverwendungsnachweis!$K$5,Matrix,9,FALSE)</f>
        <v>?</v>
      </c>
      <c r="J19" s="419">
        <f>IF(Monatsverwendungsnachweis!I30="ja",1,0)</f>
        <v>0</v>
      </c>
      <c r="K19" s="419">
        <f>IF(Monatsverwendungsnachweis!Q30+Monatsverwendungsnachweis!R30&gt;0,1,0)</f>
        <v>0</v>
      </c>
      <c r="L19" s="695">
        <f t="shared" si="0"/>
        <v>0</v>
      </c>
      <c r="M19" s="419">
        <f>Monatsverwendungsnachweis!BM30</f>
        <v>1</v>
      </c>
      <c r="N19" s="419">
        <f>IF(H19=1,Ermittlung_Pauschale!K19,L19*M19)</f>
        <v>0</v>
      </c>
      <c r="O19" s="147" t="e">
        <f>N19*'Pauschale Summen'!$G$17</f>
        <v>#VALUE!</v>
      </c>
      <c r="T19" s="693" t="s">
        <v>716</v>
      </c>
    </row>
    <row r="20" spans="1:20" x14ac:dyDescent="0.25">
      <c r="A20" s="103" t="str">
        <f>Monatsverwendungsnachweis!A31</f>
        <v/>
      </c>
      <c r="B20" s="145">
        <f>Monatsverwendungsnachweis!B31</f>
        <v>0</v>
      </c>
      <c r="C20" s="145">
        <f>Monatsverwendungsnachweis!D31</f>
        <v>0</v>
      </c>
      <c r="D20" s="116" t="str">
        <f>IF(Monatsverwendungsnachweis!F31="","",Monatsverwendungsnachweis!F31)</f>
        <v/>
      </c>
      <c r="E20" s="116" t="str">
        <f>IF(Monatsverwendungsnachweis!H31="","",Monatsverwendungsnachweis!H31)</f>
        <v/>
      </c>
      <c r="F20" s="103">
        <f>Monatsverwendungsnachweis!G31</f>
        <v>0</v>
      </c>
      <c r="G20" s="116">
        <f>Monatsverwendungsnachweis!H31</f>
        <v>0</v>
      </c>
      <c r="H20" s="419" t="str">
        <f>VLOOKUP(Monatsverwendungsnachweis!$K$5,Matrix,3,FALSE)</f>
        <v>?</v>
      </c>
      <c r="I20" s="419" t="str">
        <f>VLOOKUP(Monatsverwendungsnachweis!$K$5,Matrix,9,FALSE)</f>
        <v>?</v>
      </c>
      <c r="J20" s="419">
        <f>IF(Monatsverwendungsnachweis!I31="ja",1,0)</f>
        <v>0</v>
      </c>
      <c r="K20" s="419">
        <f>IF(Monatsverwendungsnachweis!Q31+Monatsverwendungsnachweis!R31&gt;0,1,0)</f>
        <v>0</v>
      </c>
      <c r="L20" s="695">
        <f t="shared" si="0"/>
        <v>0</v>
      </c>
      <c r="M20" s="419">
        <f>Monatsverwendungsnachweis!BM31</f>
        <v>1</v>
      </c>
      <c r="N20" s="419">
        <f>IF(H20=1,Ermittlung_Pauschale!K20,L20*M20)</f>
        <v>0</v>
      </c>
      <c r="O20" s="147" t="e">
        <f>N20*'Pauschale Summen'!$G$17</f>
        <v>#VALUE!</v>
      </c>
      <c r="T20" s="693" t="s">
        <v>718</v>
      </c>
    </row>
    <row r="21" spans="1:20" x14ac:dyDescent="0.25">
      <c r="A21" s="103" t="str">
        <f>Monatsverwendungsnachweis!A32</f>
        <v/>
      </c>
      <c r="B21" s="145">
        <f>Monatsverwendungsnachweis!B32</f>
        <v>0</v>
      </c>
      <c r="C21" s="145">
        <f>Monatsverwendungsnachweis!D32</f>
        <v>0</v>
      </c>
      <c r="D21" s="116" t="str">
        <f>IF(Monatsverwendungsnachweis!F32="","",Monatsverwendungsnachweis!F32)</f>
        <v/>
      </c>
      <c r="E21" s="116" t="str">
        <f>IF(Monatsverwendungsnachweis!H32="","",Monatsverwendungsnachweis!H32)</f>
        <v/>
      </c>
      <c r="F21" s="103">
        <f>Monatsverwendungsnachweis!G32</f>
        <v>0</v>
      </c>
      <c r="G21" s="116">
        <f>Monatsverwendungsnachweis!H32</f>
        <v>0</v>
      </c>
      <c r="H21" s="419" t="str">
        <f>VLOOKUP(Monatsverwendungsnachweis!$K$5,Matrix,3,FALSE)</f>
        <v>?</v>
      </c>
      <c r="I21" s="419" t="str">
        <f>VLOOKUP(Monatsverwendungsnachweis!$K$5,Matrix,9,FALSE)</f>
        <v>?</v>
      </c>
      <c r="J21" s="419">
        <f>IF(Monatsverwendungsnachweis!I32="ja",1,0)</f>
        <v>0</v>
      </c>
      <c r="K21" s="419">
        <f>IF(Monatsverwendungsnachweis!Q32+Monatsverwendungsnachweis!R32&gt;0,1,0)</f>
        <v>0</v>
      </c>
      <c r="L21" s="695">
        <f t="shared" si="0"/>
        <v>0</v>
      </c>
      <c r="M21" s="419">
        <f>Monatsverwendungsnachweis!BM32</f>
        <v>1</v>
      </c>
      <c r="N21" s="419">
        <f>IF(H21=1,Ermittlung_Pauschale!K21,L21*M21)</f>
        <v>0</v>
      </c>
      <c r="O21" s="147" t="e">
        <f>N21*'Pauschale Summen'!$G$17</f>
        <v>#VALUE!</v>
      </c>
      <c r="T21" s="693" t="s">
        <v>717</v>
      </c>
    </row>
    <row r="22" spans="1:20" x14ac:dyDescent="0.25">
      <c r="A22" s="103" t="str">
        <f>Monatsverwendungsnachweis!A33</f>
        <v/>
      </c>
      <c r="B22" s="145">
        <f>Monatsverwendungsnachweis!B33</f>
        <v>0</v>
      </c>
      <c r="C22" s="145">
        <f>Monatsverwendungsnachweis!D33</f>
        <v>0</v>
      </c>
      <c r="D22" s="116" t="str">
        <f>IF(Monatsverwendungsnachweis!F33="","",Monatsverwendungsnachweis!F33)</f>
        <v/>
      </c>
      <c r="E22" s="116" t="str">
        <f>IF(Monatsverwendungsnachweis!H33="","",Monatsverwendungsnachweis!H33)</f>
        <v/>
      </c>
      <c r="F22" s="103">
        <f>Monatsverwendungsnachweis!G33</f>
        <v>0</v>
      </c>
      <c r="G22" s="116">
        <f>Monatsverwendungsnachweis!H33</f>
        <v>0</v>
      </c>
      <c r="H22" s="419" t="str">
        <f>VLOOKUP(Monatsverwendungsnachweis!$K$5,Matrix,3,FALSE)</f>
        <v>?</v>
      </c>
      <c r="I22" s="419" t="str">
        <f>VLOOKUP(Monatsverwendungsnachweis!$K$5,Matrix,9,FALSE)</f>
        <v>?</v>
      </c>
      <c r="J22" s="419">
        <f>IF(Monatsverwendungsnachweis!I33="ja",1,0)</f>
        <v>0</v>
      </c>
      <c r="K22" s="419">
        <f>IF(Monatsverwendungsnachweis!Q33+Monatsverwendungsnachweis!R33&gt;0,1,0)</f>
        <v>0</v>
      </c>
      <c r="L22" s="695">
        <f t="shared" si="0"/>
        <v>0</v>
      </c>
      <c r="M22" s="419">
        <f>Monatsverwendungsnachweis!BM33</f>
        <v>1</v>
      </c>
      <c r="N22" s="419">
        <f>IF(H22=1,Ermittlung_Pauschale!K22,L22*M22)</f>
        <v>0</v>
      </c>
      <c r="O22" s="147" t="e">
        <f>N22*'Pauschale Summen'!$G$17</f>
        <v>#VALUE!</v>
      </c>
    </row>
    <row r="23" spans="1:20" x14ac:dyDescent="0.25">
      <c r="A23" s="103" t="str">
        <f>Monatsverwendungsnachweis!A34</f>
        <v/>
      </c>
      <c r="B23" s="145">
        <f>Monatsverwendungsnachweis!B34</f>
        <v>0</v>
      </c>
      <c r="C23" s="145">
        <f>Monatsverwendungsnachweis!D34</f>
        <v>0</v>
      </c>
      <c r="D23" s="116" t="str">
        <f>IF(Monatsverwendungsnachweis!F34="","",Monatsverwendungsnachweis!F34)</f>
        <v/>
      </c>
      <c r="E23" s="116" t="str">
        <f>IF(Monatsverwendungsnachweis!H34="","",Monatsverwendungsnachweis!H34)</f>
        <v/>
      </c>
      <c r="F23" s="103">
        <f>Monatsverwendungsnachweis!G34</f>
        <v>0</v>
      </c>
      <c r="G23" s="116">
        <f>Monatsverwendungsnachweis!H34</f>
        <v>0</v>
      </c>
      <c r="H23" s="419" t="str">
        <f>VLOOKUP(Monatsverwendungsnachweis!$K$5,Matrix,3,FALSE)</f>
        <v>?</v>
      </c>
      <c r="I23" s="419" t="str">
        <f>VLOOKUP(Monatsverwendungsnachweis!$K$5,Matrix,9,FALSE)</f>
        <v>?</v>
      </c>
      <c r="J23" s="419">
        <f>IF(Monatsverwendungsnachweis!I34="ja",1,0)</f>
        <v>0</v>
      </c>
      <c r="K23" s="419">
        <f>IF(Monatsverwendungsnachweis!Q34+Monatsverwendungsnachweis!R34&gt;0,1,0)</f>
        <v>0</v>
      </c>
      <c r="L23" s="695">
        <f t="shared" si="0"/>
        <v>0</v>
      </c>
      <c r="M23" s="419">
        <f>Monatsverwendungsnachweis!BM34</f>
        <v>1</v>
      </c>
      <c r="N23" s="419">
        <f>IF(H23=1,Ermittlung_Pauschale!K23,L23*M23)</f>
        <v>0</v>
      </c>
      <c r="O23" s="147" t="e">
        <f>N23*'Pauschale Summen'!$G$17</f>
        <v>#VALUE!</v>
      </c>
      <c r="R23" s="76" t="s">
        <v>727</v>
      </c>
      <c r="T23" s="102" t="s">
        <v>729</v>
      </c>
    </row>
    <row r="24" spans="1:20" x14ac:dyDescent="0.25">
      <c r="A24" s="103" t="str">
        <f>Monatsverwendungsnachweis!A35</f>
        <v/>
      </c>
      <c r="B24" s="145">
        <f>Monatsverwendungsnachweis!B35</f>
        <v>0</v>
      </c>
      <c r="C24" s="145">
        <f>Monatsverwendungsnachweis!D35</f>
        <v>0</v>
      </c>
      <c r="D24" s="116" t="str">
        <f>IF(Monatsverwendungsnachweis!F35="","",Monatsverwendungsnachweis!F35)</f>
        <v/>
      </c>
      <c r="E24" s="116" t="str">
        <f>IF(Monatsverwendungsnachweis!H35="","",Monatsverwendungsnachweis!H35)</f>
        <v/>
      </c>
      <c r="F24" s="103">
        <f>Monatsverwendungsnachweis!G35</f>
        <v>0</v>
      </c>
      <c r="G24" s="116">
        <f>Monatsverwendungsnachweis!H35</f>
        <v>0</v>
      </c>
      <c r="H24" s="419" t="str">
        <f>VLOOKUP(Monatsverwendungsnachweis!$K$5,Matrix,3,FALSE)</f>
        <v>?</v>
      </c>
      <c r="I24" s="419" t="str">
        <f>VLOOKUP(Monatsverwendungsnachweis!$K$5,Matrix,9,FALSE)</f>
        <v>?</v>
      </c>
      <c r="J24" s="419">
        <f>IF(Monatsverwendungsnachweis!I35="ja",1,0)</f>
        <v>0</v>
      </c>
      <c r="K24" s="419">
        <f>IF(Monatsverwendungsnachweis!Q35+Monatsverwendungsnachweis!R35&gt;0,1,0)</f>
        <v>0</v>
      </c>
      <c r="L24" s="695">
        <f t="shared" si="0"/>
        <v>0</v>
      </c>
      <c r="M24" s="419">
        <f>Monatsverwendungsnachweis!BM35</f>
        <v>1</v>
      </c>
      <c r="N24" s="419">
        <f>IF(H24=1,Ermittlung_Pauschale!K24,L24*M24)</f>
        <v>0</v>
      </c>
      <c r="O24" s="147" t="e">
        <f>N24*'Pauschale Summen'!$G$17</f>
        <v>#VALUE!</v>
      </c>
      <c r="T24" s="102" t="s">
        <v>728</v>
      </c>
    </row>
    <row r="25" spans="1:20" x14ac:dyDescent="0.25">
      <c r="A25" s="103" t="str">
        <f>Monatsverwendungsnachweis!A36</f>
        <v/>
      </c>
      <c r="B25" s="145">
        <f>Monatsverwendungsnachweis!B36</f>
        <v>0</v>
      </c>
      <c r="C25" s="145">
        <f>Monatsverwendungsnachweis!D36</f>
        <v>0</v>
      </c>
      <c r="D25" s="116" t="str">
        <f>IF(Monatsverwendungsnachweis!F36="","",Monatsverwendungsnachweis!F36)</f>
        <v/>
      </c>
      <c r="E25" s="116" t="str">
        <f>IF(Monatsverwendungsnachweis!H36="","",Monatsverwendungsnachweis!H36)</f>
        <v/>
      </c>
      <c r="F25" s="103">
        <f>Monatsverwendungsnachweis!G36</f>
        <v>0</v>
      </c>
      <c r="G25" s="116">
        <f>Monatsverwendungsnachweis!H36</f>
        <v>0</v>
      </c>
      <c r="H25" s="419" t="str">
        <f>VLOOKUP(Monatsverwendungsnachweis!$K$5,Matrix,3,FALSE)</f>
        <v>?</v>
      </c>
      <c r="I25" s="419" t="str">
        <f>VLOOKUP(Monatsverwendungsnachweis!$K$5,Matrix,9,FALSE)</f>
        <v>?</v>
      </c>
      <c r="J25" s="419">
        <f>IF(Monatsverwendungsnachweis!I36="ja",1,0)</f>
        <v>0</v>
      </c>
      <c r="K25" s="419">
        <f>IF(Monatsverwendungsnachweis!Q36+Monatsverwendungsnachweis!R36&gt;0,1,0)</f>
        <v>0</v>
      </c>
      <c r="L25" s="695">
        <f t="shared" si="0"/>
        <v>0</v>
      </c>
      <c r="M25" s="419">
        <f>Monatsverwendungsnachweis!BM36</f>
        <v>1</v>
      </c>
      <c r="N25" s="419">
        <f>IF(H25=1,Ermittlung_Pauschale!K25,L25*M25)</f>
        <v>0</v>
      </c>
      <c r="O25" s="147" t="e">
        <f>N25*'Pauschale Summen'!$G$17</f>
        <v>#VALUE!</v>
      </c>
      <c r="T25" s="102" t="s">
        <v>740</v>
      </c>
    </row>
    <row r="26" spans="1:20" x14ac:dyDescent="0.25">
      <c r="A26" s="103" t="str">
        <f>Monatsverwendungsnachweis!A37</f>
        <v/>
      </c>
      <c r="B26" s="145">
        <f>Monatsverwendungsnachweis!B37</f>
        <v>0</v>
      </c>
      <c r="C26" s="145">
        <f>Monatsverwendungsnachweis!D37</f>
        <v>0</v>
      </c>
      <c r="D26" s="116" t="str">
        <f>IF(Monatsverwendungsnachweis!F37="","",Monatsverwendungsnachweis!F37)</f>
        <v/>
      </c>
      <c r="E26" s="116" t="str">
        <f>IF(Monatsverwendungsnachweis!H37="","",Monatsverwendungsnachweis!H37)</f>
        <v/>
      </c>
      <c r="F26" s="103">
        <f>Monatsverwendungsnachweis!G37</f>
        <v>0</v>
      </c>
      <c r="G26" s="116">
        <f>Monatsverwendungsnachweis!H37</f>
        <v>0</v>
      </c>
      <c r="H26" s="419" t="str">
        <f>VLOOKUP(Monatsverwendungsnachweis!$K$5,Matrix,3,FALSE)</f>
        <v>?</v>
      </c>
      <c r="I26" s="419" t="str">
        <f>VLOOKUP(Monatsverwendungsnachweis!$K$5,Matrix,9,FALSE)</f>
        <v>?</v>
      </c>
      <c r="J26" s="419">
        <f>IF(Monatsverwendungsnachweis!I37="ja",1,0)</f>
        <v>0</v>
      </c>
      <c r="K26" s="419">
        <f>IF(Monatsverwendungsnachweis!Q37+Monatsverwendungsnachweis!R37&gt;0,1,0)</f>
        <v>0</v>
      </c>
      <c r="L26" s="695">
        <f t="shared" si="0"/>
        <v>0</v>
      </c>
      <c r="M26" s="419">
        <f>Monatsverwendungsnachweis!BM37</f>
        <v>1</v>
      </c>
      <c r="N26" s="419">
        <f>IF(H26=1,Ermittlung_Pauschale!K26,L26*M26)</f>
        <v>0</v>
      </c>
      <c r="O26" s="147" t="e">
        <f>N26*'Pauschale Summen'!$G$17</f>
        <v>#VALUE!</v>
      </c>
    </row>
    <row r="27" spans="1:20" x14ac:dyDescent="0.25">
      <c r="A27" s="103" t="str">
        <f>Monatsverwendungsnachweis!A38</f>
        <v/>
      </c>
      <c r="B27" s="145">
        <f>Monatsverwendungsnachweis!B38</f>
        <v>0</v>
      </c>
      <c r="C27" s="145">
        <f>Monatsverwendungsnachweis!D38</f>
        <v>0</v>
      </c>
      <c r="D27" s="116" t="str">
        <f>IF(Monatsverwendungsnachweis!F38="","",Monatsverwendungsnachweis!F38)</f>
        <v/>
      </c>
      <c r="E27" s="116" t="str">
        <f>IF(Monatsverwendungsnachweis!H38="","",Monatsverwendungsnachweis!H38)</f>
        <v/>
      </c>
      <c r="F27" s="103">
        <f>Monatsverwendungsnachweis!G38</f>
        <v>0</v>
      </c>
      <c r="G27" s="116">
        <f>Monatsverwendungsnachweis!H38</f>
        <v>0</v>
      </c>
      <c r="H27" s="419" t="str">
        <f>VLOOKUP(Monatsverwendungsnachweis!$K$5,Matrix,3,FALSE)</f>
        <v>?</v>
      </c>
      <c r="I27" s="419" t="str">
        <f>VLOOKUP(Monatsverwendungsnachweis!$K$5,Matrix,9,FALSE)</f>
        <v>?</v>
      </c>
      <c r="J27" s="419">
        <f>IF(Monatsverwendungsnachweis!I38="ja",1,0)</f>
        <v>0</v>
      </c>
      <c r="K27" s="419">
        <f>IF(Monatsverwendungsnachweis!Q38+Monatsverwendungsnachweis!R38&gt;0,1,0)</f>
        <v>0</v>
      </c>
      <c r="L27" s="695">
        <f t="shared" si="0"/>
        <v>0</v>
      </c>
      <c r="M27" s="419">
        <f>Monatsverwendungsnachweis!BM38</f>
        <v>1</v>
      </c>
      <c r="N27" s="419">
        <f>IF(H27=1,Ermittlung_Pauschale!K27,L27*M27)</f>
        <v>0</v>
      </c>
      <c r="O27" s="147" t="e">
        <f>N27*'Pauschale Summen'!$G$17</f>
        <v>#VALUE!</v>
      </c>
      <c r="R27" s="76" t="s">
        <v>725</v>
      </c>
      <c r="T27" s="102" t="s">
        <v>730</v>
      </c>
    </row>
    <row r="28" spans="1:20" x14ac:dyDescent="0.25">
      <c r="A28" s="103" t="str">
        <f>Monatsverwendungsnachweis!A39</f>
        <v/>
      </c>
      <c r="B28" s="145">
        <f>Monatsverwendungsnachweis!B39</f>
        <v>0</v>
      </c>
      <c r="C28" s="145">
        <f>Monatsverwendungsnachweis!D39</f>
        <v>0</v>
      </c>
      <c r="D28" s="116" t="str">
        <f>IF(Monatsverwendungsnachweis!F39="","",Monatsverwendungsnachweis!F39)</f>
        <v/>
      </c>
      <c r="E28" s="116" t="str">
        <f>IF(Monatsverwendungsnachweis!H39="","",Monatsverwendungsnachweis!H39)</f>
        <v/>
      </c>
      <c r="F28" s="103">
        <f>Monatsverwendungsnachweis!G39</f>
        <v>0</v>
      </c>
      <c r="G28" s="116">
        <f>Monatsverwendungsnachweis!H39</f>
        <v>0</v>
      </c>
      <c r="H28" s="419" t="str">
        <f>VLOOKUP(Monatsverwendungsnachweis!$K$5,Matrix,3,FALSE)</f>
        <v>?</v>
      </c>
      <c r="I28" s="419" t="str">
        <f>VLOOKUP(Monatsverwendungsnachweis!$K$5,Matrix,9,FALSE)</f>
        <v>?</v>
      </c>
      <c r="J28" s="419">
        <f>IF(Monatsverwendungsnachweis!I39="ja",1,0)</f>
        <v>0</v>
      </c>
      <c r="K28" s="419">
        <f>IF(Monatsverwendungsnachweis!Q39+Monatsverwendungsnachweis!R39&gt;0,1,0)</f>
        <v>0</v>
      </c>
      <c r="L28" s="695">
        <f t="shared" si="0"/>
        <v>0</v>
      </c>
      <c r="M28" s="419">
        <f>Monatsverwendungsnachweis!BM39</f>
        <v>1</v>
      </c>
      <c r="N28" s="419">
        <f>IF(H28=1,Ermittlung_Pauschale!K28,L28*M28)</f>
        <v>0</v>
      </c>
      <c r="O28" s="147" t="e">
        <f>N28*'Pauschale Summen'!$G$17</f>
        <v>#VALUE!</v>
      </c>
    </row>
    <row r="29" spans="1:20" x14ac:dyDescent="0.25">
      <c r="A29" s="103" t="str">
        <f>Monatsverwendungsnachweis!A40</f>
        <v/>
      </c>
      <c r="B29" s="145">
        <f>Monatsverwendungsnachweis!B40</f>
        <v>0</v>
      </c>
      <c r="C29" s="145">
        <f>Monatsverwendungsnachweis!D40</f>
        <v>0</v>
      </c>
      <c r="D29" s="116" t="str">
        <f>IF(Monatsverwendungsnachweis!F40="","",Monatsverwendungsnachweis!F40)</f>
        <v/>
      </c>
      <c r="E29" s="116" t="str">
        <f>IF(Monatsverwendungsnachweis!H40="","",Monatsverwendungsnachweis!H40)</f>
        <v/>
      </c>
      <c r="F29" s="103">
        <f>Monatsverwendungsnachweis!G40</f>
        <v>0</v>
      </c>
      <c r="G29" s="116">
        <f>Monatsverwendungsnachweis!H40</f>
        <v>0</v>
      </c>
      <c r="H29" s="419" t="str">
        <f>VLOOKUP(Monatsverwendungsnachweis!$K$5,Matrix,3,FALSE)</f>
        <v>?</v>
      </c>
      <c r="I29" s="419" t="str">
        <f>VLOOKUP(Monatsverwendungsnachweis!$K$5,Matrix,9,FALSE)</f>
        <v>?</v>
      </c>
      <c r="J29" s="419">
        <f>IF(Monatsverwendungsnachweis!I40="ja",1,0)</f>
        <v>0</v>
      </c>
      <c r="K29" s="419">
        <f>IF(Monatsverwendungsnachweis!Q40+Monatsverwendungsnachweis!R40&gt;0,1,0)</f>
        <v>0</v>
      </c>
      <c r="L29" s="695">
        <f t="shared" si="0"/>
        <v>0</v>
      </c>
      <c r="M29" s="419">
        <f>Monatsverwendungsnachweis!BM40</f>
        <v>1</v>
      </c>
      <c r="N29" s="419">
        <f>IF(H29=1,Ermittlung_Pauschale!K29,L29*M29)</f>
        <v>0</v>
      </c>
      <c r="O29" s="147" t="e">
        <f>N29*'Pauschale Summen'!$G$17</f>
        <v>#VALUE!</v>
      </c>
      <c r="R29" s="76"/>
    </row>
    <row r="30" spans="1:20" x14ac:dyDescent="0.25">
      <c r="A30" s="103" t="str">
        <f>Monatsverwendungsnachweis!A41</f>
        <v/>
      </c>
      <c r="B30" s="145">
        <f>Monatsverwendungsnachweis!B41</f>
        <v>0</v>
      </c>
      <c r="C30" s="145">
        <f>Monatsverwendungsnachweis!D41</f>
        <v>0</v>
      </c>
      <c r="D30" s="116" t="str">
        <f>IF(Monatsverwendungsnachweis!F41="","",Monatsverwendungsnachweis!F41)</f>
        <v/>
      </c>
      <c r="E30" s="116" t="str">
        <f>IF(Monatsverwendungsnachweis!H41="","",Monatsverwendungsnachweis!H41)</f>
        <v/>
      </c>
      <c r="F30" s="103">
        <f>Monatsverwendungsnachweis!G41</f>
        <v>0</v>
      </c>
      <c r="G30" s="116">
        <f>Monatsverwendungsnachweis!H41</f>
        <v>0</v>
      </c>
      <c r="H30" s="419" t="str">
        <f>VLOOKUP(Monatsverwendungsnachweis!$K$5,Matrix,3,FALSE)</f>
        <v>?</v>
      </c>
      <c r="I30" s="419" t="str">
        <f>VLOOKUP(Monatsverwendungsnachweis!$K$5,Matrix,9,FALSE)</f>
        <v>?</v>
      </c>
      <c r="J30" s="419">
        <f>IF(Monatsverwendungsnachweis!I41="ja",1,0)</f>
        <v>0</v>
      </c>
      <c r="K30" s="419">
        <f>IF(Monatsverwendungsnachweis!Q41+Monatsverwendungsnachweis!R41&gt;0,1,0)</f>
        <v>0</v>
      </c>
      <c r="L30" s="695">
        <f t="shared" si="0"/>
        <v>0</v>
      </c>
      <c r="M30" s="419">
        <f>Monatsverwendungsnachweis!BM41</f>
        <v>1</v>
      </c>
      <c r="N30" s="419">
        <f>IF(H30=1,Ermittlung_Pauschale!K30,L30*M30)</f>
        <v>0</v>
      </c>
      <c r="O30" s="147" t="e">
        <f>N30*'Pauschale Summen'!$G$17</f>
        <v>#VALUE!</v>
      </c>
      <c r="R30" s="76" t="s">
        <v>590</v>
      </c>
      <c r="T30" s="102" t="s">
        <v>709</v>
      </c>
    </row>
    <row r="31" spans="1:20" x14ac:dyDescent="0.25">
      <c r="A31" s="103" t="str">
        <f>Monatsverwendungsnachweis!A42</f>
        <v/>
      </c>
      <c r="B31" s="145">
        <f>Monatsverwendungsnachweis!B42</f>
        <v>0</v>
      </c>
      <c r="C31" s="145">
        <f>Monatsverwendungsnachweis!D42</f>
        <v>0</v>
      </c>
      <c r="D31" s="116" t="str">
        <f>IF(Monatsverwendungsnachweis!F42="","",Monatsverwendungsnachweis!F42)</f>
        <v/>
      </c>
      <c r="E31" s="116" t="str">
        <f>IF(Monatsverwendungsnachweis!H42="","",Monatsverwendungsnachweis!H42)</f>
        <v/>
      </c>
      <c r="F31" s="103">
        <f>Monatsverwendungsnachweis!G42</f>
        <v>0</v>
      </c>
      <c r="G31" s="116">
        <f>Monatsverwendungsnachweis!H42</f>
        <v>0</v>
      </c>
      <c r="H31" s="419" t="str">
        <f>VLOOKUP(Monatsverwendungsnachweis!$K$5,Matrix,3,FALSE)</f>
        <v>?</v>
      </c>
      <c r="I31" s="419" t="str">
        <f>VLOOKUP(Monatsverwendungsnachweis!$K$5,Matrix,9,FALSE)</f>
        <v>?</v>
      </c>
      <c r="J31" s="419">
        <f>IF(Monatsverwendungsnachweis!I42="ja",1,0)</f>
        <v>0</v>
      </c>
      <c r="K31" s="419">
        <f>IF(Monatsverwendungsnachweis!Q42+Monatsverwendungsnachweis!R42&gt;0,1,0)</f>
        <v>0</v>
      </c>
      <c r="L31" s="695">
        <f t="shared" si="0"/>
        <v>0</v>
      </c>
      <c r="M31" s="419">
        <f>Monatsverwendungsnachweis!BM42</f>
        <v>1</v>
      </c>
      <c r="N31" s="419">
        <f>IF(H31=1,Ermittlung_Pauschale!K31,L31*M31)</f>
        <v>0</v>
      </c>
      <c r="O31" s="147" t="e">
        <f>N31*'Pauschale Summen'!$G$17</f>
        <v>#VALUE!</v>
      </c>
    </row>
    <row r="32" spans="1:20" x14ac:dyDescent="0.25">
      <c r="A32" s="103" t="str">
        <f>Monatsverwendungsnachweis!A43</f>
        <v/>
      </c>
      <c r="B32" s="145">
        <f>Monatsverwendungsnachweis!B43</f>
        <v>0</v>
      </c>
      <c r="C32" s="145">
        <f>Monatsverwendungsnachweis!D43</f>
        <v>0</v>
      </c>
      <c r="D32" s="116" t="str">
        <f>IF(Monatsverwendungsnachweis!F43="","",Monatsverwendungsnachweis!F43)</f>
        <v/>
      </c>
      <c r="E32" s="116" t="str">
        <f>IF(Monatsverwendungsnachweis!H43="","",Monatsverwendungsnachweis!H43)</f>
        <v/>
      </c>
      <c r="F32" s="103">
        <f>Monatsverwendungsnachweis!G43</f>
        <v>0</v>
      </c>
      <c r="G32" s="116">
        <f>Monatsverwendungsnachweis!H43</f>
        <v>0</v>
      </c>
      <c r="H32" s="419" t="str">
        <f>VLOOKUP(Monatsverwendungsnachweis!$K$5,Matrix,3,FALSE)</f>
        <v>?</v>
      </c>
      <c r="I32" s="419" t="str">
        <f>VLOOKUP(Monatsverwendungsnachweis!$K$5,Matrix,9,FALSE)</f>
        <v>?</v>
      </c>
      <c r="J32" s="419">
        <f>IF(Monatsverwendungsnachweis!I43="ja",1,0)</f>
        <v>0</v>
      </c>
      <c r="K32" s="419">
        <f>IF(Monatsverwendungsnachweis!Q43+Monatsverwendungsnachweis!R43&gt;0,1,0)</f>
        <v>0</v>
      </c>
      <c r="L32" s="695">
        <f t="shared" si="0"/>
        <v>0</v>
      </c>
      <c r="M32" s="419">
        <f>Monatsverwendungsnachweis!BM43</f>
        <v>1</v>
      </c>
      <c r="N32" s="419">
        <f>IF(H32=1,Ermittlung_Pauschale!K32,L32*M32)</f>
        <v>0</v>
      </c>
      <c r="O32" s="147" t="e">
        <f>N32*'Pauschale Summen'!$G$17</f>
        <v>#VALUE!</v>
      </c>
      <c r="R32" s="76" t="s">
        <v>217</v>
      </c>
      <c r="T32" s="102" t="s">
        <v>710</v>
      </c>
    </row>
    <row r="33" spans="1:20" x14ac:dyDescent="0.25">
      <c r="A33" s="103" t="str">
        <f>Monatsverwendungsnachweis!A44</f>
        <v/>
      </c>
      <c r="B33" s="145">
        <f>Monatsverwendungsnachweis!B44</f>
        <v>0</v>
      </c>
      <c r="C33" s="145">
        <f>Monatsverwendungsnachweis!D44</f>
        <v>0</v>
      </c>
      <c r="D33" s="116" t="str">
        <f>IF(Monatsverwendungsnachweis!F44="","",Monatsverwendungsnachweis!F44)</f>
        <v/>
      </c>
      <c r="E33" s="116" t="str">
        <f>IF(Monatsverwendungsnachweis!H44="","",Monatsverwendungsnachweis!H44)</f>
        <v/>
      </c>
      <c r="F33" s="103">
        <f>Monatsverwendungsnachweis!G44</f>
        <v>0</v>
      </c>
      <c r="G33" s="116">
        <f>Monatsverwendungsnachweis!H44</f>
        <v>0</v>
      </c>
      <c r="H33" s="419" t="str">
        <f>VLOOKUP(Monatsverwendungsnachweis!$K$5,Matrix,3,FALSE)</f>
        <v>?</v>
      </c>
      <c r="I33" s="419" t="str">
        <f>VLOOKUP(Monatsverwendungsnachweis!$K$5,Matrix,9,FALSE)</f>
        <v>?</v>
      </c>
      <c r="J33" s="419">
        <f>IF(Monatsverwendungsnachweis!I44="ja",1,0)</f>
        <v>0</v>
      </c>
      <c r="K33" s="419">
        <f>IF(Monatsverwendungsnachweis!Q44+Monatsverwendungsnachweis!R44&gt;0,1,0)</f>
        <v>0</v>
      </c>
      <c r="L33" s="695">
        <f t="shared" si="0"/>
        <v>0</v>
      </c>
      <c r="M33" s="419">
        <f>Monatsverwendungsnachweis!BM44</f>
        <v>1</v>
      </c>
      <c r="N33" s="419">
        <f>IF(H33=1,Ermittlung_Pauschale!K33,L33*M33)</f>
        <v>0</v>
      </c>
      <c r="O33" s="147" t="e">
        <f>N33*'Pauschale Summen'!$G$17</f>
        <v>#VALUE!</v>
      </c>
    </row>
    <row r="34" spans="1:20" x14ac:dyDescent="0.25">
      <c r="A34" s="103" t="str">
        <f>Monatsverwendungsnachweis!A45</f>
        <v/>
      </c>
      <c r="B34" s="145">
        <f>Monatsverwendungsnachweis!B45</f>
        <v>0</v>
      </c>
      <c r="C34" s="145">
        <f>Monatsverwendungsnachweis!D45</f>
        <v>0</v>
      </c>
      <c r="D34" s="116" t="str">
        <f>IF(Monatsverwendungsnachweis!F45="","",Monatsverwendungsnachweis!F45)</f>
        <v/>
      </c>
      <c r="E34" s="116" t="str">
        <f>IF(Monatsverwendungsnachweis!H45="","",Monatsverwendungsnachweis!H45)</f>
        <v/>
      </c>
      <c r="F34" s="103">
        <f>Monatsverwendungsnachweis!G45</f>
        <v>0</v>
      </c>
      <c r="G34" s="116">
        <f>Monatsverwendungsnachweis!H45</f>
        <v>0</v>
      </c>
      <c r="H34" s="419" t="str">
        <f>VLOOKUP(Monatsverwendungsnachweis!$K$5,Matrix,3,FALSE)</f>
        <v>?</v>
      </c>
      <c r="I34" s="419" t="str">
        <f>VLOOKUP(Monatsverwendungsnachweis!$K$5,Matrix,9,FALSE)</f>
        <v>?</v>
      </c>
      <c r="J34" s="419">
        <f>IF(Monatsverwendungsnachweis!I45="ja",1,0)</f>
        <v>0</v>
      </c>
      <c r="K34" s="419">
        <f>IF(Monatsverwendungsnachweis!Q45+Monatsverwendungsnachweis!R45&gt;0,1,0)</f>
        <v>0</v>
      </c>
      <c r="L34" s="695">
        <f t="shared" si="0"/>
        <v>0</v>
      </c>
      <c r="M34" s="419">
        <f>Monatsverwendungsnachweis!BM45</f>
        <v>1</v>
      </c>
      <c r="N34" s="419">
        <f>IF(H34=1,Ermittlung_Pauschale!K34,L34*M34)</f>
        <v>0</v>
      </c>
      <c r="O34" s="147" t="e">
        <f>N34*'Pauschale Summen'!$G$17</f>
        <v>#VALUE!</v>
      </c>
      <c r="T34" s="102" t="s">
        <v>711</v>
      </c>
    </row>
    <row r="35" spans="1:20" x14ac:dyDescent="0.25">
      <c r="A35" s="103" t="str">
        <f>Monatsverwendungsnachweis!A46</f>
        <v/>
      </c>
      <c r="B35" s="145">
        <f>Monatsverwendungsnachweis!B46</f>
        <v>0</v>
      </c>
      <c r="C35" s="145">
        <f>Monatsverwendungsnachweis!D46</f>
        <v>0</v>
      </c>
      <c r="D35" s="116" t="str">
        <f>IF(Monatsverwendungsnachweis!F46="","",Monatsverwendungsnachweis!F46)</f>
        <v/>
      </c>
      <c r="E35" s="116" t="str">
        <f>IF(Monatsverwendungsnachweis!H46="","",Monatsverwendungsnachweis!H46)</f>
        <v/>
      </c>
      <c r="F35" s="103">
        <f>Monatsverwendungsnachweis!G46</f>
        <v>0</v>
      </c>
      <c r="G35" s="116">
        <f>Monatsverwendungsnachweis!H46</f>
        <v>0</v>
      </c>
      <c r="H35" s="419" t="str">
        <f>VLOOKUP(Monatsverwendungsnachweis!$K$5,Matrix,3,FALSE)</f>
        <v>?</v>
      </c>
      <c r="I35" s="419" t="str">
        <f>VLOOKUP(Monatsverwendungsnachweis!$K$5,Matrix,9,FALSE)</f>
        <v>?</v>
      </c>
      <c r="J35" s="419">
        <f>IF(Monatsverwendungsnachweis!I46="ja",1,0)</f>
        <v>0</v>
      </c>
      <c r="K35" s="419">
        <f>IF(Monatsverwendungsnachweis!Q46+Monatsverwendungsnachweis!R46&gt;0,1,0)</f>
        <v>0</v>
      </c>
      <c r="L35" s="695">
        <f t="shared" si="0"/>
        <v>0</v>
      </c>
      <c r="M35" s="419">
        <f>Monatsverwendungsnachweis!BM46</f>
        <v>1</v>
      </c>
      <c r="N35" s="419">
        <f>IF(H35=1,Ermittlung_Pauschale!K35,L35*M35)</f>
        <v>0</v>
      </c>
      <c r="O35" s="147" t="e">
        <f>N35*'Pauschale Summen'!$G$17</f>
        <v>#VALUE!</v>
      </c>
      <c r="T35" s="102" t="s">
        <v>732</v>
      </c>
    </row>
    <row r="36" spans="1:20" x14ac:dyDescent="0.25">
      <c r="A36" s="103" t="str">
        <f>Monatsverwendungsnachweis!A47</f>
        <v/>
      </c>
      <c r="B36" s="145">
        <f>Monatsverwendungsnachweis!B47</f>
        <v>0</v>
      </c>
      <c r="C36" s="145">
        <f>Monatsverwendungsnachweis!D47</f>
        <v>0</v>
      </c>
      <c r="D36" s="116" t="str">
        <f>IF(Monatsverwendungsnachweis!F47="","",Monatsverwendungsnachweis!F47)</f>
        <v/>
      </c>
      <c r="E36" s="116" t="str">
        <f>IF(Monatsverwendungsnachweis!H47="","",Monatsverwendungsnachweis!H47)</f>
        <v/>
      </c>
      <c r="F36" s="103">
        <f>Monatsverwendungsnachweis!G47</f>
        <v>0</v>
      </c>
      <c r="G36" s="116">
        <f>Monatsverwendungsnachweis!H47</f>
        <v>0</v>
      </c>
      <c r="H36" s="419" t="str">
        <f>VLOOKUP(Monatsverwendungsnachweis!$K$5,Matrix,3,FALSE)</f>
        <v>?</v>
      </c>
      <c r="I36" s="419" t="str">
        <f>VLOOKUP(Monatsverwendungsnachweis!$K$5,Matrix,9,FALSE)</f>
        <v>?</v>
      </c>
      <c r="J36" s="419">
        <f>IF(Monatsverwendungsnachweis!I47="ja",1,0)</f>
        <v>0</v>
      </c>
      <c r="K36" s="419">
        <f>IF(Monatsverwendungsnachweis!Q47+Monatsverwendungsnachweis!R47&gt;0,1,0)</f>
        <v>0</v>
      </c>
      <c r="L36" s="695">
        <f t="shared" si="0"/>
        <v>0</v>
      </c>
      <c r="M36" s="419">
        <f>Monatsverwendungsnachweis!BM47</f>
        <v>1</v>
      </c>
      <c r="N36" s="419">
        <f>IF(H36=1,Ermittlung_Pauschale!K36,L36*M36)</f>
        <v>0</v>
      </c>
      <c r="O36" s="147" t="e">
        <f>N36*'Pauschale Summen'!$G$17</f>
        <v>#VALUE!</v>
      </c>
    </row>
    <row r="37" spans="1:20" x14ac:dyDescent="0.25">
      <c r="A37" s="103" t="str">
        <f>Monatsverwendungsnachweis!A48</f>
        <v/>
      </c>
      <c r="B37" s="145">
        <f>Monatsverwendungsnachweis!B48</f>
        <v>0</v>
      </c>
      <c r="C37" s="145">
        <f>Monatsverwendungsnachweis!D48</f>
        <v>0</v>
      </c>
      <c r="D37" s="116" t="str">
        <f>IF(Monatsverwendungsnachweis!F48="","",Monatsverwendungsnachweis!F48)</f>
        <v/>
      </c>
      <c r="E37" s="116" t="str">
        <f>IF(Monatsverwendungsnachweis!H48="","",Monatsverwendungsnachweis!H48)</f>
        <v/>
      </c>
      <c r="F37" s="103">
        <f>Monatsverwendungsnachweis!G48</f>
        <v>0</v>
      </c>
      <c r="G37" s="116">
        <f>Monatsverwendungsnachweis!H48</f>
        <v>0</v>
      </c>
      <c r="H37" s="419" t="str">
        <f>VLOOKUP(Monatsverwendungsnachweis!$K$5,Matrix,3,FALSE)</f>
        <v>?</v>
      </c>
      <c r="I37" s="419" t="str">
        <f>VLOOKUP(Monatsverwendungsnachweis!$K$5,Matrix,9,FALSE)</f>
        <v>?</v>
      </c>
      <c r="J37" s="419">
        <f>IF(Monatsverwendungsnachweis!I48="ja",1,0)</f>
        <v>0</v>
      </c>
      <c r="K37" s="419">
        <f>IF(Monatsverwendungsnachweis!Q48+Monatsverwendungsnachweis!R48&gt;0,1,0)</f>
        <v>0</v>
      </c>
      <c r="L37" s="695">
        <f t="shared" si="0"/>
        <v>0</v>
      </c>
      <c r="M37" s="419">
        <f>Monatsverwendungsnachweis!BM48</f>
        <v>1</v>
      </c>
      <c r="N37" s="419">
        <f>IF(H37=1,Ermittlung_Pauschale!K37,L37*M37)</f>
        <v>0</v>
      </c>
      <c r="O37" s="147" t="e">
        <f>N37*'Pauschale Summen'!$G$17</f>
        <v>#VALUE!</v>
      </c>
    </row>
    <row r="38" spans="1:20" x14ac:dyDescent="0.25">
      <c r="A38" s="103" t="str">
        <f>Monatsverwendungsnachweis!A49</f>
        <v/>
      </c>
      <c r="B38" s="145">
        <f>Monatsverwendungsnachweis!B49</f>
        <v>0</v>
      </c>
      <c r="C38" s="145">
        <f>Monatsverwendungsnachweis!D49</f>
        <v>0</v>
      </c>
      <c r="D38" s="116" t="str">
        <f>IF(Monatsverwendungsnachweis!F49="","",Monatsverwendungsnachweis!F49)</f>
        <v/>
      </c>
      <c r="E38" s="116" t="str">
        <f>IF(Monatsverwendungsnachweis!H49="","",Monatsverwendungsnachweis!H49)</f>
        <v/>
      </c>
      <c r="F38" s="103">
        <f>Monatsverwendungsnachweis!G49</f>
        <v>0</v>
      </c>
      <c r="G38" s="116">
        <f>Monatsverwendungsnachweis!H49</f>
        <v>0</v>
      </c>
      <c r="H38" s="419" t="str">
        <f>VLOOKUP(Monatsverwendungsnachweis!$K$5,Matrix,3,FALSE)</f>
        <v>?</v>
      </c>
      <c r="I38" s="419" t="str">
        <f>VLOOKUP(Monatsverwendungsnachweis!$K$5,Matrix,9,FALSE)</f>
        <v>?</v>
      </c>
      <c r="J38" s="419">
        <f>IF(Monatsverwendungsnachweis!I49="ja",1,0)</f>
        <v>0</v>
      </c>
      <c r="K38" s="419">
        <f>IF(Monatsverwendungsnachweis!Q49+Monatsverwendungsnachweis!R49&gt;0,1,0)</f>
        <v>0</v>
      </c>
      <c r="L38" s="695">
        <f t="shared" si="0"/>
        <v>0</v>
      </c>
      <c r="M38" s="419">
        <f>Monatsverwendungsnachweis!BM49</f>
        <v>1</v>
      </c>
      <c r="N38" s="419">
        <f>IF(H38=1,Ermittlung_Pauschale!K38,L38*M38)</f>
        <v>0</v>
      </c>
      <c r="O38" s="147" t="e">
        <f>N38*'Pauschale Summen'!$G$17</f>
        <v>#VALUE!</v>
      </c>
    </row>
    <row r="39" spans="1:20" x14ac:dyDescent="0.25">
      <c r="A39" s="103" t="str">
        <f>Monatsverwendungsnachweis!A50</f>
        <v/>
      </c>
      <c r="B39" s="145">
        <f>Monatsverwendungsnachweis!B50</f>
        <v>0</v>
      </c>
      <c r="C39" s="145">
        <f>Monatsverwendungsnachweis!D50</f>
        <v>0</v>
      </c>
      <c r="D39" s="116" t="str">
        <f>IF(Monatsverwendungsnachweis!F50="","",Monatsverwendungsnachweis!F50)</f>
        <v/>
      </c>
      <c r="E39" s="116" t="str">
        <f>IF(Monatsverwendungsnachweis!H50="","",Monatsverwendungsnachweis!H50)</f>
        <v/>
      </c>
      <c r="F39" s="103">
        <f>Monatsverwendungsnachweis!G50</f>
        <v>0</v>
      </c>
      <c r="G39" s="116">
        <f>Monatsverwendungsnachweis!H50</f>
        <v>0</v>
      </c>
      <c r="H39" s="419" t="str">
        <f>VLOOKUP(Monatsverwendungsnachweis!$K$5,Matrix,3,FALSE)</f>
        <v>?</v>
      </c>
      <c r="I39" s="419" t="str">
        <f>VLOOKUP(Monatsverwendungsnachweis!$K$5,Matrix,9,FALSE)</f>
        <v>?</v>
      </c>
      <c r="J39" s="419">
        <f>IF(Monatsverwendungsnachweis!I50="ja",1,0)</f>
        <v>0</v>
      </c>
      <c r="K39" s="419">
        <f>IF(Monatsverwendungsnachweis!Q50+Monatsverwendungsnachweis!R50&gt;0,1,0)</f>
        <v>0</v>
      </c>
      <c r="L39" s="695">
        <f t="shared" si="0"/>
        <v>0</v>
      </c>
      <c r="M39" s="419">
        <f>Monatsverwendungsnachweis!BM50</f>
        <v>1</v>
      </c>
      <c r="N39" s="419">
        <f>IF(H39=1,Ermittlung_Pauschale!K39,L39*M39)</f>
        <v>0</v>
      </c>
      <c r="O39" s="147" t="e">
        <f>N39*'Pauschale Summen'!$G$17</f>
        <v>#VALUE!</v>
      </c>
    </row>
    <row r="40" spans="1:20" x14ac:dyDescent="0.25">
      <c r="A40" s="103" t="str">
        <f>Monatsverwendungsnachweis!A51</f>
        <v/>
      </c>
      <c r="B40" s="145">
        <f>Monatsverwendungsnachweis!B51</f>
        <v>0</v>
      </c>
      <c r="C40" s="145">
        <f>Monatsverwendungsnachweis!D51</f>
        <v>0</v>
      </c>
      <c r="D40" s="116" t="str">
        <f>IF(Monatsverwendungsnachweis!F51="","",Monatsverwendungsnachweis!F51)</f>
        <v/>
      </c>
      <c r="E40" s="116" t="str">
        <f>IF(Monatsverwendungsnachweis!H51="","",Monatsverwendungsnachweis!H51)</f>
        <v/>
      </c>
      <c r="F40" s="103">
        <f>Monatsverwendungsnachweis!G51</f>
        <v>0</v>
      </c>
      <c r="G40" s="116">
        <f>Monatsverwendungsnachweis!H51</f>
        <v>0</v>
      </c>
      <c r="H40" s="419" t="str">
        <f>VLOOKUP(Monatsverwendungsnachweis!$K$5,Matrix,3,FALSE)</f>
        <v>?</v>
      </c>
      <c r="I40" s="419" t="str">
        <f>VLOOKUP(Monatsverwendungsnachweis!$K$5,Matrix,9,FALSE)</f>
        <v>?</v>
      </c>
      <c r="J40" s="419">
        <f>IF(Monatsverwendungsnachweis!I51="ja",1,0)</f>
        <v>0</v>
      </c>
      <c r="K40" s="419">
        <f>IF(Monatsverwendungsnachweis!Q51+Monatsverwendungsnachweis!R51&gt;0,1,0)</f>
        <v>0</v>
      </c>
      <c r="L40" s="695">
        <f t="shared" si="0"/>
        <v>0</v>
      </c>
      <c r="M40" s="419">
        <f>Monatsverwendungsnachweis!BM51</f>
        <v>1</v>
      </c>
      <c r="N40" s="419">
        <f>IF(H40=1,Ermittlung_Pauschale!K40,L40*M40)</f>
        <v>0</v>
      </c>
      <c r="O40" s="147" t="e">
        <f>N40*'Pauschale Summen'!$G$17</f>
        <v>#VALUE!</v>
      </c>
    </row>
    <row r="41" spans="1:20" x14ac:dyDescent="0.25">
      <c r="A41" s="103" t="str">
        <f>Monatsverwendungsnachweis!A52</f>
        <v/>
      </c>
      <c r="B41" s="145">
        <f>Monatsverwendungsnachweis!B52</f>
        <v>0</v>
      </c>
      <c r="C41" s="145">
        <f>Monatsverwendungsnachweis!D52</f>
        <v>0</v>
      </c>
      <c r="D41" s="116" t="str">
        <f>IF(Monatsverwendungsnachweis!F52="","",Monatsverwendungsnachweis!F52)</f>
        <v/>
      </c>
      <c r="E41" s="116" t="str">
        <f>IF(Monatsverwendungsnachweis!H52="","",Monatsverwendungsnachweis!H52)</f>
        <v/>
      </c>
      <c r="F41" s="103">
        <f>Monatsverwendungsnachweis!G52</f>
        <v>0</v>
      </c>
      <c r="G41" s="116">
        <f>Monatsverwendungsnachweis!H52</f>
        <v>0</v>
      </c>
      <c r="H41" s="419" t="str">
        <f>VLOOKUP(Monatsverwendungsnachweis!$K$5,Matrix,3,FALSE)</f>
        <v>?</v>
      </c>
      <c r="I41" s="419" t="str">
        <f>VLOOKUP(Monatsverwendungsnachweis!$K$5,Matrix,9,FALSE)</f>
        <v>?</v>
      </c>
      <c r="J41" s="419">
        <f>IF(Monatsverwendungsnachweis!I52="ja",1,0)</f>
        <v>0</v>
      </c>
      <c r="K41" s="419">
        <f>IF(Monatsverwendungsnachweis!Q52+Monatsverwendungsnachweis!R52&gt;0,1,0)</f>
        <v>0</v>
      </c>
      <c r="L41" s="695">
        <f t="shared" si="0"/>
        <v>0</v>
      </c>
      <c r="M41" s="419">
        <f>Monatsverwendungsnachweis!BM52</f>
        <v>1</v>
      </c>
      <c r="N41" s="419">
        <f>IF(H41=1,Ermittlung_Pauschale!K41,L41*M41)</f>
        <v>0</v>
      </c>
      <c r="O41" s="147" t="e">
        <f>N41*'Pauschale Summen'!$G$17</f>
        <v>#VALUE!</v>
      </c>
    </row>
    <row r="42" spans="1:20" x14ac:dyDescent="0.25">
      <c r="A42" s="103" t="str">
        <f>Monatsverwendungsnachweis!A53</f>
        <v/>
      </c>
      <c r="B42" s="145">
        <f>Monatsverwendungsnachweis!B53</f>
        <v>0</v>
      </c>
      <c r="C42" s="145">
        <f>Monatsverwendungsnachweis!D53</f>
        <v>0</v>
      </c>
      <c r="D42" s="116" t="str">
        <f>IF(Monatsverwendungsnachweis!F53="","",Monatsverwendungsnachweis!F53)</f>
        <v/>
      </c>
      <c r="E42" s="116" t="str">
        <f>IF(Monatsverwendungsnachweis!H53="","",Monatsverwendungsnachweis!H53)</f>
        <v/>
      </c>
      <c r="F42" s="103">
        <f>Monatsverwendungsnachweis!G53</f>
        <v>0</v>
      </c>
      <c r="G42" s="116">
        <f>Monatsverwendungsnachweis!H53</f>
        <v>0</v>
      </c>
      <c r="H42" s="419" t="str">
        <f>VLOOKUP(Monatsverwendungsnachweis!$K$5,Matrix,3,FALSE)</f>
        <v>?</v>
      </c>
      <c r="I42" s="419" t="str">
        <f>VLOOKUP(Monatsverwendungsnachweis!$K$5,Matrix,9,FALSE)</f>
        <v>?</v>
      </c>
      <c r="J42" s="419">
        <f>IF(Monatsverwendungsnachweis!I53="ja",1,0)</f>
        <v>0</v>
      </c>
      <c r="K42" s="419">
        <f>IF(Monatsverwendungsnachweis!Q53+Monatsverwendungsnachweis!R53&gt;0,1,0)</f>
        <v>0</v>
      </c>
      <c r="L42" s="695">
        <f t="shared" si="0"/>
        <v>0</v>
      </c>
      <c r="M42" s="419">
        <f>Monatsverwendungsnachweis!BM53</f>
        <v>1</v>
      </c>
      <c r="N42" s="419">
        <f>IF(H42=1,Ermittlung_Pauschale!K42,L42*M42)</f>
        <v>0</v>
      </c>
      <c r="O42" s="147" t="e">
        <f>N42*'Pauschale Summen'!$G$17</f>
        <v>#VALUE!</v>
      </c>
    </row>
    <row r="43" spans="1:20" x14ac:dyDescent="0.25">
      <c r="A43" s="103" t="str">
        <f>Monatsverwendungsnachweis!A54</f>
        <v/>
      </c>
      <c r="B43" s="145">
        <f>Monatsverwendungsnachweis!B54</f>
        <v>0</v>
      </c>
      <c r="C43" s="145">
        <f>Monatsverwendungsnachweis!D54</f>
        <v>0</v>
      </c>
      <c r="D43" s="116" t="str">
        <f>IF(Monatsverwendungsnachweis!F54="","",Monatsverwendungsnachweis!F54)</f>
        <v/>
      </c>
      <c r="E43" s="116" t="str">
        <f>IF(Monatsverwendungsnachweis!H54="","",Monatsverwendungsnachweis!H54)</f>
        <v/>
      </c>
      <c r="F43" s="103">
        <f>Monatsverwendungsnachweis!G54</f>
        <v>0</v>
      </c>
      <c r="G43" s="116">
        <f>Monatsverwendungsnachweis!H54</f>
        <v>0</v>
      </c>
      <c r="H43" s="419" t="str">
        <f>VLOOKUP(Monatsverwendungsnachweis!$K$5,Matrix,3,FALSE)</f>
        <v>?</v>
      </c>
      <c r="I43" s="419" t="str">
        <f>VLOOKUP(Monatsverwendungsnachweis!$K$5,Matrix,9,FALSE)</f>
        <v>?</v>
      </c>
      <c r="J43" s="419">
        <f>IF(Monatsverwendungsnachweis!I54="ja",1,0)</f>
        <v>0</v>
      </c>
      <c r="K43" s="419">
        <f>IF(Monatsverwendungsnachweis!Q54+Monatsverwendungsnachweis!R54&gt;0,1,0)</f>
        <v>0</v>
      </c>
      <c r="L43" s="695">
        <f t="shared" si="0"/>
        <v>0</v>
      </c>
      <c r="M43" s="419">
        <f>Monatsverwendungsnachweis!BM54</f>
        <v>1</v>
      </c>
      <c r="N43" s="419">
        <f>IF(H43=1,Ermittlung_Pauschale!K43,L43*M43)</f>
        <v>0</v>
      </c>
      <c r="O43" s="147" t="e">
        <f>N43*'Pauschale Summen'!$G$17</f>
        <v>#VALUE!</v>
      </c>
    </row>
    <row r="44" spans="1:20" x14ac:dyDescent="0.25">
      <c r="A44" s="103" t="str">
        <f>Monatsverwendungsnachweis!A55</f>
        <v/>
      </c>
      <c r="B44" s="145">
        <f>Monatsverwendungsnachweis!B55</f>
        <v>0</v>
      </c>
      <c r="C44" s="145">
        <f>Monatsverwendungsnachweis!D55</f>
        <v>0</v>
      </c>
      <c r="D44" s="116" t="str">
        <f>IF(Monatsverwendungsnachweis!F55="","",Monatsverwendungsnachweis!F55)</f>
        <v/>
      </c>
      <c r="E44" s="116" t="str">
        <f>IF(Monatsverwendungsnachweis!H55="","",Monatsverwendungsnachweis!H55)</f>
        <v/>
      </c>
      <c r="F44" s="103">
        <f>Monatsverwendungsnachweis!G55</f>
        <v>0</v>
      </c>
      <c r="G44" s="116">
        <f>Monatsverwendungsnachweis!H55</f>
        <v>0</v>
      </c>
      <c r="H44" s="419" t="str">
        <f>VLOOKUP(Monatsverwendungsnachweis!$K$5,Matrix,3,FALSE)</f>
        <v>?</v>
      </c>
      <c r="I44" s="419" t="str">
        <f>VLOOKUP(Monatsverwendungsnachweis!$K$5,Matrix,9,FALSE)</f>
        <v>?</v>
      </c>
      <c r="J44" s="419">
        <f>IF(Monatsverwendungsnachweis!I55="ja",1,0)</f>
        <v>0</v>
      </c>
      <c r="K44" s="419">
        <f>IF(Monatsverwendungsnachweis!Q55+Monatsverwendungsnachweis!R55&gt;0,1,0)</f>
        <v>0</v>
      </c>
      <c r="L44" s="695">
        <f t="shared" si="0"/>
        <v>0</v>
      </c>
      <c r="M44" s="419">
        <f>Monatsverwendungsnachweis!BM55</f>
        <v>1</v>
      </c>
      <c r="N44" s="419">
        <f>IF(H44=1,Ermittlung_Pauschale!K44,L44*M44)</f>
        <v>0</v>
      </c>
      <c r="O44" s="147" t="e">
        <f>N44*'Pauschale Summen'!$G$17</f>
        <v>#VALUE!</v>
      </c>
    </row>
    <row r="45" spans="1:20" x14ac:dyDescent="0.25">
      <c r="A45" s="103" t="str">
        <f>Monatsverwendungsnachweis!A56</f>
        <v/>
      </c>
      <c r="B45" s="145">
        <f>Monatsverwendungsnachweis!B56</f>
        <v>0</v>
      </c>
      <c r="C45" s="145">
        <f>Monatsverwendungsnachweis!D56</f>
        <v>0</v>
      </c>
      <c r="D45" s="116" t="str">
        <f>IF(Monatsverwendungsnachweis!F56="","",Monatsverwendungsnachweis!F56)</f>
        <v/>
      </c>
      <c r="E45" s="116" t="str">
        <f>IF(Monatsverwendungsnachweis!H56="","",Monatsverwendungsnachweis!H56)</f>
        <v/>
      </c>
      <c r="F45" s="103">
        <f>Monatsverwendungsnachweis!G56</f>
        <v>0</v>
      </c>
      <c r="G45" s="116">
        <f>Monatsverwendungsnachweis!H56</f>
        <v>0</v>
      </c>
      <c r="H45" s="419" t="str">
        <f>VLOOKUP(Monatsverwendungsnachweis!$K$5,Matrix,3,FALSE)</f>
        <v>?</v>
      </c>
      <c r="I45" s="419" t="str">
        <f>VLOOKUP(Monatsverwendungsnachweis!$K$5,Matrix,9,FALSE)</f>
        <v>?</v>
      </c>
      <c r="J45" s="419">
        <f>IF(Monatsverwendungsnachweis!I56="ja",1,0)</f>
        <v>0</v>
      </c>
      <c r="K45" s="419">
        <f>IF(Monatsverwendungsnachweis!Q56+Monatsverwendungsnachweis!R56&gt;0,1,0)</f>
        <v>0</v>
      </c>
      <c r="L45" s="695">
        <f t="shared" si="0"/>
        <v>0</v>
      </c>
      <c r="M45" s="419">
        <f>Monatsverwendungsnachweis!BM56</f>
        <v>1</v>
      </c>
      <c r="N45" s="419">
        <f>IF(H45=1,Ermittlung_Pauschale!K45,L45*M45)</f>
        <v>0</v>
      </c>
      <c r="O45" s="147" t="e">
        <f>N45*'Pauschale Summen'!$G$17</f>
        <v>#VALUE!</v>
      </c>
    </row>
    <row r="46" spans="1:20" x14ac:dyDescent="0.25">
      <c r="A46" s="103" t="str">
        <f>Monatsverwendungsnachweis!A57</f>
        <v/>
      </c>
      <c r="B46" s="145">
        <f>Monatsverwendungsnachweis!B57</f>
        <v>0</v>
      </c>
      <c r="C46" s="145">
        <f>Monatsverwendungsnachweis!D57</f>
        <v>0</v>
      </c>
      <c r="D46" s="116" t="str">
        <f>IF(Monatsverwendungsnachweis!F57="","",Monatsverwendungsnachweis!F57)</f>
        <v/>
      </c>
      <c r="E46" s="116" t="str">
        <f>IF(Monatsverwendungsnachweis!H57="","",Monatsverwendungsnachweis!H57)</f>
        <v/>
      </c>
      <c r="F46" s="103">
        <f>Monatsverwendungsnachweis!G57</f>
        <v>0</v>
      </c>
      <c r="G46" s="116">
        <f>Monatsverwendungsnachweis!H57</f>
        <v>0</v>
      </c>
      <c r="H46" s="419" t="str">
        <f>VLOOKUP(Monatsverwendungsnachweis!$K$5,Matrix,3,FALSE)</f>
        <v>?</v>
      </c>
      <c r="I46" s="419" t="str">
        <f>VLOOKUP(Monatsverwendungsnachweis!$K$5,Matrix,9,FALSE)</f>
        <v>?</v>
      </c>
      <c r="J46" s="419">
        <f>IF(Monatsverwendungsnachweis!I57="ja",1,0)</f>
        <v>0</v>
      </c>
      <c r="K46" s="419">
        <f>IF(Monatsverwendungsnachweis!Q57+Monatsverwendungsnachweis!R57&gt;0,1,0)</f>
        <v>0</v>
      </c>
      <c r="L46" s="695">
        <f t="shared" si="0"/>
        <v>0</v>
      </c>
      <c r="M46" s="419">
        <f>Monatsverwendungsnachweis!BM57</f>
        <v>1</v>
      </c>
      <c r="N46" s="419">
        <f>IF(H46=1,Ermittlung_Pauschale!K46,L46*M46)</f>
        <v>0</v>
      </c>
      <c r="O46" s="147" t="e">
        <f>N46*'Pauschale Summen'!$G$17</f>
        <v>#VALUE!</v>
      </c>
    </row>
    <row r="47" spans="1:20" x14ac:dyDescent="0.25">
      <c r="A47" s="103" t="str">
        <f>Monatsverwendungsnachweis!A58</f>
        <v/>
      </c>
      <c r="B47" s="145">
        <f>Monatsverwendungsnachweis!B58</f>
        <v>0</v>
      </c>
      <c r="C47" s="145">
        <f>Monatsverwendungsnachweis!D58</f>
        <v>0</v>
      </c>
      <c r="D47" s="116" t="str">
        <f>IF(Monatsverwendungsnachweis!F58="","",Monatsverwendungsnachweis!F58)</f>
        <v/>
      </c>
      <c r="E47" s="116" t="str">
        <f>IF(Monatsverwendungsnachweis!H58="","",Monatsverwendungsnachweis!H58)</f>
        <v/>
      </c>
      <c r="F47" s="103">
        <f>Monatsverwendungsnachweis!G58</f>
        <v>0</v>
      </c>
      <c r="G47" s="116">
        <f>Monatsverwendungsnachweis!H58</f>
        <v>0</v>
      </c>
      <c r="H47" s="419" t="str">
        <f>VLOOKUP(Monatsverwendungsnachweis!$K$5,Matrix,3,FALSE)</f>
        <v>?</v>
      </c>
      <c r="I47" s="419" t="str">
        <f>VLOOKUP(Monatsverwendungsnachweis!$K$5,Matrix,9,FALSE)</f>
        <v>?</v>
      </c>
      <c r="J47" s="419">
        <f>IF(Monatsverwendungsnachweis!I58="ja",1,0)</f>
        <v>0</v>
      </c>
      <c r="K47" s="419">
        <f>IF(Monatsverwendungsnachweis!Q58+Monatsverwendungsnachweis!R58&gt;0,1,0)</f>
        <v>0</v>
      </c>
      <c r="L47" s="695">
        <f t="shared" si="0"/>
        <v>0</v>
      </c>
      <c r="M47" s="419">
        <f>Monatsverwendungsnachweis!BM58</f>
        <v>1</v>
      </c>
      <c r="N47" s="419">
        <f>IF(H47=1,Ermittlung_Pauschale!K47,L47*M47)</f>
        <v>0</v>
      </c>
      <c r="O47" s="147" t="e">
        <f>N47*'Pauschale Summen'!$G$17</f>
        <v>#VALUE!</v>
      </c>
    </row>
    <row r="48" spans="1:20" x14ac:dyDescent="0.25">
      <c r="A48" s="103" t="str">
        <f>Monatsverwendungsnachweis!A59</f>
        <v/>
      </c>
      <c r="B48" s="145">
        <f>Monatsverwendungsnachweis!B59</f>
        <v>0</v>
      </c>
      <c r="C48" s="145">
        <f>Monatsverwendungsnachweis!D59</f>
        <v>0</v>
      </c>
      <c r="D48" s="116" t="str">
        <f>IF(Monatsverwendungsnachweis!F59="","",Monatsverwendungsnachweis!F59)</f>
        <v/>
      </c>
      <c r="E48" s="116" t="str">
        <f>IF(Monatsverwendungsnachweis!H59="","",Monatsverwendungsnachweis!H59)</f>
        <v/>
      </c>
      <c r="F48" s="103">
        <f>Monatsverwendungsnachweis!G59</f>
        <v>0</v>
      </c>
      <c r="G48" s="116">
        <f>Monatsverwendungsnachweis!H59</f>
        <v>0</v>
      </c>
      <c r="H48" s="419" t="str">
        <f>VLOOKUP(Monatsverwendungsnachweis!$K$5,Matrix,3,FALSE)</f>
        <v>?</v>
      </c>
      <c r="I48" s="419" t="str">
        <f>VLOOKUP(Monatsverwendungsnachweis!$K$5,Matrix,9,FALSE)</f>
        <v>?</v>
      </c>
      <c r="J48" s="419">
        <f>IF(Monatsverwendungsnachweis!I59="ja",1,0)</f>
        <v>0</v>
      </c>
      <c r="K48" s="419">
        <f>IF(Monatsverwendungsnachweis!Q59+Monatsverwendungsnachweis!R59&gt;0,1,0)</f>
        <v>0</v>
      </c>
      <c r="L48" s="695">
        <f t="shared" si="0"/>
        <v>0</v>
      </c>
      <c r="M48" s="419">
        <f>Monatsverwendungsnachweis!BM59</f>
        <v>1</v>
      </c>
      <c r="N48" s="419">
        <f>IF(H48=1,Ermittlung_Pauschale!K48,L48*M48)</f>
        <v>0</v>
      </c>
      <c r="O48" s="147" t="e">
        <f>N48*'Pauschale Summen'!$G$17</f>
        <v>#VALUE!</v>
      </c>
    </row>
    <row r="49" spans="1:15" x14ac:dyDescent="0.25">
      <c r="A49" s="103" t="str">
        <f>Monatsverwendungsnachweis!A60</f>
        <v/>
      </c>
      <c r="B49" s="145">
        <f>Monatsverwendungsnachweis!B60</f>
        <v>0</v>
      </c>
      <c r="C49" s="145">
        <f>Monatsverwendungsnachweis!D60</f>
        <v>0</v>
      </c>
      <c r="D49" s="116" t="str">
        <f>IF(Monatsverwendungsnachweis!F60="","",Monatsverwendungsnachweis!F60)</f>
        <v/>
      </c>
      <c r="E49" s="116" t="str">
        <f>IF(Monatsverwendungsnachweis!H60="","",Monatsverwendungsnachweis!H60)</f>
        <v/>
      </c>
      <c r="F49" s="103">
        <f>Monatsverwendungsnachweis!G60</f>
        <v>0</v>
      </c>
      <c r="G49" s="116">
        <f>Monatsverwendungsnachweis!H60</f>
        <v>0</v>
      </c>
      <c r="H49" s="419" t="str">
        <f>VLOOKUP(Monatsverwendungsnachweis!$K$5,Matrix,3,FALSE)</f>
        <v>?</v>
      </c>
      <c r="I49" s="419" t="str">
        <f>VLOOKUP(Monatsverwendungsnachweis!$K$5,Matrix,9,FALSE)</f>
        <v>?</v>
      </c>
      <c r="J49" s="419">
        <f>IF(Monatsverwendungsnachweis!I60="ja",1,0)</f>
        <v>0</v>
      </c>
      <c r="K49" s="419">
        <f>IF(Monatsverwendungsnachweis!Q60+Monatsverwendungsnachweis!R60&gt;0,1,0)</f>
        <v>0</v>
      </c>
      <c r="L49" s="695">
        <f t="shared" si="0"/>
        <v>0</v>
      </c>
      <c r="M49" s="419">
        <f>Monatsverwendungsnachweis!BM60</f>
        <v>1</v>
      </c>
      <c r="N49" s="419">
        <f>IF(H49=1,Ermittlung_Pauschale!K49,L49*M49)</f>
        <v>0</v>
      </c>
      <c r="O49" s="147" t="e">
        <f>N49*'Pauschale Summen'!$G$17</f>
        <v>#VALUE!</v>
      </c>
    </row>
    <row r="50" spans="1:15" x14ac:dyDescent="0.25">
      <c r="A50" s="103" t="str">
        <f>Monatsverwendungsnachweis!A61</f>
        <v/>
      </c>
      <c r="B50" s="145">
        <f>Monatsverwendungsnachweis!B61</f>
        <v>0</v>
      </c>
      <c r="C50" s="145">
        <f>Monatsverwendungsnachweis!D61</f>
        <v>0</v>
      </c>
      <c r="D50" s="116" t="str">
        <f>IF(Monatsverwendungsnachweis!F61="","",Monatsverwendungsnachweis!F61)</f>
        <v/>
      </c>
      <c r="E50" s="116" t="str">
        <f>IF(Monatsverwendungsnachweis!H61="","",Monatsverwendungsnachweis!H61)</f>
        <v/>
      </c>
      <c r="F50" s="103">
        <f>Monatsverwendungsnachweis!G61</f>
        <v>0</v>
      </c>
      <c r="G50" s="116">
        <f>Monatsverwendungsnachweis!H61</f>
        <v>0</v>
      </c>
      <c r="H50" s="419" t="str">
        <f>VLOOKUP(Monatsverwendungsnachweis!$K$5,Matrix,3,FALSE)</f>
        <v>?</v>
      </c>
      <c r="I50" s="419" t="str">
        <f>VLOOKUP(Monatsverwendungsnachweis!$K$5,Matrix,9,FALSE)</f>
        <v>?</v>
      </c>
      <c r="J50" s="419">
        <f>IF(Monatsverwendungsnachweis!I61="ja",1,0)</f>
        <v>0</v>
      </c>
      <c r="K50" s="419">
        <f>IF(Monatsverwendungsnachweis!Q61+Monatsverwendungsnachweis!R61&gt;0,1,0)</f>
        <v>0</v>
      </c>
      <c r="L50" s="695">
        <f t="shared" si="0"/>
        <v>0</v>
      </c>
      <c r="M50" s="419">
        <f>Monatsverwendungsnachweis!BM61</f>
        <v>1</v>
      </c>
      <c r="N50" s="419">
        <f>IF(H50=1,Ermittlung_Pauschale!K50,L50*M50)</f>
        <v>0</v>
      </c>
      <c r="O50" s="147" t="e">
        <f>N50*'Pauschale Summen'!$G$17</f>
        <v>#VALUE!</v>
      </c>
    </row>
    <row r="51" spans="1:15" x14ac:dyDescent="0.25">
      <c r="A51" s="103" t="str">
        <f>Monatsverwendungsnachweis!A62</f>
        <v/>
      </c>
      <c r="B51" s="145">
        <f>Monatsverwendungsnachweis!B62</f>
        <v>0</v>
      </c>
      <c r="C51" s="145">
        <f>Monatsverwendungsnachweis!D62</f>
        <v>0</v>
      </c>
      <c r="D51" s="116" t="str">
        <f>IF(Monatsverwendungsnachweis!F62="","",Monatsverwendungsnachweis!F62)</f>
        <v/>
      </c>
      <c r="E51" s="116" t="str">
        <f>IF(Monatsverwendungsnachweis!H62="","",Monatsverwendungsnachweis!H62)</f>
        <v/>
      </c>
      <c r="F51" s="103">
        <f>Monatsverwendungsnachweis!G62</f>
        <v>0</v>
      </c>
      <c r="G51" s="116">
        <f>Monatsverwendungsnachweis!H62</f>
        <v>0</v>
      </c>
      <c r="H51" s="419" t="str">
        <f>VLOOKUP(Monatsverwendungsnachweis!$K$5,Matrix,3,FALSE)</f>
        <v>?</v>
      </c>
      <c r="I51" s="419" t="str">
        <f>VLOOKUP(Monatsverwendungsnachweis!$K$5,Matrix,9,FALSE)</f>
        <v>?</v>
      </c>
      <c r="J51" s="419">
        <f>IF(Monatsverwendungsnachweis!I62="ja",1,0)</f>
        <v>0</v>
      </c>
      <c r="K51" s="419">
        <f>IF(Monatsverwendungsnachweis!Q62+Monatsverwendungsnachweis!R62&gt;0,1,0)</f>
        <v>0</v>
      </c>
      <c r="L51" s="695">
        <f t="shared" si="0"/>
        <v>0</v>
      </c>
      <c r="M51" s="419">
        <f>Monatsverwendungsnachweis!BM62</f>
        <v>1</v>
      </c>
      <c r="N51" s="419">
        <f>IF(H51=1,Ermittlung_Pauschale!K51,L51*M51)</f>
        <v>0</v>
      </c>
      <c r="O51" s="147" t="e">
        <f>N51*'Pauschale Summen'!$G$17</f>
        <v>#VALUE!</v>
      </c>
    </row>
    <row r="52" spans="1:15" x14ac:dyDescent="0.25">
      <c r="A52" s="103" t="str">
        <f>Monatsverwendungsnachweis!A63</f>
        <v/>
      </c>
      <c r="B52" s="145">
        <f>Monatsverwendungsnachweis!B63</f>
        <v>0</v>
      </c>
      <c r="C52" s="145">
        <f>Monatsverwendungsnachweis!D63</f>
        <v>0</v>
      </c>
      <c r="D52" s="116" t="str">
        <f>IF(Monatsverwendungsnachweis!F63="","",Monatsverwendungsnachweis!F63)</f>
        <v/>
      </c>
      <c r="E52" s="116" t="str">
        <f>IF(Monatsverwendungsnachweis!H63="","",Monatsverwendungsnachweis!H63)</f>
        <v/>
      </c>
      <c r="F52" s="103">
        <f>Monatsverwendungsnachweis!G63</f>
        <v>0</v>
      </c>
      <c r="G52" s="116">
        <f>Monatsverwendungsnachweis!H63</f>
        <v>0</v>
      </c>
      <c r="H52" s="419" t="str">
        <f>VLOOKUP(Monatsverwendungsnachweis!$K$5,Matrix,3,FALSE)</f>
        <v>?</v>
      </c>
      <c r="I52" s="419" t="str">
        <f>VLOOKUP(Monatsverwendungsnachweis!$K$5,Matrix,9,FALSE)</f>
        <v>?</v>
      </c>
      <c r="J52" s="419">
        <f>IF(Monatsverwendungsnachweis!I63="ja",1,0)</f>
        <v>0</v>
      </c>
      <c r="K52" s="419">
        <f>IF(Monatsverwendungsnachweis!Q63+Monatsverwendungsnachweis!R63&gt;0,1,0)</f>
        <v>0</v>
      </c>
      <c r="L52" s="695">
        <f t="shared" si="0"/>
        <v>0</v>
      </c>
      <c r="M52" s="419">
        <f>Monatsverwendungsnachweis!BM63</f>
        <v>1</v>
      </c>
      <c r="N52" s="419">
        <f>IF(H52=1,Ermittlung_Pauschale!K52,L52*M52)</f>
        <v>0</v>
      </c>
      <c r="O52" s="147" t="e">
        <f>N52*'Pauschale Summen'!$G$17</f>
        <v>#VALUE!</v>
      </c>
    </row>
    <row r="53" spans="1:15" x14ac:dyDescent="0.25">
      <c r="A53" s="103" t="str">
        <f>Monatsverwendungsnachweis!A64</f>
        <v/>
      </c>
      <c r="B53" s="145">
        <f>Monatsverwendungsnachweis!B64</f>
        <v>0</v>
      </c>
      <c r="C53" s="145">
        <f>Monatsverwendungsnachweis!D64</f>
        <v>0</v>
      </c>
      <c r="D53" s="116" t="str">
        <f>IF(Monatsverwendungsnachweis!F64="","",Monatsverwendungsnachweis!F64)</f>
        <v/>
      </c>
      <c r="E53" s="116" t="str">
        <f>IF(Monatsverwendungsnachweis!H64="","",Monatsverwendungsnachweis!H64)</f>
        <v/>
      </c>
      <c r="F53" s="103">
        <f>Monatsverwendungsnachweis!G64</f>
        <v>0</v>
      </c>
      <c r="G53" s="116">
        <f>Monatsverwendungsnachweis!H64</f>
        <v>0</v>
      </c>
      <c r="H53" s="419" t="str">
        <f>VLOOKUP(Monatsverwendungsnachweis!$K$5,Matrix,3,FALSE)</f>
        <v>?</v>
      </c>
      <c r="I53" s="419" t="str">
        <f>VLOOKUP(Monatsverwendungsnachweis!$K$5,Matrix,9,FALSE)</f>
        <v>?</v>
      </c>
      <c r="J53" s="419">
        <f>IF(Monatsverwendungsnachweis!I64="ja",1,0)</f>
        <v>0</v>
      </c>
      <c r="K53" s="419">
        <f>IF(Monatsverwendungsnachweis!Q64+Monatsverwendungsnachweis!R64&gt;0,1,0)</f>
        <v>0</v>
      </c>
      <c r="L53" s="695">
        <f t="shared" si="0"/>
        <v>0</v>
      </c>
      <c r="M53" s="419">
        <f>Monatsverwendungsnachweis!BM64</f>
        <v>1</v>
      </c>
      <c r="N53" s="419">
        <f>IF(H53=1,Ermittlung_Pauschale!K53,L53*M53)</f>
        <v>0</v>
      </c>
      <c r="O53" s="147" t="e">
        <f>N53*'Pauschale Summen'!$G$17</f>
        <v>#VALUE!</v>
      </c>
    </row>
    <row r="54" spans="1:15" x14ac:dyDescent="0.25">
      <c r="A54" s="103" t="str">
        <f>Monatsverwendungsnachweis!A65</f>
        <v/>
      </c>
      <c r="B54" s="145">
        <f>Monatsverwendungsnachweis!B65</f>
        <v>0</v>
      </c>
      <c r="C54" s="145">
        <f>Monatsverwendungsnachweis!D65</f>
        <v>0</v>
      </c>
      <c r="D54" s="116" t="str">
        <f>IF(Monatsverwendungsnachweis!F65="","",Monatsverwendungsnachweis!F65)</f>
        <v/>
      </c>
      <c r="E54" s="116" t="str">
        <f>IF(Monatsverwendungsnachweis!H65="","",Monatsverwendungsnachweis!H65)</f>
        <v/>
      </c>
      <c r="F54" s="103">
        <f>Monatsverwendungsnachweis!G65</f>
        <v>0</v>
      </c>
      <c r="G54" s="116">
        <f>Monatsverwendungsnachweis!H65</f>
        <v>0</v>
      </c>
      <c r="H54" s="419" t="str">
        <f>VLOOKUP(Monatsverwendungsnachweis!$K$5,Matrix,3,FALSE)</f>
        <v>?</v>
      </c>
      <c r="I54" s="419" t="str">
        <f>VLOOKUP(Monatsverwendungsnachweis!$K$5,Matrix,9,FALSE)</f>
        <v>?</v>
      </c>
      <c r="J54" s="419">
        <f>IF(Monatsverwendungsnachweis!I65="ja",1,0)</f>
        <v>0</v>
      </c>
      <c r="K54" s="419">
        <f>IF(Monatsverwendungsnachweis!Q65+Monatsverwendungsnachweis!R65&gt;0,1,0)</f>
        <v>0</v>
      </c>
      <c r="L54" s="695">
        <f t="shared" si="0"/>
        <v>0</v>
      </c>
      <c r="M54" s="419">
        <f>Monatsverwendungsnachweis!BM65</f>
        <v>1</v>
      </c>
      <c r="N54" s="419">
        <f>IF(H54=1,Ermittlung_Pauschale!K54,L54*M54)</f>
        <v>0</v>
      </c>
      <c r="O54" s="147" t="e">
        <f>N54*'Pauschale Summen'!$G$17</f>
        <v>#VALUE!</v>
      </c>
    </row>
    <row r="55" spans="1:15" x14ac:dyDescent="0.25">
      <c r="A55" s="103" t="str">
        <f>Monatsverwendungsnachweis!A66</f>
        <v/>
      </c>
      <c r="B55" s="145">
        <f>Monatsverwendungsnachweis!B66</f>
        <v>0</v>
      </c>
      <c r="C55" s="145">
        <f>Monatsverwendungsnachweis!D66</f>
        <v>0</v>
      </c>
      <c r="D55" s="116" t="str">
        <f>IF(Monatsverwendungsnachweis!F66="","",Monatsverwendungsnachweis!F66)</f>
        <v/>
      </c>
      <c r="E55" s="116" t="str">
        <f>IF(Monatsverwendungsnachweis!H66="","",Monatsverwendungsnachweis!H66)</f>
        <v/>
      </c>
      <c r="F55" s="103">
        <f>Monatsverwendungsnachweis!G66</f>
        <v>0</v>
      </c>
      <c r="G55" s="116">
        <f>Monatsverwendungsnachweis!H66</f>
        <v>0</v>
      </c>
      <c r="H55" s="419" t="str">
        <f>VLOOKUP(Monatsverwendungsnachweis!$K$5,Matrix,3,FALSE)</f>
        <v>?</v>
      </c>
      <c r="I55" s="419" t="str">
        <f>VLOOKUP(Monatsverwendungsnachweis!$K$5,Matrix,9,FALSE)</f>
        <v>?</v>
      </c>
      <c r="J55" s="419">
        <f>IF(Monatsverwendungsnachweis!I66="ja",1,0)</f>
        <v>0</v>
      </c>
      <c r="K55" s="419">
        <f>IF(Monatsverwendungsnachweis!Q66+Monatsverwendungsnachweis!R66&gt;0,1,0)</f>
        <v>0</v>
      </c>
      <c r="L55" s="695">
        <f t="shared" si="0"/>
        <v>0</v>
      </c>
      <c r="M55" s="419">
        <f>Monatsverwendungsnachweis!BM66</f>
        <v>1</v>
      </c>
      <c r="N55" s="419">
        <f>IF(H55=1,Ermittlung_Pauschale!K55,L55*M55)</f>
        <v>0</v>
      </c>
      <c r="O55" s="147" t="e">
        <f>N55*'Pauschale Summen'!$G$17</f>
        <v>#VALUE!</v>
      </c>
    </row>
    <row r="56" spans="1:15" x14ac:dyDescent="0.25">
      <c r="A56" s="103" t="str">
        <f>Monatsverwendungsnachweis!A67</f>
        <v/>
      </c>
      <c r="B56" s="145">
        <f>Monatsverwendungsnachweis!B67</f>
        <v>0</v>
      </c>
      <c r="C56" s="145">
        <f>Monatsverwendungsnachweis!D67</f>
        <v>0</v>
      </c>
      <c r="D56" s="116" t="str">
        <f>IF(Monatsverwendungsnachweis!F67="","",Monatsverwendungsnachweis!F67)</f>
        <v/>
      </c>
      <c r="E56" s="116" t="str">
        <f>IF(Monatsverwendungsnachweis!H67="","",Monatsverwendungsnachweis!H67)</f>
        <v/>
      </c>
      <c r="F56" s="103">
        <f>Monatsverwendungsnachweis!G67</f>
        <v>0</v>
      </c>
      <c r="G56" s="116">
        <f>Monatsverwendungsnachweis!H67</f>
        <v>0</v>
      </c>
      <c r="H56" s="419" t="str">
        <f>VLOOKUP(Monatsverwendungsnachweis!$K$5,Matrix,3,FALSE)</f>
        <v>?</v>
      </c>
      <c r="I56" s="419" t="str">
        <f>VLOOKUP(Monatsverwendungsnachweis!$K$5,Matrix,9,FALSE)</f>
        <v>?</v>
      </c>
      <c r="J56" s="419">
        <f>IF(Monatsverwendungsnachweis!I67="ja",1,0)</f>
        <v>0</v>
      </c>
      <c r="K56" s="419">
        <f>IF(Monatsverwendungsnachweis!Q67+Monatsverwendungsnachweis!R67&gt;0,1,0)</f>
        <v>0</v>
      </c>
      <c r="L56" s="695">
        <f t="shared" si="0"/>
        <v>0</v>
      </c>
      <c r="M56" s="419">
        <f>Monatsverwendungsnachweis!BM67</f>
        <v>1</v>
      </c>
      <c r="N56" s="419">
        <f>IF(H56=1,Ermittlung_Pauschale!K56,L56*M56)</f>
        <v>0</v>
      </c>
      <c r="O56" s="147" t="e">
        <f>N56*'Pauschale Summen'!$G$17</f>
        <v>#VALUE!</v>
      </c>
    </row>
    <row r="57" spans="1:15" x14ac:dyDescent="0.25">
      <c r="A57" s="103" t="str">
        <f>Monatsverwendungsnachweis!A68</f>
        <v/>
      </c>
      <c r="B57" s="145">
        <f>Monatsverwendungsnachweis!B68</f>
        <v>0</v>
      </c>
      <c r="C57" s="145">
        <f>Monatsverwendungsnachweis!D68</f>
        <v>0</v>
      </c>
      <c r="D57" s="116" t="str">
        <f>IF(Monatsverwendungsnachweis!F68="","",Monatsverwendungsnachweis!F68)</f>
        <v/>
      </c>
      <c r="E57" s="116" t="str">
        <f>IF(Monatsverwendungsnachweis!H68="","",Monatsverwendungsnachweis!H68)</f>
        <v/>
      </c>
      <c r="F57" s="103">
        <f>Monatsverwendungsnachweis!G68</f>
        <v>0</v>
      </c>
      <c r="G57" s="116">
        <f>Monatsverwendungsnachweis!H68</f>
        <v>0</v>
      </c>
      <c r="H57" s="419" t="str">
        <f>VLOOKUP(Monatsverwendungsnachweis!$K$5,Matrix,3,FALSE)</f>
        <v>?</v>
      </c>
      <c r="I57" s="419" t="str">
        <f>VLOOKUP(Monatsverwendungsnachweis!$K$5,Matrix,9,FALSE)</f>
        <v>?</v>
      </c>
      <c r="J57" s="419">
        <f>IF(Monatsverwendungsnachweis!I68="ja",1,0)</f>
        <v>0</v>
      </c>
      <c r="K57" s="419">
        <f>IF(Monatsverwendungsnachweis!Q68+Monatsverwendungsnachweis!R68&gt;0,1,0)</f>
        <v>0</v>
      </c>
      <c r="L57" s="695">
        <f t="shared" si="0"/>
        <v>0</v>
      </c>
      <c r="M57" s="419">
        <f>Monatsverwendungsnachweis!BM68</f>
        <v>1</v>
      </c>
      <c r="N57" s="419">
        <f>IF(H57=1,Ermittlung_Pauschale!K57,L57*M57)</f>
        <v>0</v>
      </c>
      <c r="O57" s="147" t="e">
        <f>N57*'Pauschale Summen'!$G$17</f>
        <v>#VALUE!</v>
      </c>
    </row>
    <row r="58" spans="1:15" x14ac:dyDescent="0.25">
      <c r="A58" s="103" t="str">
        <f>Monatsverwendungsnachweis!A69</f>
        <v/>
      </c>
      <c r="B58" s="145">
        <f>Monatsverwendungsnachweis!B69</f>
        <v>0</v>
      </c>
      <c r="C58" s="145">
        <f>Monatsverwendungsnachweis!D69</f>
        <v>0</v>
      </c>
      <c r="D58" s="116" t="str">
        <f>IF(Monatsverwendungsnachweis!F69="","",Monatsverwendungsnachweis!F69)</f>
        <v/>
      </c>
      <c r="E58" s="116" t="str">
        <f>IF(Monatsverwendungsnachweis!H69="","",Monatsverwendungsnachweis!H69)</f>
        <v/>
      </c>
      <c r="F58" s="103">
        <f>Monatsverwendungsnachweis!G69</f>
        <v>0</v>
      </c>
      <c r="G58" s="116">
        <f>Monatsverwendungsnachweis!H69</f>
        <v>0</v>
      </c>
      <c r="H58" s="419" t="str">
        <f>VLOOKUP(Monatsverwendungsnachweis!$K$5,Matrix,3,FALSE)</f>
        <v>?</v>
      </c>
      <c r="I58" s="419" t="str">
        <f>VLOOKUP(Monatsverwendungsnachweis!$K$5,Matrix,9,FALSE)</f>
        <v>?</v>
      </c>
      <c r="J58" s="419">
        <f>IF(Monatsverwendungsnachweis!I69="ja",1,0)</f>
        <v>0</v>
      </c>
      <c r="K58" s="419">
        <f>IF(Monatsverwendungsnachweis!Q69+Monatsverwendungsnachweis!R69&gt;0,1,0)</f>
        <v>0</v>
      </c>
      <c r="L58" s="695">
        <f t="shared" si="0"/>
        <v>0</v>
      </c>
      <c r="M58" s="419">
        <f>Monatsverwendungsnachweis!BM69</f>
        <v>1</v>
      </c>
      <c r="N58" s="419">
        <f>IF(H58=1,Ermittlung_Pauschale!K58,L58*M58)</f>
        <v>0</v>
      </c>
      <c r="O58" s="147" t="e">
        <f>N58*'Pauschale Summen'!$G$17</f>
        <v>#VALUE!</v>
      </c>
    </row>
    <row r="59" spans="1:15" x14ac:dyDescent="0.25">
      <c r="A59" s="103" t="str">
        <f>Monatsverwendungsnachweis!A70</f>
        <v/>
      </c>
      <c r="B59" s="145">
        <f>Monatsverwendungsnachweis!B70</f>
        <v>0</v>
      </c>
      <c r="C59" s="145">
        <f>Monatsverwendungsnachweis!D70</f>
        <v>0</v>
      </c>
      <c r="D59" s="116" t="str">
        <f>IF(Monatsverwendungsnachweis!F70="","",Monatsverwendungsnachweis!F70)</f>
        <v/>
      </c>
      <c r="E59" s="116" t="str">
        <f>IF(Monatsverwendungsnachweis!H70="","",Monatsverwendungsnachweis!H70)</f>
        <v/>
      </c>
      <c r="F59" s="103">
        <f>Monatsverwendungsnachweis!G70</f>
        <v>0</v>
      </c>
      <c r="G59" s="116">
        <f>Monatsverwendungsnachweis!H70</f>
        <v>0</v>
      </c>
      <c r="H59" s="419" t="str">
        <f>VLOOKUP(Monatsverwendungsnachweis!$K$5,Matrix,3,FALSE)</f>
        <v>?</v>
      </c>
      <c r="I59" s="419" t="str">
        <f>VLOOKUP(Monatsverwendungsnachweis!$K$5,Matrix,9,FALSE)</f>
        <v>?</v>
      </c>
      <c r="J59" s="419">
        <f>IF(Monatsverwendungsnachweis!I70="ja",1,0)</f>
        <v>0</v>
      </c>
      <c r="K59" s="419">
        <f>IF(Monatsverwendungsnachweis!Q70+Monatsverwendungsnachweis!R70&gt;0,1,0)</f>
        <v>0</v>
      </c>
      <c r="L59" s="695">
        <f t="shared" si="0"/>
        <v>0</v>
      </c>
      <c r="M59" s="419">
        <f>Monatsverwendungsnachweis!BM70</f>
        <v>1</v>
      </c>
      <c r="N59" s="419">
        <f>IF(H59=1,Ermittlung_Pauschale!K59,L59*M59)</f>
        <v>0</v>
      </c>
      <c r="O59" s="147" t="e">
        <f>N59*'Pauschale Summen'!$G$17</f>
        <v>#VALUE!</v>
      </c>
    </row>
    <row r="60" spans="1:15" x14ac:dyDescent="0.25">
      <c r="A60" s="103" t="str">
        <f>Monatsverwendungsnachweis!A71</f>
        <v/>
      </c>
      <c r="B60" s="145">
        <f>Monatsverwendungsnachweis!B71</f>
        <v>0</v>
      </c>
      <c r="C60" s="145">
        <f>Monatsverwendungsnachweis!D71</f>
        <v>0</v>
      </c>
      <c r="D60" s="116" t="str">
        <f>IF(Monatsverwendungsnachweis!F71="","",Monatsverwendungsnachweis!F71)</f>
        <v/>
      </c>
      <c r="E60" s="116" t="str">
        <f>IF(Monatsverwendungsnachweis!H71="","",Monatsverwendungsnachweis!H71)</f>
        <v/>
      </c>
      <c r="F60" s="103">
        <f>Monatsverwendungsnachweis!G71</f>
        <v>0</v>
      </c>
      <c r="G60" s="116">
        <f>Monatsverwendungsnachweis!H71</f>
        <v>0</v>
      </c>
      <c r="H60" s="419" t="str">
        <f>VLOOKUP(Monatsverwendungsnachweis!$K$5,Matrix,3,FALSE)</f>
        <v>?</v>
      </c>
      <c r="I60" s="419" t="str">
        <f>VLOOKUP(Monatsverwendungsnachweis!$K$5,Matrix,9,FALSE)</f>
        <v>?</v>
      </c>
      <c r="J60" s="419">
        <f>IF(Monatsverwendungsnachweis!I71="ja",1,0)</f>
        <v>0</v>
      </c>
      <c r="K60" s="419">
        <f>IF(Monatsverwendungsnachweis!Q71+Monatsverwendungsnachweis!R71&gt;0,1,0)</f>
        <v>0</v>
      </c>
      <c r="L60" s="695">
        <f t="shared" si="0"/>
        <v>0</v>
      </c>
      <c r="M60" s="419">
        <f>Monatsverwendungsnachweis!BM71</f>
        <v>1</v>
      </c>
      <c r="N60" s="419">
        <f>IF(H60=1,Ermittlung_Pauschale!K60,L60*M60)</f>
        <v>0</v>
      </c>
      <c r="O60" s="147" t="e">
        <f>N60*'Pauschale Summen'!$G$17</f>
        <v>#VALUE!</v>
      </c>
    </row>
    <row r="61" spans="1:15" x14ac:dyDescent="0.25">
      <c r="A61" s="103" t="str">
        <f>Monatsverwendungsnachweis!A72</f>
        <v/>
      </c>
      <c r="B61" s="145">
        <f>Monatsverwendungsnachweis!B72</f>
        <v>0</v>
      </c>
      <c r="C61" s="145">
        <f>Monatsverwendungsnachweis!D72</f>
        <v>0</v>
      </c>
      <c r="D61" s="116" t="str">
        <f>IF(Monatsverwendungsnachweis!F72="","",Monatsverwendungsnachweis!F72)</f>
        <v/>
      </c>
      <c r="E61" s="116" t="str">
        <f>IF(Monatsverwendungsnachweis!H72="","",Monatsverwendungsnachweis!H72)</f>
        <v/>
      </c>
      <c r="F61" s="103">
        <f>Monatsverwendungsnachweis!G72</f>
        <v>0</v>
      </c>
      <c r="G61" s="116">
        <f>Monatsverwendungsnachweis!H72</f>
        <v>0</v>
      </c>
      <c r="H61" s="419" t="str">
        <f>VLOOKUP(Monatsverwendungsnachweis!$K$5,Matrix,3,FALSE)</f>
        <v>?</v>
      </c>
      <c r="I61" s="419" t="str">
        <f>VLOOKUP(Monatsverwendungsnachweis!$K$5,Matrix,9,FALSE)</f>
        <v>?</v>
      </c>
      <c r="J61" s="419">
        <f>IF(Monatsverwendungsnachweis!I72="ja",1,0)</f>
        <v>0</v>
      </c>
      <c r="K61" s="419">
        <f>IF(Monatsverwendungsnachweis!Q72+Monatsverwendungsnachweis!R72&gt;0,1,0)</f>
        <v>0</v>
      </c>
      <c r="L61" s="695">
        <f t="shared" si="0"/>
        <v>0</v>
      </c>
      <c r="M61" s="419">
        <f>Monatsverwendungsnachweis!BM72</f>
        <v>1</v>
      </c>
      <c r="N61" s="419">
        <f>IF(H61=1,Ermittlung_Pauschale!K61,L61*M61)</f>
        <v>0</v>
      </c>
      <c r="O61" s="147" t="e">
        <f>N61*'Pauschale Summen'!$G$17</f>
        <v>#VALUE!</v>
      </c>
    </row>
    <row r="62" spans="1:15" x14ac:dyDescent="0.25">
      <c r="A62" s="103" t="str">
        <f>Monatsverwendungsnachweis!A73</f>
        <v/>
      </c>
      <c r="B62" s="145">
        <f>Monatsverwendungsnachweis!B73</f>
        <v>0</v>
      </c>
      <c r="C62" s="145">
        <f>Monatsverwendungsnachweis!D73</f>
        <v>0</v>
      </c>
      <c r="D62" s="116" t="str">
        <f>IF(Monatsverwendungsnachweis!F73="","",Monatsverwendungsnachweis!F73)</f>
        <v/>
      </c>
      <c r="E62" s="116" t="str">
        <f>IF(Monatsverwendungsnachweis!H73="","",Monatsverwendungsnachweis!H73)</f>
        <v/>
      </c>
      <c r="F62" s="103">
        <f>Monatsverwendungsnachweis!G73</f>
        <v>0</v>
      </c>
      <c r="G62" s="116">
        <f>Monatsverwendungsnachweis!H73</f>
        <v>0</v>
      </c>
      <c r="H62" s="419" t="str">
        <f>VLOOKUP(Monatsverwendungsnachweis!$K$5,Matrix,3,FALSE)</f>
        <v>?</v>
      </c>
      <c r="I62" s="419" t="str">
        <f>VLOOKUP(Monatsverwendungsnachweis!$K$5,Matrix,9,FALSE)</f>
        <v>?</v>
      </c>
      <c r="J62" s="419">
        <f>IF(Monatsverwendungsnachweis!I73="ja",1,0)</f>
        <v>0</v>
      </c>
      <c r="K62" s="419">
        <f>IF(Monatsverwendungsnachweis!Q73+Monatsverwendungsnachweis!R73&gt;0,1,0)</f>
        <v>0</v>
      </c>
      <c r="L62" s="695">
        <f t="shared" si="0"/>
        <v>0</v>
      </c>
      <c r="M62" s="419">
        <f>Monatsverwendungsnachweis!BM73</f>
        <v>1</v>
      </c>
      <c r="N62" s="419">
        <f>IF(H62=1,Ermittlung_Pauschale!K62,L62*M62)</f>
        <v>0</v>
      </c>
      <c r="O62" s="147" t="e">
        <f>N62*'Pauschale Summen'!$G$17</f>
        <v>#VALUE!</v>
      </c>
    </row>
    <row r="63" spans="1:15" x14ac:dyDescent="0.25">
      <c r="A63" s="103" t="str">
        <f>Monatsverwendungsnachweis!A74</f>
        <v/>
      </c>
      <c r="B63" s="145">
        <f>Monatsverwendungsnachweis!B74</f>
        <v>0</v>
      </c>
      <c r="C63" s="145">
        <f>Monatsverwendungsnachweis!D74</f>
        <v>0</v>
      </c>
      <c r="D63" s="116" t="str">
        <f>IF(Monatsverwendungsnachweis!F74="","",Monatsverwendungsnachweis!F74)</f>
        <v/>
      </c>
      <c r="E63" s="116" t="str">
        <f>IF(Monatsverwendungsnachweis!H74="","",Monatsverwendungsnachweis!H74)</f>
        <v/>
      </c>
      <c r="F63" s="103">
        <f>Monatsverwendungsnachweis!G74</f>
        <v>0</v>
      </c>
      <c r="G63" s="116">
        <f>Monatsverwendungsnachweis!H74</f>
        <v>0</v>
      </c>
      <c r="H63" s="419" t="str">
        <f>VLOOKUP(Monatsverwendungsnachweis!$K$5,Matrix,3,FALSE)</f>
        <v>?</v>
      </c>
      <c r="I63" s="419" t="str">
        <f>VLOOKUP(Monatsverwendungsnachweis!$K$5,Matrix,9,FALSE)</f>
        <v>?</v>
      </c>
      <c r="J63" s="419">
        <f>IF(Monatsverwendungsnachweis!I74="ja",1,0)</f>
        <v>0</v>
      </c>
      <c r="K63" s="419">
        <f>IF(Monatsverwendungsnachweis!Q74+Monatsverwendungsnachweis!R74&gt;0,1,0)</f>
        <v>0</v>
      </c>
      <c r="L63" s="695">
        <f t="shared" si="0"/>
        <v>0</v>
      </c>
      <c r="M63" s="419">
        <f>Monatsverwendungsnachweis!BM74</f>
        <v>1</v>
      </c>
      <c r="N63" s="419">
        <f>IF(H63=1,Ermittlung_Pauschale!K63,L63*M63)</f>
        <v>0</v>
      </c>
      <c r="O63" s="147" t="e">
        <f>N63*'Pauschale Summen'!$G$17</f>
        <v>#VALUE!</v>
      </c>
    </row>
    <row r="64" spans="1:15" x14ac:dyDescent="0.25">
      <c r="A64" s="103" t="str">
        <f>Monatsverwendungsnachweis!A75</f>
        <v/>
      </c>
      <c r="B64" s="145">
        <f>Monatsverwendungsnachweis!B75</f>
        <v>0</v>
      </c>
      <c r="C64" s="145">
        <f>Monatsverwendungsnachweis!D75</f>
        <v>0</v>
      </c>
      <c r="D64" s="116" t="str">
        <f>IF(Monatsverwendungsnachweis!F75="","",Monatsverwendungsnachweis!F75)</f>
        <v/>
      </c>
      <c r="E64" s="116" t="str">
        <f>IF(Monatsverwendungsnachweis!H75="","",Monatsverwendungsnachweis!H75)</f>
        <v/>
      </c>
      <c r="F64" s="103">
        <f>Monatsverwendungsnachweis!G75</f>
        <v>0</v>
      </c>
      <c r="G64" s="116">
        <f>Monatsverwendungsnachweis!H75</f>
        <v>0</v>
      </c>
      <c r="H64" s="419" t="str">
        <f>VLOOKUP(Monatsverwendungsnachweis!$K$5,Matrix,3,FALSE)</f>
        <v>?</v>
      </c>
      <c r="I64" s="419" t="str">
        <f>VLOOKUP(Monatsverwendungsnachweis!$K$5,Matrix,9,FALSE)</f>
        <v>?</v>
      </c>
      <c r="J64" s="419">
        <f>IF(Monatsverwendungsnachweis!I75="ja",1,0)</f>
        <v>0</v>
      </c>
      <c r="K64" s="419">
        <f>IF(Monatsverwendungsnachweis!Q75+Monatsverwendungsnachweis!R75&gt;0,1,0)</f>
        <v>0</v>
      </c>
      <c r="L64" s="695">
        <f t="shared" si="0"/>
        <v>0</v>
      </c>
      <c r="M64" s="419">
        <f>Monatsverwendungsnachweis!BM75</f>
        <v>1</v>
      </c>
      <c r="N64" s="419">
        <f>IF(H64=1,Ermittlung_Pauschale!K64,L64*M64)</f>
        <v>0</v>
      </c>
      <c r="O64" s="147" t="e">
        <f>N64*'Pauschale Summen'!$G$17</f>
        <v>#VALUE!</v>
      </c>
    </row>
    <row r="65" spans="1:15" x14ac:dyDescent="0.25">
      <c r="A65" s="103" t="str">
        <f>Monatsverwendungsnachweis!A76</f>
        <v/>
      </c>
      <c r="B65" s="145">
        <f>Monatsverwendungsnachweis!B76</f>
        <v>0</v>
      </c>
      <c r="C65" s="145">
        <f>Monatsverwendungsnachweis!D76</f>
        <v>0</v>
      </c>
      <c r="D65" s="116" t="str">
        <f>IF(Monatsverwendungsnachweis!F76="","",Monatsverwendungsnachweis!F76)</f>
        <v/>
      </c>
      <c r="E65" s="116" t="str">
        <f>IF(Monatsverwendungsnachweis!H76="","",Monatsverwendungsnachweis!H76)</f>
        <v/>
      </c>
      <c r="F65" s="103">
        <f>Monatsverwendungsnachweis!G76</f>
        <v>0</v>
      </c>
      <c r="G65" s="116">
        <f>Monatsverwendungsnachweis!H76</f>
        <v>0</v>
      </c>
      <c r="H65" s="419" t="str">
        <f>VLOOKUP(Monatsverwendungsnachweis!$K$5,Matrix,3,FALSE)</f>
        <v>?</v>
      </c>
      <c r="I65" s="419" t="str">
        <f>VLOOKUP(Monatsverwendungsnachweis!$K$5,Matrix,9,FALSE)</f>
        <v>?</v>
      </c>
      <c r="J65" s="419">
        <f>IF(Monatsverwendungsnachweis!I76="ja",1,0)</f>
        <v>0</v>
      </c>
      <c r="K65" s="419">
        <f>IF(Monatsverwendungsnachweis!Q76+Monatsverwendungsnachweis!R76&gt;0,1,0)</f>
        <v>0</v>
      </c>
      <c r="L65" s="695">
        <f t="shared" si="0"/>
        <v>0</v>
      </c>
      <c r="M65" s="419">
        <f>Monatsverwendungsnachweis!BM76</f>
        <v>1</v>
      </c>
      <c r="N65" s="419">
        <f>IF(H65=1,Ermittlung_Pauschale!K65,L65*M65)</f>
        <v>0</v>
      </c>
      <c r="O65" s="147" t="e">
        <f>N65*'Pauschale Summen'!$G$17</f>
        <v>#VALUE!</v>
      </c>
    </row>
    <row r="66" spans="1:15" x14ac:dyDescent="0.25">
      <c r="A66" s="103" t="str">
        <f>Monatsverwendungsnachweis!A77</f>
        <v/>
      </c>
      <c r="B66" s="145">
        <f>Monatsverwendungsnachweis!B77</f>
        <v>0</v>
      </c>
      <c r="C66" s="145">
        <f>Monatsverwendungsnachweis!D77</f>
        <v>0</v>
      </c>
      <c r="D66" s="116" t="str">
        <f>IF(Monatsverwendungsnachweis!F77="","",Monatsverwendungsnachweis!F77)</f>
        <v/>
      </c>
      <c r="E66" s="116" t="str">
        <f>IF(Monatsverwendungsnachweis!H77="","",Monatsverwendungsnachweis!H77)</f>
        <v/>
      </c>
      <c r="F66" s="103">
        <f>Monatsverwendungsnachweis!G77</f>
        <v>0</v>
      </c>
      <c r="G66" s="116">
        <f>Monatsverwendungsnachweis!H77</f>
        <v>0</v>
      </c>
      <c r="H66" s="419" t="str">
        <f>VLOOKUP(Monatsverwendungsnachweis!$K$5,Matrix,3,FALSE)</f>
        <v>?</v>
      </c>
      <c r="I66" s="419" t="str">
        <f>VLOOKUP(Monatsverwendungsnachweis!$K$5,Matrix,9,FALSE)</f>
        <v>?</v>
      </c>
      <c r="J66" s="419">
        <f>IF(Monatsverwendungsnachweis!I77="ja",1,0)</f>
        <v>0</v>
      </c>
      <c r="K66" s="419">
        <f>IF(Monatsverwendungsnachweis!Q77+Monatsverwendungsnachweis!R77&gt;0,1,0)</f>
        <v>0</v>
      </c>
      <c r="L66" s="695">
        <f t="shared" si="0"/>
        <v>0</v>
      </c>
      <c r="M66" s="419">
        <f>Monatsverwendungsnachweis!BM77</f>
        <v>1</v>
      </c>
      <c r="N66" s="419">
        <f>IF(H66=1,Ermittlung_Pauschale!K66,L66*M66)</f>
        <v>0</v>
      </c>
      <c r="O66" s="147" t="e">
        <f>N66*'Pauschale Summen'!$G$17</f>
        <v>#VALUE!</v>
      </c>
    </row>
    <row r="67" spans="1:15" x14ac:dyDescent="0.25">
      <c r="A67" s="103" t="str">
        <f>Monatsverwendungsnachweis!A78</f>
        <v/>
      </c>
      <c r="B67" s="145">
        <f>Monatsverwendungsnachweis!B78</f>
        <v>0</v>
      </c>
      <c r="C67" s="145">
        <f>Monatsverwendungsnachweis!D78</f>
        <v>0</v>
      </c>
      <c r="D67" s="116" t="str">
        <f>IF(Monatsverwendungsnachweis!F78="","",Monatsverwendungsnachweis!F78)</f>
        <v/>
      </c>
      <c r="E67" s="116" t="str">
        <f>IF(Monatsverwendungsnachweis!H78="","",Monatsverwendungsnachweis!H78)</f>
        <v/>
      </c>
      <c r="F67" s="103">
        <f>Monatsverwendungsnachweis!G78</f>
        <v>0</v>
      </c>
      <c r="G67" s="116">
        <f>Monatsverwendungsnachweis!H78</f>
        <v>0</v>
      </c>
      <c r="H67" s="419" t="str">
        <f>VLOOKUP(Monatsverwendungsnachweis!$K$5,Matrix,3,FALSE)</f>
        <v>?</v>
      </c>
      <c r="I67" s="419" t="str">
        <f>VLOOKUP(Monatsverwendungsnachweis!$K$5,Matrix,9,FALSE)</f>
        <v>?</v>
      </c>
      <c r="J67" s="419">
        <f>IF(Monatsverwendungsnachweis!I78="ja",1,0)</f>
        <v>0</v>
      </c>
      <c r="K67" s="419">
        <f>IF(Monatsverwendungsnachweis!Q78+Monatsverwendungsnachweis!R78&gt;0,1,0)</f>
        <v>0</v>
      </c>
      <c r="L67" s="695">
        <f t="shared" ref="L67:L130" si="1">IF((J67+K67)&gt;0,1,0)</f>
        <v>0</v>
      </c>
      <c r="M67" s="419">
        <f>Monatsverwendungsnachweis!BM78</f>
        <v>1</v>
      </c>
      <c r="N67" s="419">
        <f>IF(H67=1,Ermittlung_Pauschale!K67,L67*M67)</f>
        <v>0</v>
      </c>
      <c r="O67" s="147" t="e">
        <f>N67*'Pauschale Summen'!$G$17</f>
        <v>#VALUE!</v>
      </c>
    </row>
    <row r="68" spans="1:15" x14ac:dyDescent="0.25">
      <c r="A68" s="103" t="str">
        <f>Monatsverwendungsnachweis!A79</f>
        <v/>
      </c>
      <c r="B68" s="145">
        <f>Monatsverwendungsnachweis!B79</f>
        <v>0</v>
      </c>
      <c r="C68" s="145">
        <f>Monatsverwendungsnachweis!D79</f>
        <v>0</v>
      </c>
      <c r="D68" s="116" t="str">
        <f>IF(Monatsverwendungsnachweis!F79="","",Monatsverwendungsnachweis!F79)</f>
        <v/>
      </c>
      <c r="E68" s="116" t="str">
        <f>IF(Monatsverwendungsnachweis!H79="","",Monatsverwendungsnachweis!H79)</f>
        <v/>
      </c>
      <c r="F68" s="103">
        <f>Monatsverwendungsnachweis!G79</f>
        <v>0</v>
      </c>
      <c r="G68" s="116">
        <f>Monatsverwendungsnachweis!H79</f>
        <v>0</v>
      </c>
      <c r="H68" s="419" t="str">
        <f>VLOOKUP(Monatsverwendungsnachweis!$K$5,Matrix,3,FALSE)</f>
        <v>?</v>
      </c>
      <c r="I68" s="419" t="str">
        <f>VLOOKUP(Monatsverwendungsnachweis!$K$5,Matrix,9,FALSE)</f>
        <v>?</v>
      </c>
      <c r="J68" s="419">
        <f>IF(Monatsverwendungsnachweis!I79="ja",1,0)</f>
        <v>0</v>
      </c>
      <c r="K68" s="419">
        <f>IF(Monatsverwendungsnachweis!Q79+Monatsverwendungsnachweis!R79&gt;0,1,0)</f>
        <v>0</v>
      </c>
      <c r="L68" s="695">
        <f t="shared" si="1"/>
        <v>0</v>
      </c>
      <c r="M68" s="419">
        <f>Monatsverwendungsnachweis!BM79</f>
        <v>1</v>
      </c>
      <c r="N68" s="419">
        <f>IF(H68=1,Ermittlung_Pauschale!K68,L68*M68)</f>
        <v>0</v>
      </c>
      <c r="O68" s="147" t="e">
        <f>N68*'Pauschale Summen'!$G$17</f>
        <v>#VALUE!</v>
      </c>
    </row>
    <row r="69" spans="1:15" x14ac:dyDescent="0.25">
      <c r="A69" s="103" t="str">
        <f>Monatsverwendungsnachweis!A80</f>
        <v/>
      </c>
      <c r="B69" s="145">
        <f>Monatsverwendungsnachweis!B80</f>
        <v>0</v>
      </c>
      <c r="C69" s="145">
        <f>Monatsverwendungsnachweis!D80</f>
        <v>0</v>
      </c>
      <c r="D69" s="116" t="str">
        <f>IF(Monatsverwendungsnachweis!F80="","",Monatsverwendungsnachweis!F80)</f>
        <v/>
      </c>
      <c r="E69" s="116" t="str">
        <f>IF(Monatsverwendungsnachweis!H80="","",Monatsverwendungsnachweis!H80)</f>
        <v/>
      </c>
      <c r="F69" s="103">
        <f>Monatsverwendungsnachweis!G80</f>
        <v>0</v>
      </c>
      <c r="G69" s="116">
        <f>Monatsverwendungsnachweis!H80</f>
        <v>0</v>
      </c>
      <c r="H69" s="419" t="str">
        <f>VLOOKUP(Monatsverwendungsnachweis!$K$5,Matrix,3,FALSE)</f>
        <v>?</v>
      </c>
      <c r="I69" s="419" t="str">
        <f>VLOOKUP(Monatsverwendungsnachweis!$K$5,Matrix,9,FALSE)</f>
        <v>?</v>
      </c>
      <c r="J69" s="419">
        <f>IF(Monatsverwendungsnachweis!I80="ja",1,0)</f>
        <v>0</v>
      </c>
      <c r="K69" s="419">
        <f>IF(Monatsverwendungsnachweis!Q80+Monatsverwendungsnachweis!R80&gt;0,1,0)</f>
        <v>0</v>
      </c>
      <c r="L69" s="695">
        <f t="shared" si="1"/>
        <v>0</v>
      </c>
      <c r="M69" s="419">
        <f>Monatsverwendungsnachweis!BM80</f>
        <v>1</v>
      </c>
      <c r="N69" s="419">
        <f>IF(H69=1,Ermittlung_Pauschale!K69,L69*M69)</f>
        <v>0</v>
      </c>
      <c r="O69" s="147" t="e">
        <f>N69*'Pauschale Summen'!$G$17</f>
        <v>#VALUE!</v>
      </c>
    </row>
    <row r="70" spans="1:15" x14ac:dyDescent="0.25">
      <c r="A70" s="103" t="str">
        <f>Monatsverwendungsnachweis!A81</f>
        <v/>
      </c>
      <c r="B70" s="145">
        <f>Monatsverwendungsnachweis!B81</f>
        <v>0</v>
      </c>
      <c r="C70" s="145">
        <f>Monatsverwendungsnachweis!D81</f>
        <v>0</v>
      </c>
      <c r="D70" s="116" t="str">
        <f>IF(Monatsverwendungsnachweis!F81="","",Monatsverwendungsnachweis!F81)</f>
        <v/>
      </c>
      <c r="E70" s="116" t="str">
        <f>IF(Monatsverwendungsnachweis!H81="","",Monatsverwendungsnachweis!H81)</f>
        <v/>
      </c>
      <c r="F70" s="103">
        <f>Monatsverwendungsnachweis!G81</f>
        <v>0</v>
      </c>
      <c r="G70" s="116">
        <f>Monatsverwendungsnachweis!H81</f>
        <v>0</v>
      </c>
      <c r="H70" s="419" t="str">
        <f>VLOOKUP(Monatsverwendungsnachweis!$K$5,Matrix,3,FALSE)</f>
        <v>?</v>
      </c>
      <c r="I70" s="419" t="str">
        <f>VLOOKUP(Monatsverwendungsnachweis!$K$5,Matrix,9,FALSE)</f>
        <v>?</v>
      </c>
      <c r="J70" s="419">
        <f>IF(Monatsverwendungsnachweis!I81="ja",1,0)</f>
        <v>0</v>
      </c>
      <c r="K70" s="419">
        <f>IF(Monatsverwendungsnachweis!Q81+Monatsverwendungsnachweis!R81&gt;0,1,0)</f>
        <v>0</v>
      </c>
      <c r="L70" s="695">
        <f t="shared" si="1"/>
        <v>0</v>
      </c>
      <c r="M70" s="419">
        <f>Monatsverwendungsnachweis!BM81</f>
        <v>1</v>
      </c>
      <c r="N70" s="419">
        <f>IF(H70=1,Ermittlung_Pauschale!K70,L70*M70)</f>
        <v>0</v>
      </c>
      <c r="O70" s="147" t="e">
        <f>N70*'Pauschale Summen'!$G$17</f>
        <v>#VALUE!</v>
      </c>
    </row>
    <row r="71" spans="1:15" x14ac:dyDescent="0.25">
      <c r="A71" s="103" t="str">
        <f>Monatsverwendungsnachweis!A82</f>
        <v/>
      </c>
      <c r="B71" s="145">
        <f>Monatsverwendungsnachweis!B82</f>
        <v>0</v>
      </c>
      <c r="C71" s="145">
        <f>Monatsverwendungsnachweis!D82</f>
        <v>0</v>
      </c>
      <c r="D71" s="116" t="str">
        <f>IF(Monatsverwendungsnachweis!F82="","",Monatsverwendungsnachweis!F82)</f>
        <v/>
      </c>
      <c r="E71" s="116" t="str">
        <f>IF(Monatsverwendungsnachweis!H82="","",Monatsverwendungsnachweis!H82)</f>
        <v/>
      </c>
      <c r="F71" s="103">
        <f>Monatsverwendungsnachweis!G82</f>
        <v>0</v>
      </c>
      <c r="G71" s="116">
        <f>Monatsverwendungsnachweis!H82</f>
        <v>0</v>
      </c>
      <c r="H71" s="419" t="str">
        <f>VLOOKUP(Monatsverwendungsnachweis!$K$5,Matrix,3,FALSE)</f>
        <v>?</v>
      </c>
      <c r="I71" s="419" t="str">
        <f>VLOOKUP(Monatsverwendungsnachweis!$K$5,Matrix,9,FALSE)</f>
        <v>?</v>
      </c>
      <c r="J71" s="419">
        <f>IF(Monatsverwendungsnachweis!I82="ja",1,0)</f>
        <v>0</v>
      </c>
      <c r="K71" s="419">
        <f>IF(Monatsverwendungsnachweis!Q82+Monatsverwendungsnachweis!R82&gt;0,1,0)</f>
        <v>0</v>
      </c>
      <c r="L71" s="695">
        <f t="shared" si="1"/>
        <v>0</v>
      </c>
      <c r="M71" s="419">
        <f>Monatsverwendungsnachweis!BM82</f>
        <v>1</v>
      </c>
      <c r="N71" s="419">
        <f>IF(H71=1,Ermittlung_Pauschale!K71,L71*M71)</f>
        <v>0</v>
      </c>
      <c r="O71" s="147" t="e">
        <f>N71*'Pauschale Summen'!$G$17</f>
        <v>#VALUE!</v>
      </c>
    </row>
    <row r="72" spans="1:15" x14ac:dyDescent="0.25">
      <c r="A72" s="103" t="str">
        <f>Monatsverwendungsnachweis!A83</f>
        <v/>
      </c>
      <c r="B72" s="145">
        <f>Monatsverwendungsnachweis!B83</f>
        <v>0</v>
      </c>
      <c r="C72" s="145">
        <f>Monatsverwendungsnachweis!D83</f>
        <v>0</v>
      </c>
      <c r="D72" s="116" t="str">
        <f>IF(Monatsverwendungsnachweis!F83="","",Monatsverwendungsnachweis!F83)</f>
        <v/>
      </c>
      <c r="E72" s="116" t="str">
        <f>IF(Monatsverwendungsnachweis!H83="","",Monatsverwendungsnachweis!H83)</f>
        <v/>
      </c>
      <c r="F72" s="103">
        <f>Monatsverwendungsnachweis!G83</f>
        <v>0</v>
      </c>
      <c r="G72" s="116">
        <f>Monatsverwendungsnachweis!H83</f>
        <v>0</v>
      </c>
      <c r="H72" s="419" t="str">
        <f>VLOOKUP(Monatsverwendungsnachweis!$K$5,Matrix,3,FALSE)</f>
        <v>?</v>
      </c>
      <c r="I72" s="419" t="str">
        <f>VLOOKUP(Monatsverwendungsnachweis!$K$5,Matrix,9,FALSE)</f>
        <v>?</v>
      </c>
      <c r="J72" s="419">
        <f>IF(Monatsverwendungsnachweis!I83="ja",1,0)</f>
        <v>0</v>
      </c>
      <c r="K72" s="419">
        <f>IF(Monatsverwendungsnachweis!Q83+Monatsverwendungsnachweis!R83&gt;0,1,0)</f>
        <v>0</v>
      </c>
      <c r="L72" s="695">
        <f t="shared" si="1"/>
        <v>0</v>
      </c>
      <c r="M72" s="419">
        <f>Monatsverwendungsnachweis!BM83</f>
        <v>1</v>
      </c>
      <c r="N72" s="419">
        <f>IF(H72=1,Ermittlung_Pauschale!K72,L72*M72)</f>
        <v>0</v>
      </c>
      <c r="O72" s="147" t="e">
        <f>N72*'Pauschale Summen'!$G$17</f>
        <v>#VALUE!</v>
      </c>
    </row>
    <row r="73" spans="1:15" x14ac:dyDescent="0.25">
      <c r="A73" s="103" t="str">
        <f>Monatsverwendungsnachweis!A84</f>
        <v/>
      </c>
      <c r="B73" s="145">
        <f>Monatsverwendungsnachweis!B84</f>
        <v>0</v>
      </c>
      <c r="C73" s="145">
        <f>Monatsverwendungsnachweis!D84</f>
        <v>0</v>
      </c>
      <c r="D73" s="116" t="str">
        <f>IF(Monatsverwendungsnachweis!F84="","",Monatsverwendungsnachweis!F84)</f>
        <v/>
      </c>
      <c r="E73" s="116" t="str">
        <f>IF(Monatsverwendungsnachweis!H84="","",Monatsverwendungsnachweis!H84)</f>
        <v/>
      </c>
      <c r="F73" s="103">
        <f>Monatsverwendungsnachweis!G84</f>
        <v>0</v>
      </c>
      <c r="G73" s="116">
        <f>Monatsverwendungsnachweis!H84</f>
        <v>0</v>
      </c>
      <c r="H73" s="419" t="str">
        <f>VLOOKUP(Monatsverwendungsnachweis!$K$5,Matrix,3,FALSE)</f>
        <v>?</v>
      </c>
      <c r="I73" s="419" t="str">
        <f>VLOOKUP(Monatsverwendungsnachweis!$K$5,Matrix,9,FALSE)</f>
        <v>?</v>
      </c>
      <c r="J73" s="419">
        <f>IF(Monatsverwendungsnachweis!I84="ja",1,0)</f>
        <v>0</v>
      </c>
      <c r="K73" s="419">
        <f>IF(Monatsverwendungsnachweis!Q84+Monatsverwendungsnachweis!R84&gt;0,1,0)</f>
        <v>0</v>
      </c>
      <c r="L73" s="695">
        <f t="shared" si="1"/>
        <v>0</v>
      </c>
      <c r="M73" s="419">
        <f>Monatsverwendungsnachweis!BM84</f>
        <v>1</v>
      </c>
      <c r="N73" s="419">
        <f>IF(H73=1,Ermittlung_Pauschale!K73,L73*M73)</f>
        <v>0</v>
      </c>
      <c r="O73" s="147" t="e">
        <f>N73*'Pauschale Summen'!$G$17</f>
        <v>#VALUE!</v>
      </c>
    </row>
    <row r="74" spans="1:15" x14ac:dyDescent="0.25">
      <c r="A74" s="103" t="str">
        <f>Monatsverwendungsnachweis!A85</f>
        <v/>
      </c>
      <c r="B74" s="145">
        <f>Monatsverwendungsnachweis!B85</f>
        <v>0</v>
      </c>
      <c r="C74" s="145">
        <f>Monatsverwendungsnachweis!D85</f>
        <v>0</v>
      </c>
      <c r="D74" s="116" t="str">
        <f>IF(Monatsverwendungsnachweis!F85="","",Monatsverwendungsnachweis!F85)</f>
        <v/>
      </c>
      <c r="E74" s="116" t="str">
        <f>IF(Monatsverwendungsnachweis!H85="","",Monatsverwendungsnachweis!H85)</f>
        <v/>
      </c>
      <c r="F74" s="103">
        <f>Monatsverwendungsnachweis!G85</f>
        <v>0</v>
      </c>
      <c r="G74" s="116">
        <f>Monatsverwendungsnachweis!H85</f>
        <v>0</v>
      </c>
      <c r="H74" s="419" t="str">
        <f>VLOOKUP(Monatsverwendungsnachweis!$K$5,Matrix,3,FALSE)</f>
        <v>?</v>
      </c>
      <c r="I74" s="419" t="str">
        <f>VLOOKUP(Monatsverwendungsnachweis!$K$5,Matrix,9,FALSE)</f>
        <v>?</v>
      </c>
      <c r="J74" s="419">
        <f>IF(Monatsverwendungsnachweis!I85="ja",1,0)</f>
        <v>0</v>
      </c>
      <c r="K74" s="419">
        <f>IF(Monatsverwendungsnachweis!Q85+Monatsverwendungsnachweis!R85&gt;0,1,0)</f>
        <v>0</v>
      </c>
      <c r="L74" s="695">
        <f t="shared" si="1"/>
        <v>0</v>
      </c>
      <c r="M74" s="419">
        <f>Monatsverwendungsnachweis!BM85</f>
        <v>1</v>
      </c>
      <c r="N74" s="419">
        <f>IF(H74=1,Ermittlung_Pauschale!K74,L74*M74)</f>
        <v>0</v>
      </c>
      <c r="O74" s="147" t="e">
        <f>N74*'Pauschale Summen'!$G$17</f>
        <v>#VALUE!</v>
      </c>
    </row>
    <row r="75" spans="1:15" x14ac:dyDescent="0.25">
      <c r="A75" s="103" t="str">
        <f>Monatsverwendungsnachweis!A86</f>
        <v/>
      </c>
      <c r="B75" s="145">
        <f>Monatsverwendungsnachweis!B86</f>
        <v>0</v>
      </c>
      <c r="C75" s="145">
        <f>Monatsverwendungsnachweis!D86</f>
        <v>0</v>
      </c>
      <c r="D75" s="116" t="str">
        <f>IF(Monatsverwendungsnachweis!F86="","",Monatsverwendungsnachweis!F86)</f>
        <v/>
      </c>
      <c r="E75" s="116" t="str">
        <f>IF(Monatsverwendungsnachweis!H86="","",Monatsverwendungsnachweis!H86)</f>
        <v/>
      </c>
      <c r="F75" s="103">
        <f>Monatsverwendungsnachweis!G86</f>
        <v>0</v>
      </c>
      <c r="G75" s="116">
        <f>Monatsverwendungsnachweis!H86</f>
        <v>0</v>
      </c>
      <c r="H75" s="419" t="str">
        <f>VLOOKUP(Monatsverwendungsnachweis!$K$5,Matrix,3,FALSE)</f>
        <v>?</v>
      </c>
      <c r="I75" s="419" t="str">
        <f>VLOOKUP(Monatsverwendungsnachweis!$K$5,Matrix,9,FALSE)</f>
        <v>?</v>
      </c>
      <c r="J75" s="419">
        <f>IF(Monatsverwendungsnachweis!I86="ja",1,0)</f>
        <v>0</v>
      </c>
      <c r="K75" s="419">
        <f>IF(Monatsverwendungsnachweis!Q86+Monatsverwendungsnachweis!R86&gt;0,1,0)</f>
        <v>0</v>
      </c>
      <c r="L75" s="695">
        <f t="shared" si="1"/>
        <v>0</v>
      </c>
      <c r="M75" s="419">
        <f>Monatsverwendungsnachweis!BM86</f>
        <v>1</v>
      </c>
      <c r="N75" s="419">
        <f>IF(H75=1,Ermittlung_Pauschale!K75,L75*M75)</f>
        <v>0</v>
      </c>
      <c r="O75" s="147" t="e">
        <f>N75*'Pauschale Summen'!$G$17</f>
        <v>#VALUE!</v>
      </c>
    </row>
    <row r="76" spans="1:15" x14ac:dyDescent="0.25">
      <c r="A76" s="103" t="str">
        <f>Monatsverwendungsnachweis!A87</f>
        <v/>
      </c>
      <c r="B76" s="145">
        <f>Monatsverwendungsnachweis!B87</f>
        <v>0</v>
      </c>
      <c r="C76" s="145">
        <f>Monatsverwendungsnachweis!D87</f>
        <v>0</v>
      </c>
      <c r="D76" s="116" t="str">
        <f>IF(Monatsverwendungsnachweis!F87="","",Monatsverwendungsnachweis!F87)</f>
        <v/>
      </c>
      <c r="E76" s="116" t="str">
        <f>IF(Monatsverwendungsnachweis!H87="","",Monatsverwendungsnachweis!H87)</f>
        <v/>
      </c>
      <c r="F76" s="103">
        <f>Monatsverwendungsnachweis!G87</f>
        <v>0</v>
      </c>
      <c r="G76" s="116">
        <f>Monatsverwendungsnachweis!H87</f>
        <v>0</v>
      </c>
      <c r="H76" s="419" t="str">
        <f>VLOOKUP(Monatsverwendungsnachweis!$K$5,Matrix,3,FALSE)</f>
        <v>?</v>
      </c>
      <c r="I76" s="419" t="str">
        <f>VLOOKUP(Monatsverwendungsnachweis!$K$5,Matrix,9,FALSE)</f>
        <v>?</v>
      </c>
      <c r="J76" s="419">
        <f>IF(Monatsverwendungsnachweis!I87="ja",1,0)</f>
        <v>0</v>
      </c>
      <c r="K76" s="419">
        <f>IF(Monatsverwendungsnachweis!Q87+Monatsverwendungsnachweis!R87&gt;0,1,0)</f>
        <v>0</v>
      </c>
      <c r="L76" s="695">
        <f t="shared" si="1"/>
        <v>0</v>
      </c>
      <c r="M76" s="419">
        <f>Monatsverwendungsnachweis!BM87</f>
        <v>1</v>
      </c>
      <c r="N76" s="419">
        <f>IF(H76=1,Ermittlung_Pauschale!K76,L76*M76)</f>
        <v>0</v>
      </c>
      <c r="O76" s="147" t="e">
        <f>N76*'Pauschale Summen'!$G$17</f>
        <v>#VALUE!</v>
      </c>
    </row>
    <row r="77" spans="1:15" x14ac:dyDescent="0.25">
      <c r="A77" s="103" t="str">
        <f>Monatsverwendungsnachweis!A88</f>
        <v/>
      </c>
      <c r="B77" s="145">
        <f>Monatsverwendungsnachweis!B88</f>
        <v>0</v>
      </c>
      <c r="C77" s="145">
        <f>Monatsverwendungsnachweis!D88</f>
        <v>0</v>
      </c>
      <c r="D77" s="116" t="str">
        <f>IF(Monatsverwendungsnachweis!F88="","",Monatsverwendungsnachweis!F88)</f>
        <v/>
      </c>
      <c r="E77" s="116" t="str">
        <f>IF(Monatsverwendungsnachweis!H88="","",Monatsverwendungsnachweis!H88)</f>
        <v/>
      </c>
      <c r="F77" s="103">
        <f>Monatsverwendungsnachweis!G88</f>
        <v>0</v>
      </c>
      <c r="G77" s="116">
        <f>Monatsverwendungsnachweis!H88</f>
        <v>0</v>
      </c>
      <c r="H77" s="419" t="str">
        <f>VLOOKUP(Monatsverwendungsnachweis!$K$5,Matrix,3,FALSE)</f>
        <v>?</v>
      </c>
      <c r="I77" s="419" t="str">
        <f>VLOOKUP(Monatsverwendungsnachweis!$K$5,Matrix,9,FALSE)</f>
        <v>?</v>
      </c>
      <c r="J77" s="419">
        <f>IF(Monatsverwendungsnachweis!I88="ja",1,0)</f>
        <v>0</v>
      </c>
      <c r="K77" s="419">
        <f>IF(Monatsverwendungsnachweis!Q88+Monatsverwendungsnachweis!R88&gt;0,1,0)</f>
        <v>0</v>
      </c>
      <c r="L77" s="695">
        <f t="shared" si="1"/>
        <v>0</v>
      </c>
      <c r="M77" s="419">
        <f>Monatsverwendungsnachweis!BM88</f>
        <v>1</v>
      </c>
      <c r="N77" s="419">
        <f>IF(H77=1,Ermittlung_Pauschale!K77,L77*M77)</f>
        <v>0</v>
      </c>
      <c r="O77" s="147" t="e">
        <f>N77*'Pauschale Summen'!$G$17</f>
        <v>#VALUE!</v>
      </c>
    </row>
    <row r="78" spans="1:15" x14ac:dyDescent="0.25">
      <c r="A78" s="103" t="str">
        <f>Monatsverwendungsnachweis!A89</f>
        <v/>
      </c>
      <c r="B78" s="145">
        <f>Monatsverwendungsnachweis!B89</f>
        <v>0</v>
      </c>
      <c r="C78" s="145">
        <f>Monatsverwendungsnachweis!D89</f>
        <v>0</v>
      </c>
      <c r="D78" s="116" t="str">
        <f>IF(Monatsverwendungsnachweis!F89="","",Monatsverwendungsnachweis!F89)</f>
        <v/>
      </c>
      <c r="E78" s="116" t="str">
        <f>IF(Monatsverwendungsnachweis!H89="","",Monatsverwendungsnachweis!H89)</f>
        <v/>
      </c>
      <c r="F78" s="103">
        <f>Monatsverwendungsnachweis!G89</f>
        <v>0</v>
      </c>
      <c r="G78" s="116">
        <f>Monatsverwendungsnachweis!H89</f>
        <v>0</v>
      </c>
      <c r="H78" s="419" t="str">
        <f>VLOOKUP(Monatsverwendungsnachweis!$K$5,Matrix,3,FALSE)</f>
        <v>?</v>
      </c>
      <c r="I78" s="419" t="str">
        <f>VLOOKUP(Monatsverwendungsnachweis!$K$5,Matrix,9,FALSE)</f>
        <v>?</v>
      </c>
      <c r="J78" s="419">
        <f>IF(Monatsverwendungsnachweis!I89="ja",1,0)</f>
        <v>0</v>
      </c>
      <c r="K78" s="419">
        <f>IF(Monatsverwendungsnachweis!Q89+Monatsverwendungsnachweis!R89&gt;0,1,0)</f>
        <v>0</v>
      </c>
      <c r="L78" s="695">
        <f t="shared" si="1"/>
        <v>0</v>
      </c>
      <c r="M78" s="419">
        <f>Monatsverwendungsnachweis!BM89</f>
        <v>1</v>
      </c>
      <c r="N78" s="419">
        <f>IF(H78=1,Ermittlung_Pauschale!K78,L78*M78)</f>
        <v>0</v>
      </c>
      <c r="O78" s="147" t="e">
        <f>N78*'Pauschale Summen'!$G$17</f>
        <v>#VALUE!</v>
      </c>
    </row>
    <row r="79" spans="1:15" x14ac:dyDescent="0.25">
      <c r="A79" s="103" t="str">
        <f>Monatsverwendungsnachweis!A90</f>
        <v/>
      </c>
      <c r="B79" s="145">
        <f>Monatsverwendungsnachweis!B90</f>
        <v>0</v>
      </c>
      <c r="C79" s="145">
        <f>Monatsverwendungsnachweis!D90</f>
        <v>0</v>
      </c>
      <c r="D79" s="116" t="str">
        <f>IF(Monatsverwendungsnachweis!F90="","",Monatsverwendungsnachweis!F90)</f>
        <v/>
      </c>
      <c r="E79" s="116" t="str">
        <f>IF(Monatsverwendungsnachweis!H90="","",Monatsverwendungsnachweis!H90)</f>
        <v/>
      </c>
      <c r="F79" s="103">
        <f>Monatsverwendungsnachweis!G90</f>
        <v>0</v>
      </c>
      <c r="G79" s="116">
        <f>Monatsverwendungsnachweis!H90</f>
        <v>0</v>
      </c>
      <c r="H79" s="419" t="str">
        <f>VLOOKUP(Monatsverwendungsnachweis!$K$5,Matrix,3,FALSE)</f>
        <v>?</v>
      </c>
      <c r="I79" s="419" t="str">
        <f>VLOOKUP(Monatsverwendungsnachweis!$K$5,Matrix,9,FALSE)</f>
        <v>?</v>
      </c>
      <c r="J79" s="419">
        <f>IF(Monatsverwendungsnachweis!I90="ja",1,0)</f>
        <v>0</v>
      </c>
      <c r="K79" s="419">
        <f>IF(Monatsverwendungsnachweis!Q90+Monatsverwendungsnachweis!R90&gt;0,1,0)</f>
        <v>0</v>
      </c>
      <c r="L79" s="695">
        <f t="shared" si="1"/>
        <v>0</v>
      </c>
      <c r="M79" s="419">
        <f>Monatsverwendungsnachweis!BM90</f>
        <v>1</v>
      </c>
      <c r="N79" s="419">
        <f>IF(H79=1,Ermittlung_Pauschale!K79,L79*M79)</f>
        <v>0</v>
      </c>
      <c r="O79" s="147" t="e">
        <f>N79*'Pauschale Summen'!$G$17</f>
        <v>#VALUE!</v>
      </c>
    </row>
    <row r="80" spans="1:15" x14ac:dyDescent="0.25">
      <c r="A80" s="103" t="str">
        <f>Monatsverwendungsnachweis!A91</f>
        <v/>
      </c>
      <c r="B80" s="145">
        <f>Monatsverwendungsnachweis!B91</f>
        <v>0</v>
      </c>
      <c r="C80" s="145">
        <f>Monatsverwendungsnachweis!D91</f>
        <v>0</v>
      </c>
      <c r="D80" s="116" t="str">
        <f>IF(Monatsverwendungsnachweis!F91="","",Monatsverwendungsnachweis!F91)</f>
        <v/>
      </c>
      <c r="E80" s="116" t="str">
        <f>IF(Monatsverwendungsnachweis!H91="","",Monatsverwendungsnachweis!H91)</f>
        <v/>
      </c>
      <c r="F80" s="103">
        <f>Monatsverwendungsnachweis!G91</f>
        <v>0</v>
      </c>
      <c r="G80" s="116">
        <f>Monatsverwendungsnachweis!H91</f>
        <v>0</v>
      </c>
      <c r="H80" s="419" t="str">
        <f>VLOOKUP(Monatsverwendungsnachweis!$K$5,Matrix,3,FALSE)</f>
        <v>?</v>
      </c>
      <c r="I80" s="419" t="str">
        <f>VLOOKUP(Monatsverwendungsnachweis!$K$5,Matrix,9,FALSE)</f>
        <v>?</v>
      </c>
      <c r="J80" s="419">
        <f>IF(Monatsverwendungsnachweis!I91="ja",1,0)</f>
        <v>0</v>
      </c>
      <c r="K80" s="419">
        <f>IF(Monatsverwendungsnachweis!Q91+Monatsverwendungsnachweis!R91&gt;0,1,0)</f>
        <v>0</v>
      </c>
      <c r="L80" s="695">
        <f t="shared" si="1"/>
        <v>0</v>
      </c>
      <c r="M80" s="419">
        <f>Monatsverwendungsnachweis!BM91</f>
        <v>1</v>
      </c>
      <c r="N80" s="419">
        <f>IF(H80=1,Ermittlung_Pauschale!K80,L80*M80)</f>
        <v>0</v>
      </c>
      <c r="O80" s="147" t="e">
        <f>N80*'Pauschale Summen'!$G$17</f>
        <v>#VALUE!</v>
      </c>
    </row>
    <row r="81" spans="1:15" x14ac:dyDescent="0.25">
      <c r="A81" s="103" t="str">
        <f>Monatsverwendungsnachweis!A92</f>
        <v/>
      </c>
      <c r="B81" s="145">
        <f>Monatsverwendungsnachweis!B92</f>
        <v>0</v>
      </c>
      <c r="C81" s="145">
        <f>Monatsverwendungsnachweis!D92</f>
        <v>0</v>
      </c>
      <c r="D81" s="116" t="str">
        <f>IF(Monatsverwendungsnachweis!F92="","",Monatsverwendungsnachweis!F92)</f>
        <v/>
      </c>
      <c r="E81" s="116" t="str">
        <f>IF(Monatsverwendungsnachweis!H92="","",Monatsverwendungsnachweis!H92)</f>
        <v/>
      </c>
      <c r="F81" s="103">
        <f>Monatsverwendungsnachweis!G92</f>
        <v>0</v>
      </c>
      <c r="G81" s="116">
        <f>Monatsverwendungsnachweis!H92</f>
        <v>0</v>
      </c>
      <c r="H81" s="419" t="str">
        <f>VLOOKUP(Monatsverwendungsnachweis!$K$5,Matrix,3,FALSE)</f>
        <v>?</v>
      </c>
      <c r="I81" s="419" t="str">
        <f>VLOOKUP(Monatsverwendungsnachweis!$K$5,Matrix,9,FALSE)</f>
        <v>?</v>
      </c>
      <c r="J81" s="419">
        <f>IF(Monatsverwendungsnachweis!I92="ja",1,0)</f>
        <v>0</v>
      </c>
      <c r="K81" s="419">
        <f>IF(Monatsverwendungsnachweis!Q92+Monatsverwendungsnachweis!R92&gt;0,1,0)</f>
        <v>0</v>
      </c>
      <c r="L81" s="695">
        <f t="shared" si="1"/>
        <v>0</v>
      </c>
      <c r="M81" s="419">
        <f>Monatsverwendungsnachweis!BM92</f>
        <v>1</v>
      </c>
      <c r="N81" s="419">
        <f>IF(H81=1,Ermittlung_Pauschale!K81,L81*M81)</f>
        <v>0</v>
      </c>
      <c r="O81" s="147" t="e">
        <f>N81*'Pauschale Summen'!$G$17</f>
        <v>#VALUE!</v>
      </c>
    </row>
    <row r="82" spans="1:15" x14ac:dyDescent="0.25">
      <c r="A82" s="103" t="str">
        <f>Monatsverwendungsnachweis!A93</f>
        <v/>
      </c>
      <c r="B82" s="145">
        <f>Monatsverwendungsnachweis!B93</f>
        <v>0</v>
      </c>
      <c r="C82" s="145">
        <f>Monatsverwendungsnachweis!D93</f>
        <v>0</v>
      </c>
      <c r="D82" s="116" t="str">
        <f>IF(Monatsverwendungsnachweis!F93="","",Monatsverwendungsnachweis!F93)</f>
        <v/>
      </c>
      <c r="E82" s="116" t="str">
        <f>IF(Monatsverwendungsnachweis!H93="","",Monatsverwendungsnachweis!H93)</f>
        <v/>
      </c>
      <c r="F82" s="103">
        <f>Monatsverwendungsnachweis!G93</f>
        <v>0</v>
      </c>
      <c r="G82" s="116">
        <f>Monatsverwendungsnachweis!H93</f>
        <v>0</v>
      </c>
      <c r="H82" s="419" t="str">
        <f>VLOOKUP(Monatsverwendungsnachweis!$K$5,Matrix,3,FALSE)</f>
        <v>?</v>
      </c>
      <c r="I82" s="419" t="str">
        <f>VLOOKUP(Monatsverwendungsnachweis!$K$5,Matrix,9,FALSE)</f>
        <v>?</v>
      </c>
      <c r="J82" s="419">
        <f>IF(Monatsverwendungsnachweis!I93="ja",1,0)</f>
        <v>0</v>
      </c>
      <c r="K82" s="419">
        <f>IF(Monatsverwendungsnachweis!Q93+Monatsverwendungsnachweis!R93&gt;0,1,0)</f>
        <v>0</v>
      </c>
      <c r="L82" s="695">
        <f t="shared" si="1"/>
        <v>0</v>
      </c>
      <c r="M82" s="419">
        <f>Monatsverwendungsnachweis!BM93</f>
        <v>1</v>
      </c>
      <c r="N82" s="419">
        <f>IF(H82=1,Ermittlung_Pauschale!K82,L82*M82)</f>
        <v>0</v>
      </c>
      <c r="O82" s="147" t="e">
        <f>N82*'Pauschale Summen'!$G$17</f>
        <v>#VALUE!</v>
      </c>
    </row>
    <row r="83" spans="1:15" x14ac:dyDescent="0.25">
      <c r="A83" s="103" t="str">
        <f>Monatsverwendungsnachweis!A94</f>
        <v/>
      </c>
      <c r="B83" s="145">
        <f>Monatsverwendungsnachweis!B94</f>
        <v>0</v>
      </c>
      <c r="C83" s="145">
        <f>Monatsverwendungsnachweis!D94</f>
        <v>0</v>
      </c>
      <c r="D83" s="116" t="str">
        <f>IF(Monatsverwendungsnachweis!F94="","",Monatsverwendungsnachweis!F94)</f>
        <v/>
      </c>
      <c r="E83" s="116" t="str">
        <f>IF(Monatsverwendungsnachweis!H94="","",Monatsverwendungsnachweis!H94)</f>
        <v/>
      </c>
      <c r="F83" s="103">
        <f>Monatsverwendungsnachweis!G94</f>
        <v>0</v>
      </c>
      <c r="G83" s="116">
        <f>Monatsverwendungsnachweis!H94</f>
        <v>0</v>
      </c>
      <c r="H83" s="419" t="str">
        <f>VLOOKUP(Monatsverwendungsnachweis!$K$5,Matrix,3,FALSE)</f>
        <v>?</v>
      </c>
      <c r="I83" s="419" t="str">
        <f>VLOOKUP(Monatsverwendungsnachweis!$K$5,Matrix,9,FALSE)</f>
        <v>?</v>
      </c>
      <c r="J83" s="419">
        <f>IF(Monatsverwendungsnachweis!I94="ja",1,0)</f>
        <v>0</v>
      </c>
      <c r="K83" s="419">
        <f>IF(Monatsverwendungsnachweis!Q94+Monatsverwendungsnachweis!R94&gt;0,1,0)</f>
        <v>0</v>
      </c>
      <c r="L83" s="695">
        <f t="shared" si="1"/>
        <v>0</v>
      </c>
      <c r="M83" s="419">
        <f>Monatsverwendungsnachweis!BM94</f>
        <v>1</v>
      </c>
      <c r="N83" s="419">
        <f>IF(H83=1,Ermittlung_Pauschale!K83,L83*M83)</f>
        <v>0</v>
      </c>
      <c r="O83" s="147" t="e">
        <f>N83*'Pauschale Summen'!$G$17</f>
        <v>#VALUE!</v>
      </c>
    </row>
    <row r="84" spans="1:15" x14ac:dyDescent="0.25">
      <c r="A84" s="103" t="str">
        <f>Monatsverwendungsnachweis!A95</f>
        <v/>
      </c>
      <c r="B84" s="145">
        <f>Monatsverwendungsnachweis!B95</f>
        <v>0</v>
      </c>
      <c r="C84" s="145">
        <f>Monatsverwendungsnachweis!D95</f>
        <v>0</v>
      </c>
      <c r="D84" s="116" t="str">
        <f>IF(Monatsverwendungsnachweis!F95="","",Monatsverwendungsnachweis!F95)</f>
        <v/>
      </c>
      <c r="E84" s="116" t="str">
        <f>IF(Monatsverwendungsnachweis!H95="","",Monatsverwendungsnachweis!H95)</f>
        <v/>
      </c>
      <c r="F84" s="103">
        <f>Monatsverwendungsnachweis!G95</f>
        <v>0</v>
      </c>
      <c r="G84" s="116">
        <f>Monatsverwendungsnachweis!H95</f>
        <v>0</v>
      </c>
      <c r="H84" s="419" t="str">
        <f>VLOOKUP(Monatsverwendungsnachweis!$K$5,Matrix,3,FALSE)</f>
        <v>?</v>
      </c>
      <c r="I84" s="419" t="str">
        <f>VLOOKUP(Monatsverwendungsnachweis!$K$5,Matrix,9,FALSE)</f>
        <v>?</v>
      </c>
      <c r="J84" s="419">
        <f>IF(Monatsverwendungsnachweis!I95="ja",1,0)</f>
        <v>0</v>
      </c>
      <c r="K84" s="419">
        <f>IF(Monatsverwendungsnachweis!Q95+Monatsverwendungsnachweis!R95&gt;0,1,0)</f>
        <v>0</v>
      </c>
      <c r="L84" s="695">
        <f t="shared" si="1"/>
        <v>0</v>
      </c>
      <c r="M84" s="419">
        <f>Monatsverwendungsnachweis!BM95</f>
        <v>1</v>
      </c>
      <c r="N84" s="419">
        <f>IF(H84=1,Ermittlung_Pauschale!K84,L84*M84)</f>
        <v>0</v>
      </c>
      <c r="O84" s="147" t="e">
        <f>N84*'Pauschale Summen'!$G$17</f>
        <v>#VALUE!</v>
      </c>
    </row>
    <row r="85" spans="1:15" x14ac:dyDescent="0.25">
      <c r="A85" s="103" t="str">
        <f>Monatsverwendungsnachweis!A96</f>
        <v/>
      </c>
      <c r="B85" s="145">
        <f>Monatsverwendungsnachweis!B96</f>
        <v>0</v>
      </c>
      <c r="C85" s="145">
        <f>Monatsverwendungsnachweis!D96</f>
        <v>0</v>
      </c>
      <c r="D85" s="116" t="str">
        <f>IF(Monatsverwendungsnachweis!F96="","",Monatsverwendungsnachweis!F96)</f>
        <v/>
      </c>
      <c r="E85" s="116" t="str">
        <f>IF(Monatsverwendungsnachweis!H96="","",Monatsverwendungsnachweis!H96)</f>
        <v/>
      </c>
      <c r="F85" s="103">
        <f>Monatsverwendungsnachweis!G96</f>
        <v>0</v>
      </c>
      <c r="G85" s="116">
        <f>Monatsverwendungsnachweis!H96</f>
        <v>0</v>
      </c>
      <c r="H85" s="419" t="str">
        <f>VLOOKUP(Monatsverwendungsnachweis!$K$5,Matrix,3,FALSE)</f>
        <v>?</v>
      </c>
      <c r="I85" s="419" t="str">
        <f>VLOOKUP(Monatsverwendungsnachweis!$K$5,Matrix,9,FALSE)</f>
        <v>?</v>
      </c>
      <c r="J85" s="419">
        <f>IF(Monatsverwendungsnachweis!I96="ja",1,0)</f>
        <v>0</v>
      </c>
      <c r="K85" s="419">
        <f>IF(Monatsverwendungsnachweis!Q96+Monatsverwendungsnachweis!R96&gt;0,1,0)</f>
        <v>0</v>
      </c>
      <c r="L85" s="695">
        <f t="shared" si="1"/>
        <v>0</v>
      </c>
      <c r="M85" s="419">
        <f>Monatsverwendungsnachweis!BM96</f>
        <v>1</v>
      </c>
      <c r="N85" s="419">
        <f>IF(H85=1,Ermittlung_Pauschale!K85,L85*M85)</f>
        <v>0</v>
      </c>
      <c r="O85" s="147" t="e">
        <f>N85*'Pauschale Summen'!$G$17</f>
        <v>#VALUE!</v>
      </c>
    </row>
    <row r="86" spans="1:15" x14ac:dyDescent="0.25">
      <c r="A86" s="103" t="str">
        <f>Monatsverwendungsnachweis!A97</f>
        <v/>
      </c>
      <c r="B86" s="145">
        <f>Monatsverwendungsnachweis!B97</f>
        <v>0</v>
      </c>
      <c r="C86" s="145">
        <f>Monatsverwendungsnachweis!D97</f>
        <v>0</v>
      </c>
      <c r="D86" s="116" t="str">
        <f>IF(Monatsverwendungsnachweis!F97="","",Monatsverwendungsnachweis!F97)</f>
        <v/>
      </c>
      <c r="E86" s="116" t="str">
        <f>IF(Monatsverwendungsnachweis!H97="","",Monatsverwendungsnachweis!H97)</f>
        <v/>
      </c>
      <c r="F86" s="103">
        <f>Monatsverwendungsnachweis!G97</f>
        <v>0</v>
      </c>
      <c r="G86" s="116">
        <f>Monatsverwendungsnachweis!H97</f>
        <v>0</v>
      </c>
      <c r="H86" s="419" t="str">
        <f>VLOOKUP(Monatsverwendungsnachweis!$K$5,Matrix,3,FALSE)</f>
        <v>?</v>
      </c>
      <c r="I86" s="419" t="str">
        <f>VLOOKUP(Monatsverwendungsnachweis!$K$5,Matrix,9,FALSE)</f>
        <v>?</v>
      </c>
      <c r="J86" s="419">
        <f>IF(Monatsverwendungsnachweis!I97="ja",1,0)</f>
        <v>0</v>
      </c>
      <c r="K86" s="419">
        <f>IF(Monatsverwendungsnachweis!Q97+Monatsverwendungsnachweis!R97&gt;0,1,0)</f>
        <v>0</v>
      </c>
      <c r="L86" s="695">
        <f t="shared" si="1"/>
        <v>0</v>
      </c>
      <c r="M86" s="419">
        <f>Monatsverwendungsnachweis!BM97</f>
        <v>1</v>
      </c>
      <c r="N86" s="419">
        <f>IF(H86=1,Ermittlung_Pauschale!K86,L86*M86)</f>
        <v>0</v>
      </c>
      <c r="O86" s="147" t="e">
        <f>N86*'Pauschale Summen'!$G$17</f>
        <v>#VALUE!</v>
      </c>
    </row>
    <row r="87" spans="1:15" x14ac:dyDescent="0.25">
      <c r="A87" s="103" t="str">
        <f>Monatsverwendungsnachweis!A98</f>
        <v/>
      </c>
      <c r="B87" s="145">
        <f>Monatsverwendungsnachweis!B98</f>
        <v>0</v>
      </c>
      <c r="C87" s="145">
        <f>Monatsverwendungsnachweis!D98</f>
        <v>0</v>
      </c>
      <c r="D87" s="116" t="str">
        <f>IF(Monatsverwendungsnachweis!F98="","",Monatsverwendungsnachweis!F98)</f>
        <v/>
      </c>
      <c r="E87" s="116" t="str">
        <f>IF(Monatsverwendungsnachweis!H98="","",Monatsverwendungsnachweis!H98)</f>
        <v/>
      </c>
      <c r="F87" s="103">
        <f>Monatsverwendungsnachweis!G98</f>
        <v>0</v>
      </c>
      <c r="G87" s="116">
        <f>Monatsverwendungsnachweis!H98</f>
        <v>0</v>
      </c>
      <c r="H87" s="419" t="str">
        <f>VLOOKUP(Monatsverwendungsnachweis!$K$5,Matrix,3,FALSE)</f>
        <v>?</v>
      </c>
      <c r="I87" s="419" t="str">
        <f>VLOOKUP(Monatsverwendungsnachweis!$K$5,Matrix,9,FALSE)</f>
        <v>?</v>
      </c>
      <c r="J87" s="419">
        <f>IF(Monatsverwendungsnachweis!I98="ja",1,0)</f>
        <v>0</v>
      </c>
      <c r="K87" s="419">
        <f>IF(Monatsverwendungsnachweis!Q98+Monatsverwendungsnachweis!R98&gt;0,1,0)</f>
        <v>0</v>
      </c>
      <c r="L87" s="695">
        <f t="shared" si="1"/>
        <v>0</v>
      </c>
      <c r="M87" s="419">
        <f>Monatsverwendungsnachweis!BM98</f>
        <v>1</v>
      </c>
      <c r="N87" s="419">
        <f>IF(H87=1,Ermittlung_Pauschale!K87,L87*M87)</f>
        <v>0</v>
      </c>
      <c r="O87" s="147" t="e">
        <f>N87*'Pauschale Summen'!$G$17</f>
        <v>#VALUE!</v>
      </c>
    </row>
    <row r="88" spans="1:15" x14ac:dyDescent="0.25">
      <c r="A88" s="103" t="str">
        <f>Monatsverwendungsnachweis!A99</f>
        <v/>
      </c>
      <c r="B88" s="145">
        <f>Monatsverwendungsnachweis!B99</f>
        <v>0</v>
      </c>
      <c r="C88" s="145">
        <f>Monatsverwendungsnachweis!D99</f>
        <v>0</v>
      </c>
      <c r="D88" s="116" t="str">
        <f>IF(Monatsverwendungsnachweis!F99="","",Monatsverwendungsnachweis!F99)</f>
        <v/>
      </c>
      <c r="E88" s="116" t="str">
        <f>IF(Monatsverwendungsnachweis!H99="","",Monatsverwendungsnachweis!H99)</f>
        <v/>
      </c>
      <c r="F88" s="103">
        <f>Monatsverwendungsnachweis!G99</f>
        <v>0</v>
      </c>
      <c r="G88" s="116">
        <f>Monatsverwendungsnachweis!H99</f>
        <v>0</v>
      </c>
      <c r="H88" s="419" t="str">
        <f>VLOOKUP(Monatsverwendungsnachweis!$K$5,Matrix,3,FALSE)</f>
        <v>?</v>
      </c>
      <c r="I88" s="419" t="str">
        <f>VLOOKUP(Monatsverwendungsnachweis!$K$5,Matrix,9,FALSE)</f>
        <v>?</v>
      </c>
      <c r="J88" s="419">
        <f>IF(Monatsverwendungsnachweis!I99="ja",1,0)</f>
        <v>0</v>
      </c>
      <c r="K88" s="419">
        <f>IF(Monatsverwendungsnachweis!Q99+Monatsverwendungsnachweis!R99&gt;0,1,0)</f>
        <v>0</v>
      </c>
      <c r="L88" s="695">
        <f t="shared" si="1"/>
        <v>0</v>
      </c>
      <c r="M88" s="419">
        <f>Monatsverwendungsnachweis!BM99</f>
        <v>1</v>
      </c>
      <c r="N88" s="419">
        <f>IF(H88=1,Ermittlung_Pauschale!K88,L88*M88)</f>
        <v>0</v>
      </c>
      <c r="O88" s="147" t="e">
        <f>N88*'Pauschale Summen'!$G$17</f>
        <v>#VALUE!</v>
      </c>
    </row>
    <row r="89" spans="1:15" x14ac:dyDescent="0.25">
      <c r="A89" s="103" t="str">
        <f>Monatsverwendungsnachweis!A100</f>
        <v/>
      </c>
      <c r="B89" s="145">
        <f>Monatsverwendungsnachweis!B100</f>
        <v>0</v>
      </c>
      <c r="C89" s="145">
        <f>Monatsverwendungsnachweis!D100</f>
        <v>0</v>
      </c>
      <c r="D89" s="116" t="str">
        <f>IF(Monatsverwendungsnachweis!F100="","",Monatsverwendungsnachweis!F100)</f>
        <v/>
      </c>
      <c r="E89" s="116" t="str">
        <f>IF(Monatsverwendungsnachweis!H100="","",Monatsverwendungsnachweis!H100)</f>
        <v/>
      </c>
      <c r="F89" s="103">
        <f>Monatsverwendungsnachweis!G100</f>
        <v>0</v>
      </c>
      <c r="G89" s="116">
        <f>Monatsverwendungsnachweis!H100</f>
        <v>0</v>
      </c>
      <c r="H89" s="419" t="str">
        <f>VLOOKUP(Monatsverwendungsnachweis!$K$5,Matrix,3,FALSE)</f>
        <v>?</v>
      </c>
      <c r="I89" s="419" t="str">
        <f>VLOOKUP(Monatsverwendungsnachweis!$K$5,Matrix,9,FALSE)</f>
        <v>?</v>
      </c>
      <c r="J89" s="419">
        <f>IF(Monatsverwendungsnachweis!I100="ja",1,0)</f>
        <v>0</v>
      </c>
      <c r="K89" s="419">
        <f>IF(Monatsverwendungsnachweis!Q100+Monatsverwendungsnachweis!R100&gt;0,1,0)</f>
        <v>0</v>
      </c>
      <c r="L89" s="695">
        <f t="shared" si="1"/>
        <v>0</v>
      </c>
      <c r="M89" s="419">
        <f>Monatsverwendungsnachweis!BM100</f>
        <v>1</v>
      </c>
      <c r="N89" s="419">
        <f>IF(H89=1,Ermittlung_Pauschale!K89,L89*M89)</f>
        <v>0</v>
      </c>
      <c r="O89" s="147" t="e">
        <f>N89*'Pauschale Summen'!$G$17</f>
        <v>#VALUE!</v>
      </c>
    </row>
    <row r="90" spans="1:15" x14ac:dyDescent="0.25">
      <c r="A90" s="103" t="str">
        <f>Monatsverwendungsnachweis!A101</f>
        <v/>
      </c>
      <c r="B90" s="145">
        <f>Monatsverwendungsnachweis!B101</f>
        <v>0</v>
      </c>
      <c r="C90" s="145">
        <f>Monatsverwendungsnachweis!D101</f>
        <v>0</v>
      </c>
      <c r="D90" s="116" t="str">
        <f>IF(Monatsverwendungsnachweis!F101="","",Monatsverwendungsnachweis!F101)</f>
        <v/>
      </c>
      <c r="E90" s="116" t="str">
        <f>IF(Monatsverwendungsnachweis!H101="","",Monatsverwendungsnachweis!H101)</f>
        <v/>
      </c>
      <c r="F90" s="103">
        <f>Monatsverwendungsnachweis!G101</f>
        <v>0</v>
      </c>
      <c r="G90" s="116">
        <f>Monatsverwendungsnachweis!H101</f>
        <v>0</v>
      </c>
      <c r="H90" s="419" t="str">
        <f>VLOOKUP(Monatsverwendungsnachweis!$K$5,Matrix,3,FALSE)</f>
        <v>?</v>
      </c>
      <c r="I90" s="419" t="str">
        <f>VLOOKUP(Monatsverwendungsnachweis!$K$5,Matrix,9,FALSE)</f>
        <v>?</v>
      </c>
      <c r="J90" s="419">
        <f>IF(Monatsverwendungsnachweis!I101="ja",1,0)</f>
        <v>0</v>
      </c>
      <c r="K90" s="419">
        <f>IF(Monatsverwendungsnachweis!Q101+Monatsverwendungsnachweis!R101&gt;0,1,0)</f>
        <v>0</v>
      </c>
      <c r="L90" s="695">
        <f t="shared" si="1"/>
        <v>0</v>
      </c>
      <c r="M90" s="419">
        <f>Monatsverwendungsnachweis!BM101</f>
        <v>1</v>
      </c>
      <c r="N90" s="419">
        <f>IF(H90=1,Ermittlung_Pauschale!K90,L90*M90)</f>
        <v>0</v>
      </c>
      <c r="O90" s="147" t="e">
        <f>N90*'Pauschale Summen'!$G$17</f>
        <v>#VALUE!</v>
      </c>
    </row>
    <row r="91" spans="1:15" x14ac:dyDescent="0.25">
      <c r="A91" s="103" t="str">
        <f>Monatsverwendungsnachweis!A102</f>
        <v/>
      </c>
      <c r="B91" s="145">
        <f>Monatsverwendungsnachweis!B102</f>
        <v>0</v>
      </c>
      <c r="C91" s="145">
        <f>Monatsverwendungsnachweis!D102</f>
        <v>0</v>
      </c>
      <c r="D91" s="116" t="str">
        <f>IF(Monatsverwendungsnachweis!F102="","",Monatsverwendungsnachweis!F102)</f>
        <v/>
      </c>
      <c r="E91" s="116" t="str">
        <f>IF(Monatsverwendungsnachweis!H102="","",Monatsverwendungsnachweis!H102)</f>
        <v/>
      </c>
      <c r="F91" s="103">
        <f>Monatsverwendungsnachweis!G102</f>
        <v>0</v>
      </c>
      <c r="G91" s="116">
        <f>Monatsverwendungsnachweis!H102</f>
        <v>0</v>
      </c>
      <c r="H91" s="419" t="str">
        <f>VLOOKUP(Monatsverwendungsnachweis!$K$5,Matrix,3,FALSE)</f>
        <v>?</v>
      </c>
      <c r="I91" s="419" t="str">
        <f>VLOOKUP(Monatsverwendungsnachweis!$K$5,Matrix,9,FALSE)</f>
        <v>?</v>
      </c>
      <c r="J91" s="419">
        <f>IF(Monatsverwendungsnachweis!I102="ja",1,0)</f>
        <v>0</v>
      </c>
      <c r="K91" s="419">
        <f>IF(Monatsverwendungsnachweis!Q102+Monatsverwendungsnachweis!R102&gt;0,1,0)</f>
        <v>0</v>
      </c>
      <c r="L91" s="695">
        <f t="shared" si="1"/>
        <v>0</v>
      </c>
      <c r="M91" s="419">
        <f>Monatsverwendungsnachweis!BM102</f>
        <v>1</v>
      </c>
      <c r="N91" s="419">
        <f>IF(H91=1,Ermittlung_Pauschale!K91,L91*M91)</f>
        <v>0</v>
      </c>
      <c r="O91" s="147" t="e">
        <f>N91*'Pauschale Summen'!$G$17</f>
        <v>#VALUE!</v>
      </c>
    </row>
    <row r="92" spans="1:15" x14ac:dyDescent="0.25">
      <c r="A92" s="103" t="str">
        <f>Monatsverwendungsnachweis!A103</f>
        <v/>
      </c>
      <c r="B92" s="145">
        <f>Monatsverwendungsnachweis!B103</f>
        <v>0</v>
      </c>
      <c r="C92" s="145">
        <f>Monatsverwendungsnachweis!D103</f>
        <v>0</v>
      </c>
      <c r="D92" s="116" t="str">
        <f>IF(Monatsverwendungsnachweis!F103="","",Monatsverwendungsnachweis!F103)</f>
        <v/>
      </c>
      <c r="E92" s="116" t="str">
        <f>IF(Monatsverwendungsnachweis!H103="","",Monatsverwendungsnachweis!H103)</f>
        <v/>
      </c>
      <c r="F92" s="103">
        <f>Monatsverwendungsnachweis!G103</f>
        <v>0</v>
      </c>
      <c r="G92" s="116">
        <f>Monatsverwendungsnachweis!H103</f>
        <v>0</v>
      </c>
      <c r="H92" s="419" t="str">
        <f>VLOOKUP(Monatsverwendungsnachweis!$K$5,Matrix,3,FALSE)</f>
        <v>?</v>
      </c>
      <c r="I92" s="419" t="str">
        <f>VLOOKUP(Monatsverwendungsnachweis!$K$5,Matrix,9,FALSE)</f>
        <v>?</v>
      </c>
      <c r="J92" s="419">
        <f>IF(Monatsverwendungsnachweis!I103="ja",1,0)</f>
        <v>0</v>
      </c>
      <c r="K92" s="419">
        <f>IF(Monatsverwendungsnachweis!Q103+Monatsverwendungsnachweis!R103&gt;0,1,0)</f>
        <v>0</v>
      </c>
      <c r="L92" s="695">
        <f t="shared" si="1"/>
        <v>0</v>
      </c>
      <c r="M92" s="419">
        <f>Monatsverwendungsnachweis!BM103</f>
        <v>1</v>
      </c>
      <c r="N92" s="419">
        <f>IF(H92=1,Ermittlung_Pauschale!K92,L92*M92)</f>
        <v>0</v>
      </c>
      <c r="O92" s="147" t="e">
        <f>N92*'Pauschale Summen'!$G$17</f>
        <v>#VALUE!</v>
      </c>
    </row>
    <row r="93" spans="1:15" x14ac:dyDescent="0.25">
      <c r="A93" s="103" t="str">
        <f>Monatsverwendungsnachweis!A104</f>
        <v/>
      </c>
      <c r="B93" s="145">
        <f>Monatsverwendungsnachweis!B104</f>
        <v>0</v>
      </c>
      <c r="C93" s="145">
        <f>Monatsverwendungsnachweis!D104</f>
        <v>0</v>
      </c>
      <c r="D93" s="116" t="str">
        <f>IF(Monatsverwendungsnachweis!F104="","",Monatsverwendungsnachweis!F104)</f>
        <v/>
      </c>
      <c r="E93" s="116" t="str">
        <f>IF(Monatsverwendungsnachweis!H104="","",Monatsverwendungsnachweis!H104)</f>
        <v/>
      </c>
      <c r="F93" s="103">
        <f>Monatsverwendungsnachweis!G104</f>
        <v>0</v>
      </c>
      <c r="G93" s="116">
        <f>Monatsverwendungsnachweis!H104</f>
        <v>0</v>
      </c>
      <c r="H93" s="419" t="str">
        <f>VLOOKUP(Monatsverwendungsnachweis!$K$5,Matrix,3,FALSE)</f>
        <v>?</v>
      </c>
      <c r="I93" s="419" t="str">
        <f>VLOOKUP(Monatsverwendungsnachweis!$K$5,Matrix,9,FALSE)</f>
        <v>?</v>
      </c>
      <c r="J93" s="419">
        <f>IF(Monatsverwendungsnachweis!I104="ja",1,0)</f>
        <v>0</v>
      </c>
      <c r="K93" s="419">
        <f>IF(Monatsverwendungsnachweis!Q104+Monatsverwendungsnachweis!R104&gt;0,1,0)</f>
        <v>0</v>
      </c>
      <c r="L93" s="695">
        <f t="shared" si="1"/>
        <v>0</v>
      </c>
      <c r="M93" s="419">
        <f>Monatsverwendungsnachweis!BM104</f>
        <v>1</v>
      </c>
      <c r="N93" s="419">
        <f>IF(H93=1,Ermittlung_Pauschale!K93,L93*M93)</f>
        <v>0</v>
      </c>
      <c r="O93" s="147" t="e">
        <f>N93*'Pauschale Summen'!$G$17</f>
        <v>#VALUE!</v>
      </c>
    </row>
    <row r="94" spans="1:15" x14ac:dyDescent="0.25">
      <c r="A94" s="103" t="str">
        <f>Monatsverwendungsnachweis!A105</f>
        <v/>
      </c>
      <c r="B94" s="145">
        <f>Monatsverwendungsnachweis!B105</f>
        <v>0</v>
      </c>
      <c r="C94" s="145">
        <f>Monatsverwendungsnachweis!D105</f>
        <v>0</v>
      </c>
      <c r="D94" s="116" t="str">
        <f>IF(Monatsverwendungsnachweis!F105="","",Monatsverwendungsnachweis!F105)</f>
        <v/>
      </c>
      <c r="E94" s="116" t="str">
        <f>IF(Monatsverwendungsnachweis!H105="","",Monatsverwendungsnachweis!H105)</f>
        <v/>
      </c>
      <c r="F94" s="103">
        <f>Monatsverwendungsnachweis!G105</f>
        <v>0</v>
      </c>
      <c r="G94" s="116">
        <f>Monatsverwendungsnachweis!H105</f>
        <v>0</v>
      </c>
      <c r="H94" s="419" t="str">
        <f>VLOOKUP(Monatsverwendungsnachweis!$K$5,Matrix,3,FALSE)</f>
        <v>?</v>
      </c>
      <c r="I94" s="419" t="str">
        <f>VLOOKUP(Monatsverwendungsnachweis!$K$5,Matrix,9,FALSE)</f>
        <v>?</v>
      </c>
      <c r="J94" s="419">
        <f>IF(Monatsverwendungsnachweis!I105="ja",1,0)</f>
        <v>0</v>
      </c>
      <c r="K94" s="419">
        <f>IF(Monatsverwendungsnachweis!Q105+Monatsverwendungsnachweis!R105&gt;0,1,0)</f>
        <v>0</v>
      </c>
      <c r="L94" s="695">
        <f t="shared" si="1"/>
        <v>0</v>
      </c>
      <c r="M94" s="419">
        <f>Monatsverwendungsnachweis!BM105</f>
        <v>1</v>
      </c>
      <c r="N94" s="419">
        <f>IF(H94=1,Ermittlung_Pauschale!K94,L94*M94)</f>
        <v>0</v>
      </c>
      <c r="O94" s="147" t="e">
        <f>N94*'Pauschale Summen'!$G$17</f>
        <v>#VALUE!</v>
      </c>
    </row>
    <row r="95" spans="1:15" x14ac:dyDescent="0.25">
      <c r="A95" s="103" t="str">
        <f>Monatsverwendungsnachweis!A106</f>
        <v/>
      </c>
      <c r="B95" s="145">
        <f>Monatsverwendungsnachweis!B106</f>
        <v>0</v>
      </c>
      <c r="C95" s="145">
        <f>Monatsverwendungsnachweis!D106</f>
        <v>0</v>
      </c>
      <c r="D95" s="116" t="str">
        <f>IF(Monatsverwendungsnachweis!F106="","",Monatsverwendungsnachweis!F106)</f>
        <v/>
      </c>
      <c r="E95" s="116" t="str">
        <f>IF(Monatsverwendungsnachweis!H106="","",Monatsverwendungsnachweis!H106)</f>
        <v/>
      </c>
      <c r="F95" s="103">
        <f>Monatsverwendungsnachweis!G106</f>
        <v>0</v>
      </c>
      <c r="G95" s="116">
        <f>Monatsverwendungsnachweis!H106</f>
        <v>0</v>
      </c>
      <c r="H95" s="419" t="str">
        <f>VLOOKUP(Monatsverwendungsnachweis!$K$5,Matrix,3,FALSE)</f>
        <v>?</v>
      </c>
      <c r="I95" s="419" t="str">
        <f>VLOOKUP(Monatsverwendungsnachweis!$K$5,Matrix,9,FALSE)</f>
        <v>?</v>
      </c>
      <c r="J95" s="419">
        <f>IF(Monatsverwendungsnachweis!I106="ja",1,0)</f>
        <v>0</v>
      </c>
      <c r="K95" s="419">
        <f>IF(Monatsverwendungsnachweis!Q106+Monatsverwendungsnachweis!R106&gt;0,1,0)</f>
        <v>0</v>
      </c>
      <c r="L95" s="695">
        <f t="shared" si="1"/>
        <v>0</v>
      </c>
      <c r="M95" s="419">
        <f>Monatsverwendungsnachweis!BM106</f>
        <v>1</v>
      </c>
      <c r="N95" s="419">
        <f>IF(H95=1,Ermittlung_Pauschale!K95,L95*M95)</f>
        <v>0</v>
      </c>
      <c r="O95" s="147" t="e">
        <f>N95*'Pauschale Summen'!$G$17</f>
        <v>#VALUE!</v>
      </c>
    </row>
    <row r="96" spans="1:15" x14ac:dyDescent="0.25">
      <c r="A96" s="103" t="str">
        <f>Monatsverwendungsnachweis!A107</f>
        <v/>
      </c>
      <c r="B96" s="145">
        <f>Monatsverwendungsnachweis!B107</f>
        <v>0</v>
      </c>
      <c r="C96" s="145">
        <f>Monatsverwendungsnachweis!D107</f>
        <v>0</v>
      </c>
      <c r="D96" s="116" t="str">
        <f>IF(Monatsverwendungsnachweis!F107="","",Monatsverwendungsnachweis!F107)</f>
        <v/>
      </c>
      <c r="E96" s="116" t="str">
        <f>IF(Monatsverwendungsnachweis!H107="","",Monatsverwendungsnachweis!H107)</f>
        <v/>
      </c>
      <c r="F96" s="103">
        <f>Monatsverwendungsnachweis!G107</f>
        <v>0</v>
      </c>
      <c r="G96" s="116">
        <f>Monatsverwendungsnachweis!H107</f>
        <v>0</v>
      </c>
      <c r="H96" s="419" t="str">
        <f>VLOOKUP(Monatsverwendungsnachweis!$K$5,Matrix,3,FALSE)</f>
        <v>?</v>
      </c>
      <c r="I96" s="419" t="str">
        <f>VLOOKUP(Monatsverwendungsnachweis!$K$5,Matrix,9,FALSE)</f>
        <v>?</v>
      </c>
      <c r="J96" s="419">
        <f>IF(Monatsverwendungsnachweis!I107="ja",1,0)</f>
        <v>0</v>
      </c>
      <c r="K96" s="419">
        <f>IF(Monatsverwendungsnachweis!Q107+Monatsverwendungsnachweis!R107&gt;0,1,0)</f>
        <v>0</v>
      </c>
      <c r="L96" s="695">
        <f t="shared" si="1"/>
        <v>0</v>
      </c>
      <c r="M96" s="419">
        <f>Monatsverwendungsnachweis!BM107</f>
        <v>1</v>
      </c>
      <c r="N96" s="419">
        <f>IF(H96=1,Ermittlung_Pauschale!K96,L96*M96)</f>
        <v>0</v>
      </c>
      <c r="O96" s="147" t="e">
        <f>N96*'Pauschale Summen'!$G$17</f>
        <v>#VALUE!</v>
      </c>
    </row>
    <row r="97" spans="1:15" x14ac:dyDescent="0.25">
      <c r="A97" s="103" t="str">
        <f>Monatsverwendungsnachweis!A108</f>
        <v/>
      </c>
      <c r="B97" s="145">
        <f>Monatsverwendungsnachweis!B108</f>
        <v>0</v>
      </c>
      <c r="C97" s="145">
        <f>Monatsverwendungsnachweis!D108</f>
        <v>0</v>
      </c>
      <c r="D97" s="116" t="str">
        <f>IF(Monatsverwendungsnachweis!F108="","",Monatsverwendungsnachweis!F108)</f>
        <v/>
      </c>
      <c r="E97" s="116" t="str">
        <f>IF(Monatsverwendungsnachweis!H108="","",Monatsverwendungsnachweis!H108)</f>
        <v/>
      </c>
      <c r="F97" s="103">
        <f>Monatsverwendungsnachweis!G108</f>
        <v>0</v>
      </c>
      <c r="G97" s="116">
        <f>Monatsverwendungsnachweis!H108</f>
        <v>0</v>
      </c>
      <c r="H97" s="419" t="str">
        <f>VLOOKUP(Monatsverwendungsnachweis!$K$5,Matrix,3,FALSE)</f>
        <v>?</v>
      </c>
      <c r="I97" s="419" t="str">
        <f>VLOOKUP(Monatsverwendungsnachweis!$K$5,Matrix,9,FALSE)</f>
        <v>?</v>
      </c>
      <c r="J97" s="419">
        <f>IF(Monatsverwendungsnachweis!I108="ja",1,0)</f>
        <v>0</v>
      </c>
      <c r="K97" s="419">
        <f>IF(Monatsverwendungsnachweis!Q108+Monatsverwendungsnachweis!R108&gt;0,1,0)</f>
        <v>0</v>
      </c>
      <c r="L97" s="695">
        <f t="shared" si="1"/>
        <v>0</v>
      </c>
      <c r="M97" s="419">
        <f>Monatsverwendungsnachweis!BM108</f>
        <v>1</v>
      </c>
      <c r="N97" s="419">
        <f>IF(H97=1,Ermittlung_Pauschale!K97,L97*M97)</f>
        <v>0</v>
      </c>
      <c r="O97" s="147" t="e">
        <f>N97*'Pauschale Summen'!$G$17</f>
        <v>#VALUE!</v>
      </c>
    </row>
    <row r="98" spans="1:15" x14ac:dyDescent="0.25">
      <c r="A98" s="103" t="str">
        <f>Monatsverwendungsnachweis!A109</f>
        <v/>
      </c>
      <c r="B98" s="145">
        <f>Monatsverwendungsnachweis!B109</f>
        <v>0</v>
      </c>
      <c r="C98" s="145">
        <f>Monatsverwendungsnachweis!D109</f>
        <v>0</v>
      </c>
      <c r="D98" s="116" t="str">
        <f>IF(Monatsverwendungsnachweis!F109="","",Monatsverwendungsnachweis!F109)</f>
        <v/>
      </c>
      <c r="E98" s="116" t="str">
        <f>IF(Monatsverwendungsnachweis!H109="","",Monatsverwendungsnachweis!H109)</f>
        <v/>
      </c>
      <c r="F98" s="103">
        <f>Monatsverwendungsnachweis!G109</f>
        <v>0</v>
      </c>
      <c r="G98" s="116">
        <f>Monatsverwendungsnachweis!H109</f>
        <v>0</v>
      </c>
      <c r="H98" s="419" t="str">
        <f>VLOOKUP(Monatsverwendungsnachweis!$K$5,Matrix,3,FALSE)</f>
        <v>?</v>
      </c>
      <c r="I98" s="419" t="str">
        <f>VLOOKUP(Monatsverwendungsnachweis!$K$5,Matrix,9,FALSE)</f>
        <v>?</v>
      </c>
      <c r="J98" s="419">
        <f>IF(Monatsverwendungsnachweis!I109="ja",1,0)</f>
        <v>0</v>
      </c>
      <c r="K98" s="419">
        <f>IF(Monatsverwendungsnachweis!Q109+Monatsverwendungsnachweis!R109&gt;0,1,0)</f>
        <v>0</v>
      </c>
      <c r="L98" s="695">
        <f t="shared" si="1"/>
        <v>0</v>
      </c>
      <c r="M98" s="419">
        <f>Monatsverwendungsnachweis!BM109</f>
        <v>1</v>
      </c>
      <c r="N98" s="419">
        <f>IF(H98=1,Ermittlung_Pauschale!K98,L98*M98)</f>
        <v>0</v>
      </c>
      <c r="O98" s="147" t="e">
        <f>N98*'Pauschale Summen'!$G$17</f>
        <v>#VALUE!</v>
      </c>
    </row>
    <row r="99" spans="1:15" x14ac:dyDescent="0.25">
      <c r="A99" s="103" t="str">
        <f>Monatsverwendungsnachweis!A110</f>
        <v/>
      </c>
      <c r="B99" s="145">
        <f>Monatsverwendungsnachweis!B110</f>
        <v>0</v>
      </c>
      <c r="C99" s="145">
        <f>Monatsverwendungsnachweis!D110</f>
        <v>0</v>
      </c>
      <c r="D99" s="116" t="str">
        <f>IF(Monatsverwendungsnachweis!F110="","",Monatsverwendungsnachweis!F110)</f>
        <v/>
      </c>
      <c r="E99" s="116" t="str">
        <f>IF(Monatsverwendungsnachweis!H110="","",Monatsverwendungsnachweis!H110)</f>
        <v/>
      </c>
      <c r="F99" s="103">
        <f>Monatsverwendungsnachweis!G110</f>
        <v>0</v>
      </c>
      <c r="G99" s="116">
        <f>Monatsverwendungsnachweis!H110</f>
        <v>0</v>
      </c>
      <c r="H99" s="419" t="str">
        <f>VLOOKUP(Monatsverwendungsnachweis!$K$5,Matrix,3,FALSE)</f>
        <v>?</v>
      </c>
      <c r="I99" s="419" t="str">
        <f>VLOOKUP(Monatsverwendungsnachweis!$K$5,Matrix,9,FALSE)</f>
        <v>?</v>
      </c>
      <c r="J99" s="419">
        <f>IF(Monatsverwendungsnachweis!I110="ja",1,0)</f>
        <v>0</v>
      </c>
      <c r="K99" s="419">
        <f>IF(Monatsverwendungsnachweis!Q110+Monatsverwendungsnachweis!R110&gt;0,1,0)</f>
        <v>0</v>
      </c>
      <c r="L99" s="695">
        <f t="shared" si="1"/>
        <v>0</v>
      </c>
      <c r="M99" s="419">
        <f>Monatsverwendungsnachweis!BM110</f>
        <v>1</v>
      </c>
      <c r="N99" s="419">
        <f>IF(H99=1,Ermittlung_Pauschale!K99,L99*M99)</f>
        <v>0</v>
      </c>
      <c r="O99" s="147" t="e">
        <f>N99*'Pauschale Summen'!$G$17</f>
        <v>#VALUE!</v>
      </c>
    </row>
    <row r="100" spans="1:15" x14ac:dyDescent="0.25">
      <c r="A100" s="103" t="str">
        <f>Monatsverwendungsnachweis!A111</f>
        <v/>
      </c>
      <c r="B100" s="145">
        <f>Monatsverwendungsnachweis!B111</f>
        <v>0</v>
      </c>
      <c r="C100" s="145">
        <f>Monatsverwendungsnachweis!D111</f>
        <v>0</v>
      </c>
      <c r="D100" s="116" t="str">
        <f>IF(Monatsverwendungsnachweis!F111="","",Monatsverwendungsnachweis!F111)</f>
        <v/>
      </c>
      <c r="E100" s="116" t="str">
        <f>IF(Monatsverwendungsnachweis!H111="","",Monatsverwendungsnachweis!H111)</f>
        <v/>
      </c>
      <c r="F100" s="103">
        <f>Monatsverwendungsnachweis!G111</f>
        <v>0</v>
      </c>
      <c r="G100" s="116">
        <f>Monatsverwendungsnachweis!H111</f>
        <v>0</v>
      </c>
      <c r="H100" s="419" t="str">
        <f>VLOOKUP(Monatsverwendungsnachweis!$K$5,Matrix,3,FALSE)</f>
        <v>?</v>
      </c>
      <c r="I100" s="419" t="str">
        <f>VLOOKUP(Monatsverwendungsnachweis!$K$5,Matrix,9,FALSE)</f>
        <v>?</v>
      </c>
      <c r="J100" s="419">
        <f>IF(Monatsverwendungsnachweis!I111="ja",1,0)</f>
        <v>0</v>
      </c>
      <c r="K100" s="419">
        <f>IF(Monatsverwendungsnachweis!Q111+Monatsverwendungsnachweis!R111&gt;0,1,0)</f>
        <v>0</v>
      </c>
      <c r="L100" s="695">
        <f t="shared" si="1"/>
        <v>0</v>
      </c>
      <c r="M100" s="419">
        <f>Monatsverwendungsnachweis!BM111</f>
        <v>1</v>
      </c>
      <c r="N100" s="419">
        <f>IF(H100=1,Ermittlung_Pauschale!K100,L100*M100)</f>
        <v>0</v>
      </c>
      <c r="O100" s="147" t="e">
        <f>N100*'Pauschale Summen'!$G$17</f>
        <v>#VALUE!</v>
      </c>
    </row>
    <row r="101" spans="1:15" x14ac:dyDescent="0.25">
      <c r="A101" s="103" t="str">
        <f>Monatsverwendungsnachweis!A112</f>
        <v/>
      </c>
      <c r="B101" s="145">
        <f>Monatsverwendungsnachweis!B112</f>
        <v>0</v>
      </c>
      <c r="C101" s="145">
        <f>Monatsverwendungsnachweis!D112</f>
        <v>0</v>
      </c>
      <c r="D101" s="116" t="str">
        <f>IF(Monatsverwendungsnachweis!F112="","",Monatsverwendungsnachweis!F112)</f>
        <v/>
      </c>
      <c r="E101" s="116" t="str">
        <f>IF(Monatsverwendungsnachweis!H112="","",Monatsverwendungsnachweis!H112)</f>
        <v/>
      </c>
      <c r="F101" s="103">
        <f>Monatsverwendungsnachweis!G112</f>
        <v>0</v>
      </c>
      <c r="G101" s="116">
        <f>Monatsverwendungsnachweis!H112</f>
        <v>0</v>
      </c>
      <c r="H101" s="419" t="str">
        <f>VLOOKUP(Monatsverwendungsnachweis!$K$5,Matrix,3,FALSE)</f>
        <v>?</v>
      </c>
      <c r="I101" s="419" t="str">
        <f>VLOOKUP(Monatsverwendungsnachweis!$K$5,Matrix,9,FALSE)</f>
        <v>?</v>
      </c>
      <c r="J101" s="419">
        <f>IF(Monatsverwendungsnachweis!I112="ja",1,0)</f>
        <v>0</v>
      </c>
      <c r="K101" s="419">
        <f>IF(Monatsverwendungsnachweis!Q112+Monatsverwendungsnachweis!R112&gt;0,1,0)</f>
        <v>0</v>
      </c>
      <c r="L101" s="695">
        <f t="shared" si="1"/>
        <v>0</v>
      </c>
      <c r="M101" s="419">
        <f>Monatsverwendungsnachweis!BM112</f>
        <v>1</v>
      </c>
      <c r="N101" s="419">
        <f>IF(H101=1,Ermittlung_Pauschale!K101,L101*M101)</f>
        <v>0</v>
      </c>
      <c r="O101" s="147" t="e">
        <f>N101*'Pauschale Summen'!$G$17</f>
        <v>#VALUE!</v>
      </c>
    </row>
    <row r="102" spans="1:15" x14ac:dyDescent="0.25">
      <c r="A102" s="103" t="str">
        <f>Monatsverwendungsnachweis!A113</f>
        <v/>
      </c>
      <c r="B102" s="145">
        <f>Monatsverwendungsnachweis!B113</f>
        <v>0</v>
      </c>
      <c r="C102" s="145">
        <f>Monatsverwendungsnachweis!D113</f>
        <v>0</v>
      </c>
      <c r="D102" s="116" t="str">
        <f>IF(Monatsverwendungsnachweis!F113="","",Monatsverwendungsnachweis!F113)</f>
        <v/>
      </c>
      <c r="E102" s="116" t="str">
        <f>IF(Monatsverwendungsnachweis!H113="","",Monatsverwendungsnachweis!H113)</f>
        <v/>
      </c>
      <c r="F102" s="103">
        <f>Monatsverwendungsnachweis!G113</f>
        <v>0</v>
      </c>
      <c r="G102" s="116">
        <f>Monatsverwendungsnachweis!H113</f>
        <v>0</v>
      </c>
      <c r="H102" s="419" t="str">
        <f>VLOOKUP(Monatsverwendungsnachweis!$K$5,Matrix,3,FALSE)</f>
        <v>?</v>
      </c>
      <c r="I102" s="419" t="str">
        <f>VLOOKUP(Monatsverwendungsnachweis!$K$5,Matrix,9,FALSE)</f>
        <v>?</v>
      </c>
      <c r="J102" s="419">
        <f>IF(Monatsverwendungsnachweis!I113="ja",1,0)</f>
        <v>0</v>
      </c>
      <c r="K102" s="419">
        <f>IF(Monatsverwendungsnachweis!Q113+Monatsverwendungsnachweis!R113&gt;0,1,0)</f>
        <v>0</v>
      </c>
      <c r="L102" s="695">
        <f t="shared" si="1"/>
        <v>0</v>
      </c>
      <c r="M102" s="419">
        <f>Monatsverwendungsnachweis!BM113</f>
        <v>1</v>
      </c>
      <c r="N102" s="419">
        <f>IF(H102=1,Ermittlung_Pauschale!K102,L102*M102)</f>
        <v>0</v>
      </c>
      <c r="O102" s="147" t="e">
        <f>N102*'Pauschale Summen'!$G$17</f>
        <v>#VALUE!</v>
      </c>
    </row>
    <row r="103" spans="1:15" x14ac:dyDescent="0.25">
      <c r="A103" s="103" t="str">
        <f>Monatsverwendungsnachweis!A114</f>
        <v/>
      </c>
      <c r="B103" s="145">
        <f>Monatsverwendungsnachweis!B114</f>
        <v>0</v>
      </c>
      <c r="C103" s="145">
        <f>Monatsverwendungsnachweis!D114</f>
        <v>0</v>
      </c>
      <c r="D103" s="116" t="str">
        <f>IF(Monatsverwendungsnachweis!F114="","",Monatsverwendungsnachweis!F114)</f>
        <v/>
      </c>
      <c r="E103" s="116" t="str">
        <f>IF(Monatsverwendungsnachweis!H114="","",Monatsverwendungsnachweis!H114)</f>
        <v/>
      </c>
      <c r="F103" s="103">
        <f>Monatsverwendungsnachweis!G114</f>
        <v>0</v>
      </c>
      <c r="G103" s="116">
        <f>Monatsverwendungsnachweis!H114</f>
        <v>0</v>
      </c>
      <c r="H103" s="419" t="str">
        <f>VLOOKUP(Monatsverwendungsnachweis!$K$5,Matrix,3,FALSE)</f>
        <v>?</v>
      </c>
      <c r="I103" s="419" t="str">
        <f>VLOOKUP(Monatsverwendungsnachweis!$K$5,Matrix,9,FALSE)</f>
        <v>?</v>
      </c>
      <c r="J103" s="419">
        <f>IF(Monatsverwendungsnachweis!I114="ja",1,0)</f>
        <v>0</v>
      </c>
      <c r="K103" s="419">
        <f>IF(Monatsverwendungsnachweis!Q114+Monatsverwendungsnachweis!R114&gt;0,1,0)</f>
        <v>0</v>
      </c>
      <c r="L103" s="695">
        <f t="shared" si="1"/>
        <v>0</v>
      </c>
      <c r="M103" s="419">
        <f>Monatsverwendungsnachweis!BM114</f>
        <v>1</v>
      </c>
      <c r="N103" s="419">
        <f>IF(H103=1,Ermittlung_Pauschale!K103,L103*M103)</f>
        <v>0</v>
      </c>
      <c r="O103" s="147" t="e">
        <f>N103*'Pauschale Summen'!$G$17</f>
        <v>#VALUE!</v>
      </c>
    </row>
    <row r="104" spans="1:15" x14ac:dyDescent="0.25">
      <c r="A104" s="103" t="str">
        <f>Monatsverwendungsnachweis!A115</f>
        <v/>
      </c>
      <c r="B104" s="145">
        <f>Monatsverwendungsnachweis!B115</f>
        <v>0</v>
      </c>
      <c r="C104" s="145">
        <f>Monatsverwendungsnachweis!D115</f>
        <v>0</v>
      </c>
      <c r="D104" s="116" t="str">
        <f>IF(Monatsverwendungsnachweis!F115="","",Monatsverwendungsnachweis!F115)</f>
        <v/>
      </c>
      <c r="E104" s="116" t="str">
        <f>IF(Monatsverwendungsnachweis!H115="","",Monatsverwendungsnachweis!H115)</f>
        <v/>
      </c>
      <c r="F104" s="103">
        <f>Monatsverwendungsnachweis!G115</f>
        <v>0</v>
      </c>
      <c r="G104" s="116">
        <f>Monatsverwendungsnachweis!H115</f>
        <v>0</v>
      </c>
      <c r="H104" s="419" t="str">
        <f>VLOOKUP(Monatsverwendungsnachweis!$K$5,Matrix,3,FALSE)</f>
        <v>?</v>
      </c>
      <c r="I104" s="419" t="str">
        <f>VLOOKUP(Monatsverwendungsnachweis!$K$5,Matrix,9,FALSE)</f>
        <v>?</v>
      </c>
      <c r="J104" s="419">
        <f>IF(Monatsverwendungsnachweis!I115="ja",1,0)</f>
        <v>0</v>
      </c>
      <c r="K104" s="419">
        <f>IF(Monatsverwendungsnachweis!Q115+Monatsverwendungsnachweis!R115&gt;0,1,0)</f>
        <v>0</v>
      </c>
      <c r="L104" s="695">
        <f t="shared" si="1"/>
        <v>0</v>
      </c>
      <c r="M104" s="419">
        <f>Monatsverwendungsnachweis!BM115</f>
        <v>1</v>
      </c>
      <c r="N104" s="419">
        <f>IF(H104=1,Ermittlung_Pauschale!K104,L104*M104)</f>
        <v>0</v>
      </c>
      <c r="O104" s="147" t="e">
        <f>N104*'Pauschale Summen'!$G$17</f>
        <v>#VALUE!</v>
      </c>
    </row>
    <row r="105" spans="1:15" x14ac:dyDescent="0.25">
      <c r="A105" s="103" t="str">
        <f>Monatsverwendungsnachweis!A116</f>
        <v/>
      </c>
      <c r="B105" s="145">
        <f>Monatsverwendungsnachweis!B116</f>
        <v>0</v>
      </c>
      <c r="C105" s="145">
        <f>Monatsverwendungsnachweis!D116</f>
        <v>0</v>
      </c>
      <c r="D105" s="116" t="str">
        <f>IF(Monatsverwendungsnachweis!F116="","",Monatsverwendungsnachweis!F116)</f>
        <v/>
      </c>
      <c r="E105" s="116" t="str">
        <f>IF(Monatsverwendungsnachweis!H116="","",Monatsverwendungsnachweis!H116)</f>
        <v/>
      </c>
      <c r="F105" s="103">
        <f>Monatsverwendungsnachweis!G116</f>
        <v>0</v>
      </c>
      <c r="G105" s="116">
        <f>Monatsverwendungsnachweis!H116</f>
        <v>0</v>
      </c>
      <c r="H105" s="419" t="str">
        <f>VLOOKUP(Monatsverwendungsnachweis!$K$5,Matrix,3,FALSE)</f>
        <v>?</v>
      </c>
      <c r="I105" s="419" t="str">
        <f>VLOOKUP(Monatsverwendungsnachweis!$K$5,Matrix,9,FALSE)</f>
        <v>?</v>
      </c>
      <c r="J105" s="419">
        <f>IF(Monatsverwendungsnachweis!I116="ja",1,0)</f>
        <v>0</v>
      </c>
      <c r="K105" s="419">
        <f>IF(Monatsverwendungsnachweis!Q116+Monatsverwendungsnachweis!R116&gt;0,1,0)</f>
        <v>0</v>
      </c>
      <c r="L105" s="695">
        <f t="shared" si="1"/>
        <v>0</v>
      </c>
      <c r="M105" s="419">
        <f>Monatsverwendungsnachweis!BM116</f>
        <v>1</v>
      </c>
      <c r="N105" s="419">
        <f>IF(H105=1,Ermittlung_Pauschale!K105,L105*M105)</f>
        <v>0</v>
      </c>
      <c r="O105" s="147" t="e">
        <f>N105*'Pauschale Summen'!$G$17</f>
        <v>#VALUE!</v>
      </c>
    </row>
    <row r="106" spans="1:15" x14ac:dyDescent="0.25">
      <c r="A106" s="103" t="str">
        <f>Monatsverwendungsnachweis!A117</f>
        <v/>
      </c>
      <c r="B106" s="145">
        <f>Monatsverwendungsnachweis!B117</f>
        <v>0</v>
      </c>
      <c r="C106" s="145">
        <f>Monatsverwendungsnachweis!D117</f>
        <v>0</v>
      </c>
      <c r="D106" s="116" t="str">
        <f>IF(Monatsverwendungsnachweis!F117="","",Monatsverwendungsnachweis!F117)</f>
        <v/>
      </c>
      <c r="E106" s="116" t="str">
        <f>IF(Monatsverwendungsnachweis!H117="","",Monatsverwendungsnachweis!H117)</f>
        <v/>
      </c>
      <c r="F106" s="103">
        <f>Monatsverwendungsnachweis!G117</f>
        <v>0</v>
      </c>
      <c r="G106" s="116">
        <f>Monatsverwendungsnachweis!H117</f>
        <v>0</v>
      </c>
      <c r="H106" s="419" t="str">
        <f>VLOOKUP(Monatsverwendungsnachweis!$K$5,Matrix,3,FALSE)</f>
        <v>?</v>
      </c>
      <c r="I106" s="419" t="str">
        <f>VLOOKUP(Monatsverwendungsnachweis!$K$5,Matrix,9,FALSE)</f>
        <v>?</v>
      </c>
      <c r="J106" s="419">
        <f>IF(Monatsverwendungsnachweis!I117="ja",1,0)</f>
        <v>0</v>
      </c>
      <c r="K106" s="419">
        <f>IF(Monatsverwendungsnachweis!Q117+Monatsverwendungsnachweis!R117&gt;0,1,0)</f>
        <v>0</v>
      </c>
      <c r="L106" s="695">
        <f t="shared" si="1"/>
        <v>0</v>
      </c>
      <c r="M106" s="419">
        <f>Monatsverwendungsnachweis!BM117</f>
        <v>1</v>
      </c>
      <c r="N106" s="419">
        <f>IF(H106=1,Ermittlung_Pauschale!K106,L106*M106)</f>
        <v>0</v>
      </c>
      <c r="O106" s="147" t="e">
        <f>N106*'Pauschale Summen'!$G$17</f>
        <v>#VALUE!</v>
      </c>
    </row>
    <row r="107" spans="1:15" x14ac:dyDescent="0.25">
      <c r="A107" s="103" t="str">
        <f>Monatsverwendungsnachweis!A118</f>
        <v/>
      </c>
      <c r="B107" s="145">
        <f>Monatsverwendungsnachweis!B118</f>
        <v>0</v>
      </c>
      <c r="C107" s="145">
        <f>Monatsverwendungsnachweis!D118</f>
        <v>0</v>
      </c>
      <c r="D107" s="116" t="str">
        <f>IF(Monatsverwendungsnachweis!F118="","",Monatsverwendungsnachweis!F118)</f>
        <v/>
      </c>
      <c r="E107" s="116" t="str">
        <f>IF(Monatsverwendungsnachweis!H118="","",Monatsverwendungsnachweis!H118)</f>
        <v/>
      </c>
      <c r="F107" s="103">
        <f>Monatsverwendungsnachweis!G118</f>
        <v>0</v>
      </c>
      <c r="G107" s="116">
        <f>Monatsverwendungsnachweis!H118</f>
        <v>0</v>
      </c>
      <c r="H107" s="419" t="str">
        <f>VLOOKUP(Monatsverwendungsnachweis!$K$5,Matrix,3,FALSE)</f>
        <v>?</v>
      </c>
      <c r="I107" s="419" t="str">
        <f>VLOOKUP(Monatsverwendungsnachweis!$K$5,Matrix,9,FALSE)</f>
        <v>?</v>
      </c>
      <c r="J107" s="419">
        <f>IF(Monatsverwendungsnachweis!I118="ja",1,0)</f>
        <v>0</v>
      </c>
      <c r="K107" s="419">
        <f>IF(Monatsverwendungsnachweis!Q118+Monatsverwendungsnachweis!R118&gt;0,1,0)</f>
        <v>0</v>
      </c>
      <c r="L107" s="695">
        <f t="shared" si="1"/>
        <v>0</v>
      </c>
      <c r="M107" s="419">
        <f>Monatsverwendungsnachweis!BM118</f>
        <v>1</v>
      </c>
      <c r="N107" s="419">
        <f>IF(H107=1,Ermittlung_Pauschale!K107,L107*M107)</f>
        <v>0</v>
      </c>
      <c r="O107" s="147" t="e">
        <f>N107*'Pauschale Summen'!$G$17</f>
        <v>#VALUE!</v>
      </c>
    </row>
    <row r="108" spans="1:15" x14ac:dyDescent="0.25">
      <c r="A108" s="103" t="str">
        <f>Monatsverwendungsnachweis!A119</f>
        <v/>
      </c>
      <c r="B108" s="145">
        <f>Monatsverwendungsnachweis!B119</f>
        <v>0</v>
      </c>
      <c r="C108" s="145">
        <f>Monatsverwendungsnachweis!D119</f>
        <v>0</v>
      </c>
      <c r="D108" s="116" t="str">
        <f>IF(Monatsverwendungsnachweis!F119="","",Monatsverwendungsnachweis!F119)</f>
        <v/>
      </c>
      <c r="E108" s="116" t="str">
        <f>IF(Monatsverwendungsnachweis!H119="","",Monatsverwendungsnachweis!H119)</f>
        <v/>
      </c>
      <c r="F108" s="103">
        <f>Monatsverwendungsnachweis!G119</f>
        <v>0</v>
      </c>
      <c r="G108" s="116">
        <f>Monatsverwendungsnachweis!H119</f>
        <v>0</v>
      </c>
      <c r="H108" s="419" t="str">
        <f>VLOOKUP(Monatsverwendungsnachweis!$K$5,Matrix,3,FALSE)</f>
        <v>?</v>
      </c>
      <c r="I108" s="419" t="str">
        <f>VLOOKUP(Monatsverwendungsnachweis!$K$5,Matrix,9,FALSE)</f>
        <v>?</v>
      </c>
      <c r="J108" s="419">
        <f>IF(Monatsverwendungsnachweis!I119="ja",1,0)</f>
        <v>0</v>
      </c>
      <c r="K108" s="419">
        <f>IF(Monatsverwendungsnachweis!Q119+Monatsverwendungsnachweis!R119&gt;0,1,0)</f>
        <v>0</v>
      </c>
      <c r="L108" s="695">
        <f t="shared" si="1"/>
        <v>0</v>
      </c>
      <c r="M108" s="419">
        <f>Monatsverwendungsnachweis!BM119</f>
        <v>1</v>
      </c>
      <c r="N108" s="419">
        <f>IF(H108=1,Ermittlung_Pauschale!K108,L108*M108)</f>
        <v>0</v>
      </c>
      <c r="O108" s="147" t="e">
        <f>N108*'Pauschale Summen'!$G$17</f>
        <v>#VALUE!</v>
      </c>
    </row>
    <row r="109" spans="1:15" x14ac:dyDescent="0.25">
      <c r="A109" s="103" t="str">
        <f>Monatsverwendungsnachweis!A120</f>
        <v/>
      </c>
      <c r="B109" s="145">
        <f>Monatsverwendungsnachweis!B120</f>
        <v>0</v>
      </c>
      <c r="C109" s="145">
        <f>Monatsverwendungsnachweis!D120</f>
        <v>0</v>
      </c>
      <c r="D109" s="116" t="str">
        <f>IF(Monatsverwendungsnachweis!F120="","",Monatsverwendungsnachweis!F120)</f>
        <v/>
      </c>
      <c r="E109" s="116" t="str">
        <f>IF(Monatsverwendungsnachweis!H120="","",Monatsverwendungsnachweis!H120)</f>
        <v/>
      </c>
      <c r="F109" s="103">
        <f>Monatsverwendungsnachweis!G120</f>
        <v>0</v>
      </c>
      <c r="G109" s="116">
        <f>Monatsverwendungsnachweis!H120</f>
        <v>0</v>
      </c>
      <c r="H109" s="419" t="str">
        <f>VLOOKUP(Monatsverwendungsnachweis!$K$5,Matrix,3,FALSE)</f>
        <v>?</v>
      </c>
      <c r="I109" s="419" t="str">
        <f>VLOOKUP(Monatsverwendungsnachweis!$K$5,Matrix,9,FALSE)</f>
        <v>?</v>
      </c>
      <c r="J109" s="419">
        <f>IF(Monatsverwendungsnachweis!I120="ja",1,0)</f>
        <v>0</v>
      </c>
      <c r="K109" s="419">
        <f>IF(Monatsverwendungsnachweis!Q120+Monatsverwendungsnachweis!R120&gt;0,1,0)</f>
        <v>0</v>
      </c>
      <c r="L109" s="695">
        <f t="shared" si="1"/>
        <v>0</v>
      </c>
      <c r="M109" s="419">
        <f>Monatsverwendungsnachweis!BM120</f>
        <v>1</v>
      </c>
      <c r="N109" s="419">
        <f>IF(H109=1,Ermittlung_Pauschale!K109,L109*M109)</f>
        <v>0</v>
      </c>
      <c r="O109" s="147" t="e">
        <f>N109*'Pauschale Summen'!$G$17</f>
        <v>#VALUE!</v>
      </c>
    </row>
    <row r="110" spans="1:15" x14ac:dyDescent="0.25">
      <c r="A110" s="103" t="str">
        <f>Monatsverwendungsnachweis!A121</f>
        <v/>
      </c>
      <c r="B110" s="145">
        <f>Monatsverwendungsnachweis!B121</f>
        <v>0</v>
      </c>
      <c r="C110" s="145">
        <f>Monatsverwendungsnachweis!D121</f>
        <v>0</v>
      </c>
      <c r="D110" s="116" t="str">
        <f>IF(Monatsverwendungsnachweis!F121="","",Monatsverwendungsnachweis!F121)</f>
        <v/>
      </c>
      <c r="E110" s="116" t="str">
        <f>IF(Monatsverwendungsnachweis!H121="","",Monatsverwendungsnachweis!H121)</f>
        <v/>
      </c>
      <c r="F110" s="103">
        <f>Monatsverwendungsnachweis!G121</f>
        <v>0</v>
      </c>
      <c r="G110" s="116">
        <f>Monatsverwendungsnachweis!H121</f>
        <v>0</v>
      </c>
      <c r="H110" s="419" t="str">
        <f>VLOOKUP(Monatsverwendungsnachweis!$K$5,Matrix,3,FALSE)</f>
        <v>?</v>
      </c>
      <c r="I110" s="419" t="str">
        <f>VLOOKUP(Monatsverwendungsnachweis!$K$5,Matrix,9,FALSE)</f>
        <v>?</v>
      </c>
      <c r="J110" s="419">
        <f>IF(Monatsverwendungsnachweis!I121="ja",1,0)</f>
        <v>0</v>
      </c>
      <c r="K110" s="419">
        <f>IF(Monatsverwendungsnachweis!Q121+Monatsverwendungsnachweis!R121&gt;0,1,0)</f>
        <v>0</v>
      </c>
      <c r="L110" s="695">
        <f t="shared" si="1"/>
        <v>0</v>
      </c>
      <c r="M110" s="419">
        <f>Monatsverwendungsnachweis!BM121</f>
        <v>1</v>
      </c>
      <c r="N110" s="419">
        <f>IF(H110=1,Ermittlung_Pauschale!K110,L110*M110)</f>
        <v>0</v>
      </c>
      <c r="O110" s="147" t="e">
        <f>N110*'Pauschale Summen'!$G$17</f>
        <v>#VALUE!</v>
      </c>
    </row>
    <row r="111" spans="1:15" x14ac:dyDescent="0.25">
      <c r="A111" s="103" t="str">
        <f>Monatsverwendungsnachweis!A122</f>
        <v/>
      </c>
      <c r="B111" s="145">
        <f>Monatsverwendungsnachweis!B122</f>
        <v>0</v>
      </c>
      <c r="C111" s="145">
        <f>Monatsverwendungsnachweis!D122</f>
        <v>0</v>
      </c>
      <c r="D111" s="116" t="str">
        <f>IF(Monatsverwendungsnachweis!F122="","",Monatsverwendungsnachweis!F122)</f>
        <v/>
      </c>
      <c r="E111" s="116" t="str">
        <f>IF(Monatsverwendungsnachweis!H122="","",Monatsverwendungsnachweis!H122)</f>
        <v/>
      </c>
      <c r="F111" s="103">
        <f>Monatsverwendungsnachweis!G122</f>
        <v>0</v>
      </c>
      <c r="G111" s="116">
        <f>Monatsverwendungsnachweis!H122</f>
        <v>0</v>
      </c>
      <c r="H111" s="419" t="str">
        <f>VLOOKUP(Monatsverwendungsnachweis!$K$5,Matrix,3,FALSE)</f>
        <v>?</v>
      </c>
      <c r="I111" s="419" t="str">
        <f>VLOOKUP(Monatsverwendungsnachweis!$K$5,Matrix,9,FALSE)</f>
        <v>?</v>
      </c>
      <c r="J111" s="419">
        <f>IF(Monatsverwendungsnachweis!I122="ja",1,0)</f>
        <v>0</v>
      </c>
      <c r="K111" s="419">
        <f>IF(Monatsverwendungsnachweis!Q122+Monatsverwendungsnachweis!R122&gt;0,1,0)</f>
        <v>0</v>
      </c>
      <c r="L111" s="695">
        <f t="shared" si="1"/>
        <v>0</v>
      </c>
      <c r="M111" s="419">
        <f>Monatsverwendungsnachweis!BM122</f>
        <v>1</v>
      </c>
      <c r="N111" s="419">
        <f>IF(H111=1,Ermittlung_Pauschale!K111,L111*M111)</f>
        <v>0</v>
      </c>
      <c r="O111" s="147" t="e">
        <f>N111*'Pauschale Summen'!$G$17</f>
        <v>#VALUE!</v>
      </c>
    </row>
    <row r="112" spans="1:15" x14ac:dyDescent="0.25">
      <c r="A112" s="103" t="str">
        <f>Monatsverwendungsnachweis!A123</f>
        <v/>
      </c>
      <c r="B112" s="145">
        <f>Monatsverwendungsnachweis!B123</f>
        <v>0</v>
      </c>
      <c r="C112" s="145">
        <f>Monatsverwendungsnachweis!D123</f>
        <v>0</v>
      </c>
      <c r="D112" s="116" t="str">
        <f>IF(Monatsverwendungsnachweis!F123="","",Monatsverwendungsnachweis!F123)</f>
        <v/>
      </c>
      <c r="E112" s="116" t="str">
        <f>IF(Monatsverwendungsnachweis!H123="","",Monatsverwendungsnachweis!H123)</f>
        <v/>
      </c>
      <c r="F112" s="103">
        <f>Monatsverwendungsnachweis!G123</f>
        <v>0</v>
      </c>
      <c r="G112" s="116">
        <f>Monatsverwendungsnachweis!H123</f>
        <v>0</v>
      </c>
      <c r="H112" s="419" t="str">
        <f>VLOOKUP(Monatsverwendungsnachweis!$K$5,Matrix,3,FALSE)</f>
        <v>?</v>
      </c>
      <c r="I112" s="419" t="str">
        <f>VLOOKUP(Monatsverwendungsnachweis!$K$5,Matrix,9,FALSE)</f>
        <v>?</v>
      </c>
      <c r="J112" s="419">
        <f>IF(Monatsverwendungsnachweis!I123="ja",1,0)</f>
        <v>0</v>
      </c>
      <c r="K112" s="419">
        <f>IF(Monatsverwendungsnachweis!Q123+Monatsverwendungsnachweis!R123&gt;0,1,0)</f>
        <v>0</v>
      </c>
      <c r="L112" s="695">
        <f t="shared" si="1"/>
        <v>0</v>
      </c>
      <c r="M112" s="419">
        <f>Monatsverwendungsnachweis!BM123</f>
        <v>1</v>
      </c>
      <c r="N112" s="419">
        <f>IF(H112=1,Ermittlung_Pauschale!K112,L112*M112)</f>
        <v>0</v>
      </c>
      <c r="O112" s="147" t="e">
        <f>N112*'Pauschale Summen'!$G$17</f>
        <v>#VALUE!</v>
      </c>
    </row>
    <row r="113" spans="1:15" x14ac:dyDescent="0.25">
      <c r="A113" s="103" t="str">
        <f>Monatsverwendungsnachweis!A124</f>
        <v/>
      </c>
      <c r="B113" s="145">
        <f>Monatsverwendungsnachweis!B124</f>
        <v>0</v>
      </c>
      <c r="C113" s="145">
        <f>Monatsverwendungsnachweis!D124</f>
        <v>0</v>
      </c>
      <c r="D113" s="116" t="str">
        <f>IF(Monatsverwendungsnachweis!F124="","",Monatsverwendungsnachweis!F124)</f>
        <v/>
      </c>
      <c r="E113" s="116" t="str">
        <f>IF(Monatsverwendungsnachweis!H124="","",Monatsverwendungsnachweis!H124)</f>
        <v/>
      </c>
      <c r="F113" s="103">
        <f>Monatsverwendungsnachweis!G124</f>
        <v>0</v>
      </c>
      <c r="G113" s="116">
        <f>Monatsverwendungsnachweis!H124</f>
        <v>0</v>
      </c>
      <c r="H113" s="419" t="str">
        <f>VLOOKUP(Monatsverwendungsnachweis!$K$5,Matrix,3,FALSE)</f>
        <v>?</v>
      </c>
      <c r="I113" s="419" t="str">
        <f>VLOOKUP(Monatsverwendungsnachweis!$K$5,Matrix,9,FALSE)</f>
        <v>?</v>
      </c>
      <c r="J113" s="419">
        <f>IF(Monatsverwendungsnachweis!I124="ja",1,0)</f>
        <v>0</v>
      </c>
      <c r="K113" s="419">
        <f>IF(Monatsverwendungsnachweis!Q124+Monatsverwendungsnachweis!R124&gt;0,1,0)</f>
        <v>0</v>
      </c>
      <c r="L113" s="695">
        <f t="shared" si="1"/>
        <v>0</v>
      </c>
      <c r="M113" s="419">
        <f>Monatsverwendungsnachweis!BM124</f>
        <v>1</v>
      </c>
      <c r="N113" s="419">
        <f>IF(H113=1,Ermittlung_Pauschale!K113,L113*M113)</f>
        <v>0</v>
      </c>
      <c r="O113" s="147" t="e">
        <f>N113*'Pauschale Summen'!$G$17</f>
        <v>#VALUE!</v>
      </c>
    </row>
    <row r="114" spans="1:15" x14ac:dyDescent="0.25">
      <c r="A114" s="103" t="str">
        <f>Monatsverwendungsnachweis!A125</f>
        <v/>
      </c>
      <c r="B114" s="145">
        <f>Monatsverwendungsnachweis!B125</f>
        <v>0</v>
      </c>
      <c r="C114" s="145">
        <f>Monatsverwendungsnachweis!D125</f>
        <v>0</v>
      </c>
      <c r="D114" s="116" t="str">
        <f>IF(Monatsverwendungsnachweis!F125="","",Monatsverwendungsnachweis!F125)</f>
        <v/>
      </c>
      <c r="E114" s="116" t="str">
        <f>IF(Monatsverwendungsnachweis!H125="","",Monatsverwendungsnachweis!H125)</f>
        <v/>
      </c>
      <c r="F114" s="103">
        <f>Monatsverwendungsnachweis!G125</f>
        <v>0</v>
      </c>
      <c r="G114" s="116">
        <f>Monatsverwendungsnachweis!H125</f>
        <v>0</v>
      </c>
      <c r="H114" s="419" t="str">
        <f>VLOOKUP(Monatsverwendungsnachweis!$K$5,Matrix,3,FALSE)</f>
        <v>?</v>
      </c>
      <c r="I114" s="419" t="str">
        <f>VLOOKUP(Monatsverwendungsnachweis!$K$5,Matrix,9,FALSE)</f>
        <v>?</v>
      </c>
      <c r="J114" s="419">
        <f>IF(Monatsverwendungsnachweis!I125="ja",1,0)</f>
        <v>0</v>
      </c>
      <c r="K114" s="419">
        <f>IF(Monatsverwendungsnachweis!Q125+Monatsverwendungsnachweis!R125&gt;0,1,0)</f>
        <v>0</v>
      </c>
      <c r="L114" s="695">
        <f t="shared" si="1"/>
        <v>0</v>
      </c>
      <c r="M114" s="419">
        <f>Monatsverwendungsnachweis!BM125</f>
        <v>1</v>
      </c>
      <c r="N114" s="419">
        <f>IF(H114=1,Ermittlung_Pauschale!K114,L114*M114)</f>
        <v>0</v>
      </c>
      <c r="O114" s="147" t="e">
        <f>N114*'Pauschale Summen'!$G$17</f>
        <v>#VALUE!</v>
      </c>
    </row>
    <row r="115" spans="1:15" x14ac:dyDescent="0.25">
      <c r="A115" s="103" t="str">
        <f>Monatsverwendungsnachweis!A126</f>
        <v/>
      </c>
      <c r="B115" s="145">
        <f>Monatsverwendungsnachweis!B126</f>
        <v>0</v>
      </c>
      <c r="C115" s="145">
        <f>Monatsverwendungsnachweis!D126</f>
        <v>0</v>
      </c>
      <c r="D115" s="116" t="str">
        <f>IF(Monatsverwendungsnachweis!F126="","",Monatsverwendungsnachweis!F126)</f>
        <v/>
      </c>
      <c r="E115" s="116" t="str">
        <f>IF(Monatsverwendungsnachweis!H126="","",Monatsverwendungsnachweis!H126)</f>
        <v/>
      </c>
      <c r="F115" s="103">
        <f>Monatsverwendungsnachweis!G126</f>
        <v>0</v>
      </c>
      <c r="G115" s="116">
        <f>Monatsverwendungsnachweis!H126</f>
        <v>0</v>
      </c>
      <c r="H115" s="419" t="str">
        <f>VLOOKUP(Monatsverwendungsnachweis!$K$5,Matrix,3,FALSE)</f>
        <v>?</v>
      </c>
      <c r="I115" s="419" t="str">
        <f>VLOOKUP(Monatsverwendungsnachweis!$K$5,Matrix,9,FALSE)</f>
        <v>?</v>
      </c>
      <c r="J115" s="419">
        <f>IF(Monatsverwendungsnachweis!I126="ja",1,0)</f>
        <v>0</v>
      </c>
      <c r="K115" s="419">
        <f>IF(Monatsverwendungsnachweis!Q126+Monatsverwendungsnachweis!R126&gt;0,1,0)</f>
        <v>0</v>
      </c>
      <c r="L115" s="695">
        <f t="shared" si="1"/>
        <v>0</v>
      </c>
      <c r="M115" s="419">
        <f>Monatsverwendungsnachweis!BM126</f>
        <v>1</v>
      </c>
      <c r="N115" s="419">
        <f>IF(H115=1,Ermittlung_Pauschale!K115,L115*M115)</f>
        <v>0</v>
      </c>
      <c r="O115" s="147" t="e">
        <f>N115*'Pauschale Summen'!$G$17</f>
        <v>#VALUE!</v>
      </c>
    </row>
    <row r="116" spans="1:15" x14ac:dyDescent="0.25">
      <c r="A116" s="103" t="str">
        <f>Monatsverwendungsnachweis!A127</f>
        <v/>
      </c>
      <c r="B116" s="145">
        <f>Monatsverwendungsnachweis!B127</f>
        <v>0</v>
      </c>
      <c r="C116" s="145">
        <f>Monatsverwendungsnachweis!D127</f>
        <v>0</v>
      </c>
      <c r="D116" s="116" t="str">
        <f>IF(Monatsverwendungsnachweis!F127="","",Monatsverwendungsnachweis!F127)</f>
        <v/>
      </c>
      <c r="E116" s="116" t="str">
        <f>IF(Monatsverwendungsnachweis!H127="","",Monatsverwendungsnachweis!H127)</f>
        <v/>
      </c>
      <c r="F116" s="103">
        <f>Monatsverwendungsnachweis!G127</f>
        <v>0</v>
      </c>
      <c r="G116" s="116">
        <f>Monatsverwendungsnachweis!H127</f>
        <v>0</v>
      </c>
      <c r="H116" s="419" t="str">
        <f>VLOOKUP(Monatsverwendungsnachweis!$K$5,Matrix,3,FALSE)</f>
        <v>?</v>
      </c>
      <c r="I116" s="419" t="str">
        <f>VLOOKUP(Monatsverwendungsnachweis!$K$5,Matrix,9,FALSE)</f>
        <v>?</v>
      </c>
      <c r="J116" s="419">
        <f>IF(Monatsverwendungsnachweis!I127="ja",1,0)</f>
        <v>0</v>
      </c>
      <c r="K116" s="419">
        <f>IF(Monatsverwendungsnachweis!Q127+Monatsverwendungsnachweis!R127&gt;0,1,0)</f>
        <v>0</v>
      </c>
      <c r="L116" s="695">
        <f t="shared" si="1"/>
        <v>0</v>
      </c>
      <c r="M116" s="419">
        <f>Monatsverwendungsnachweis!BM127</f>
        <v>1</v>
      </c>
      <c r="N116" s="419">
        <f>IF(H116=1,Ermittlung_Pauschale!K116,L116*M116)</f>
        <v>0</v>
      </c>
      <c r="O116" s="147" t="e">
        <f>N116*'Pauschale Summen'!$G$17</f>
        <v>#VALUE!</v>
      </c>
    </row>
    <row r="117" spans="1:15" x14ac:dyDescent="0.25">
      <c r="A117" s="103" t="str">
        <f>Monatsverwendungsnachweis!A128</f>
        <v/>
      </c>
      <c r="B117" s="145">
        <f>Monatsverwendungsnachweis!B128</f>
        <v>0</v>
      </c>
      <c r="C117" s="145">
        <f>Monatsverwendungsnachweis!D128</f>
        <v>0</v>
      </c>
      <c r="D117" s="116" t="str">
        <f>IF(Monatsverwendungsnachweis!F128="","",Monatsverwendungsnachweis!F128)</f>
        <v/>
      </c>
      <c r="E117" s="116" t="str">
        <f>IF(Monatsverwendungsnachweis!H128="","",Monatsverwendungsnachweis!H128)</f>
        <v/>
      </c>
      <c r="F117" s="103">
        <f>Monatsverwendungsnachweis!G128</f>
        <v>0</v>
      </c>
      <c r="G117" s="116">
        <f>Monatsverwendungsnachweis!H128</f>
        <v>0</v>
      </c>
      <c r="H117" s="419" t="str">
        <f>VLOOKUP(Monatsverwendungsnachweis!$K$5,Matrix,3,FALSE)</f>
        <v>?</v>
      </c>
      <c r="I117" s="419" t="str">
        <f>VLOOKUP(Monatsverwendungsnachweis!$K$5,Matrix,9,FALSE)</f>
        <v>?</v>
      </c>
      <c r="J117" s="419">
        <f>IF(Monatsverwendungsnachweis!I128="ja",1,0)</f>
        <v>0</v>
      </c>
      <c r="K117" s="419">
        <f>IF(Monatsverwendungsnachweis!Q128+Monatsverwendungsnachweis!R128&gt;0,1,0)</f>
        <v>0</v>
      </c>
      <c r="L117" s="695">
        <f t="shared" si="1"/>
        <v>0</v>
      </c>
      <c r="M117" s="419">
        <f>Monatsverwendungsnachweis!BM128</f>
        <v>1</v>
      </c>
      <c r="N117" s="419">
        <f>IF(H117=1,Ermittlung_Pauschale!K117,L117*M117)</f>
        <v>0</v>
      </c>
      <c r="O117" s="147" t="e">
        <f>N117*'Pauschale Summen'!$G$17</f>
        <v>#VALUE!</v>
      </c>
    </row>
    <row r="118" spans="1:15" x14ac:dyDescent="0.25">
      <c r="A118" s="103" t="str">
        <f>Monatsverwendungsnachweis!A129</f>
        <v/>
      </c>
      <c r="B118" s="145">
        <f>Monatsverwendungsnachweis!B129</f>
        <v>0</v>
      </c>
      <c r="C118" s="145">
        <f>Monatsverwendungsnachweis!D129</f>
        <v>0</v>
      </c>
      <c r="D118" s="116" t="str">
        <f>IF(Monatsverwendungsnachweis!F129="","",Monatsverwendungsnachweis!F129)</f>
        <v/>
      </c>
      <c r="E118" s="116" t="str">
        <f>IF(Monatsverwendungsnachweis!H129="","",Monatsverwendungsnachweis!H129)</f>
        <v/>
      </c>
      <c r="F118" s="103">
        <f>Monatsverwendungsnachweis!G129</f>
        <v>0</v>
      </c>
      <c r="G118" s="116">
        <f>Monatsverwendungsnachweis!H129</f>
        <v>0</v>
      </c>
      <c r="H118" s="419" t="str">
        <f>VLOOKUP(Monatsverwendungsnachweis!$K$5,Matrix,3,FALSE)</f>
        <v>?</v>
      </c>
      <c r="I118" s="419" t="str">
        <f>VLOOKUP(Monatsverwendungsnachweis!$K$5,Matrix,9,FALSE)</f>
        <v>?</v>
      </c>
      <c r="J118" s="419">
        <f>IF(Monatsverwendungsnachweis!I129="ja",1,0)</f>
        <v>0</v>
      </c>
      <c r="K118" s="419">
        <f>IF(Monatsverwendungsnachweis!Q129+Monatsverwendungsnachweis!R129&gt;0,1,0)</f>
        <v>0</v>
      </c>
      <c r="L118" s="695">
        <f t="shared" si="1"/>
        <v>0</v>
      </c>
      <c r="M118" s="419">
        <f>Monatsverwendungsnachweis!BM129</f>
        <v>1</v>
      </c>
      <c r="N118" s="419">
        <f>IF(H118=1,Ermittlung_Pauschale!K118,L118*M118)</f>
        <v>0</v>
      </c>
      <c r="O118" s="147" t="e">
        <f>N118*'Pauschale Summen'!$G$17</f>
        <v>#VALUE!</v>
      </c>
    </row>
    <row r="119" spans="1:15" x14ac:dyDescent="0.25">
      <c r="A119" s="103" t="str">
        <f>Monatsverwendungsnachweis!A130</f>
        <v/>
      </c>
      <c r="B119" s="145">
        <f>Monatsverwendungsnachweis!B130</f>
        <v>0</v>
      </c>
      <c r="C119" s="145">
        <f>Monatsverwendungsnachweis!D130</f>
        <v>0</v>
      </c>
      <c r="D119" s="116" t="str">
        <f>IF(Monatsverwendungsnachweis!F130="","",Monatsverwendungsnachweis!F130)</f>
        <v/>
      </c>
      <c r="E119" s="116" t="str">
        <f>IF(Monatsverwendungsnachweis!H130="","",Monatsverwendungsnachweis!H130)</f>
        <v/>
      </c>
      <c r="F119" s="103">
        <f>Monatsverwendungsnachweis!G130</f>
        <v>0</v>
      </c>
      <c r="G119" s="116">
        <f>Monatsverwendungsnachweis!H130</f>
        <v>0</v>
      </c>
      <c r="H119" s="419" t="str">
        <f>VLOOKUP(Monatsverwendungsnachweis!$K$5,Matrix,3,FALSE)</f>
        <v>?</v>
      </c>
      <c r="I119" s="419" t="str">
        <f>VLOOKUP(Monatsverwendungsnachweis!$K$5,Matrix,9,FALSE)</f>
        <v>?</v>
      </c>
      <c r="J119" s="419">
        <f>IF(Monatsverwendungsnachweis!I130="ja",1,0)</f>
        <v>0</v>
      </c>
      <c r="K119" s="419">
        <f>IF(Monatsverwendungsnachweis!Q130+Monatsverwendungsnachweis!R130&gt;0,1,0)</f>
        <v>0</v>
      </c>
      <c r="L119" s="695">
        <f t="shared" si="1"/>
        <v>0</v>
      </c>
      <c r="M119" s="419">
        <f>Monatsverwendungsnachweis!BM130</f>
        <v>1</v>
      </c>
      <c r="N119" s="419">
        <f>IF(H119=1,Ermittlung_Pauschale!K119,L119*M119)</f>
        <v>0</v>
      </c>
      <c r="O119" s="147" t="e">
        <f>N119*'Pauschale Summen'!$G$17</f>
        <v>#VALUE!</v>
      </c>
    </row>
    <row r="120" spans="1:15" x14ac:dyDescent="0.25">
      <c r="A120" s="103" t="str">
        <f>Monatsverwendungsnachweis!A131</f>
        <v/>
      </c>
      <c r="B120" s="145">
        <f>Monatsverwendungsnachweis!B131</f>
        <v>0</v>
      </c>
      <c r="C120" s="145">
        <f>Monatsverwendungsnachweis!D131</f>
        <v>0</v>
      </c>
      <c r="D120" s="116" t="str">
        <f>IF(Monatsverwendungsnachweis!F131="","",Monatsverwendungsnachweis!F131)</f>
        <v/>
      </c>
      <c r="E120" s="116" t="str">
        <f>IF(Monatsverwendungsnachweis!H131="","",Monatsverwendungsnachweis!H131)</f>
        <v/>
      </c>
      <c r="F120" s="103">
        <f>Monatsverwendungsnachweis!G131</f>
        <v>0</v>
      </c>
      <c r="G120" s="116">
        <f>Monatsverwendungsnachweis!H131</f>
        <v>0</v>
      </c>
      <c r="H120" s="419" t="str">
        <f>VLOOKUP(Monatsverwendungsnachweis!$K$5,Matrix,3,FALSE)</f>
        <v>?</v>
      </c>
      <c r="I120" s="419" t="str">
        <f>VLOOKUP(Monatsverwendungsnachweis!$K$5,Matrix,9,FALSE)</f>
        <v>?</v>
      </c>
      <c r="J120" s="419">
        <f>IF(Monatsverwendungsnachweis!I131="ja",1,0)</f>
        <v>0</v>
      </c>
      <c r="K120" s="419">
        <f>IF(Monatsverwendungsnachweis!Q131+Monatsverwendungsnachweis!R131&gt;0,1,0)</f>
        <v>0</v>
      </c>
      <c r="L120" s="695">
        <f t="shared" si="1"/>
        <v>0</v>
      </c>
      <c r="M120" s="419">
        <f>Monatsverwendungsnachweis!BM131</f>
        <v>1</v>
      </c>
      <c r="N120" s="419">
        <f>IF(H120=1,Ermittlung_Pauschale!K120,L120*M120)</f>
        <v>0</v>
      </c>
      <c r="O120" s="147" t="e">
        <f>N120*'Pauschale Summen'!$G$17</f>
        <v>#VALUE!</v>
      </c>
    </row>
    <row r="121" spans="1:15" x14ac:dyDescent="0.25">
      <c r="A121" s="103" t="str">
        <f>Monatsverwendungsnachweis!A132</f>
        <v/>
      </c>
      <c r="B121" s="145">
        <f>Monatsverwendungsnachweis!B132</f>
        <v>0</v>
      </c>
      <c r="C121" s="145">
        <f>Monatsverwendungsnachweis!D132</f>
        <v>0</v>
      </c>
      <c r="D121" s="116" t="str">
        <f>IF(Monatsverwendungsnachweis!F132="","",Monatsverwendungsnachweis!F132)</f>
        <v/>
      </c>
      <c r="E121" s="116" t="str">
        <f>IF(Monatsverwendungsnachweis!H132="","",Monatsverwendungsnachweis!H132)</f>
        <v/>
      </c>
      <c r="F121" s="103">
        <f>Monatsverwendungsnachweis!G132</f>
        <v>0</v>
      </c>
      <c r="G121" s="116">
        <f>Monatsverwendungsnachweis!H132</f>
        <v>0</v>
      </c>
      <c r="H121" s="419" t="str">
        <f>VLOOKUP(Monatsverwendungsnachweis!$K$5,Matrix,3,FALSE)</f>
        <v>?</v>
      </c>
      <c r="I121" s="419" t="str">
        <f>VLOOKUP(Monatsverwendungsnachweis!$K$5,Matrix,9,FALSE)</f>
        <v>?</v>
      </c>
      <c r="J121" s="419">
        <f>IF(Monatsverwendungsnachweis!I132="ja",1,0)</f>
        <v>0</v>
      </c>
      <c r="K121" s="419">
        <f>IF(Monatsverwendungsnachweis!Q132+Monatsverwendungsnachweis!R132&gt;0,1,0)</f>
        <v>0</v>
      </c>
      <c r="L121" s="695">
        <f t="shared" si="1"/>
        <v>0</v>
      </c>
      <c r="M121" s="419">
        <f>Monatsverwendungsnachweis!BM132</f>
        <v>1</v>
      </c>
      <c r="N121" s="419">
        <f>IF(H121=1,Ermittlung_Pauschale!K121,L121*M121)</f>
        <v>0</v>
      </c>
      <c r="O121" s="147" t="e">
        <f>N121*'Pauschale Summen'!$G$17</f>
        <v>#VALUE!</v>
      </c>
    </row>
    <row r="122" spans="1:15" x14ac:dyDescent="0.25">
      <c r="A122" s="103" t="str">
        <f>Monatsverwendungsnachweis!A133</f>
        <v/>
      </c>
      <c r="B122" s="145">
        <f>Monatsverwendungsnachweis!B133</f>
        <v>0</v>
      </c>
      <c r="C122" s="145">
        <f>Monatsverwendungsnachweis!D133</f>
        <v>0</v>
      </c>
      <c r="D122" s="116" t="str">
        <f>IF(Monatsverwendungsnachweis!F133="","",Monatsverwendungsnachweis!F133)</f>
        <v/>
      </c>
      <c r="E122" s="116" t="str">
        <f>IF(Monatsverwendungsnachweis!H133="","",Monatsverwendungsnachweis!H133)</f>
        <v/>
      </c>
      <c r="F122" s="103">
        <f>Monatsverwendungsnachweis!G133</f>
        <v>0</v>
      </c>
      <c r="G122" s="116">
        <f>Monatsverwendungsnachweis!H133</f>
        <v>0</v>
      </c>
      <c r="H122" s="419" t="str">
        <f>VLOOKUP(Monatsverwendungsnachweis!$K$5,Matrix,3,FALSE)</f>
        <v>?</v>
      </c>
      <c r="I122" s="419" t="str">
        <f>VLOOKUP(Monatsverwendungsnachweis!$K$5,Matrix,9,FALSE)</f>
        <v>?</v>
      </c>
      <c r="J122" s="419">
        <f>IF(Monatsverwendungsnachweis!I133="ja",1,0)</f>
        <v>0</v>
      </c>
      <c r="K122" s="419">
        <f>IF(Monatsverwendungsnachweis!Q133+Monatsverwendungsnachweis!R133&gt;0,1,0)</f>
        <v>0</v>
      </c>
      <c r="L122" s="695">
        <f t="shared" si="1"/>
        <v>0</v>
      </c>
      <c r="M122" s="419">
        <f>Monatsverwendungsnachweis!BM133</f>
        <v>1</v>
      </c>
      <c r="N122" s="419">
        <f>IF(H122=1,Ermittlung_Pauschale!K122,L122*M122)</f>
        <v>0</v>
      </c>
      <c r="O122" s="147" t="e">
        <f>N122*'Pauschale Summen'!$G$17</f>
        <v>#VALUE!</v>
      </c>
    </row>
    <row r="123" spans="1:15" x14ac:dyDescent="0.25">
      <c r="A123" s="103" t="str">
        <f>Monatsverwendungsnachweis!A134</f>
        <v/>
      </c>
      <c r="B123" s="145">
        <f>Monatsverwendungsnachweis!B134</f>
        <v>0</v>
      </c>
      <c r="C123" s="145">
        <f>Monatsverwendungsnachweis!D134</f>
        <v>0</v>
      </c>
      <c r="D123" s="116" t="str">
        <f>IF(Monatsverwendungsnachweis!F134="","",Monatsverwendungsnachweis!F134)</f>
        <v/>
      </c>
      <c r="E123" s="116" t="str">
        <f>IF(Monatsverwendungsnachweis!H134="","",Monatsverwendungsnachweis!H134)</f>
        <v/>
      </c>
      <c r="F123" s="103">
        <f>Monatsverwendungsnachweis!G134</f>
        <v>0</v>
      </c>
      <c r="G123" s="116">
        <f>Monatsverwendungsnachweis!H134</f>
        <v>0</v>
      </c>
      <c r="H123" s="419" t="str">
        <f>VLOOKUP(Monatsverwendungsnachweis!$K$5,Matrix,3,FALSE)</f>
        <v>?</v>
      </c>
      <c r="I123" s="419" t="str">
        <f>VLOOKUP(Monatsverwendungsnachweis!$K$5,Matrix,9,FALSE)</f>
        <v>?</v>
      </c>
      <c r="J123" s="419">
        <f>IF(Monatsverwendungsnachweis!I134="ja",1,0)</f>
        <v>0</v>
      </c>
      <c r="K123" s="419">
        <f>IF(Monatsverwendungsnachweis!Q134+Monatsverwendungsnachweis!R134&gt;0,1,0)</f>
        <v>0</v>
      </c>
      <c r="L123" s="695">
        <f t="shared" si="1"/>
        <v>0</v>
      </c>
      <c r="M123" s="419">
        <f>Monatsverwendungsnachweis!BM134</f>
        <v>1</v>
      </c>
      <c r="N123" s="419">
        <f>IF(H123=1,Ermittlung_Pauschale!K123,L123*M123)</f>
        <v>0</v>
      </c>
      <c r="O123" s="147" t="e">
        <f>N123*'Pauschale Summen'!$G$17</f>
        <v>#VALUE!</v>
      </c>
    </row>
    <row r="124" spans="1:15" x14ac:dyDescent="0.25">
      <c r="A124" s="103" t="str">
        <f>Monatsverwendungsnachweis!A135</f>
        <v/>
      </c>
      <c r="B124" s="145">
        <f>Monatsverwendungsnachweis!B135</f>
        <v>0</v>
      </c>
      <c r="C124" s="145">
        <f>Monatsverwendungsnachweis!D135</f>
        <v>0</v>
      </c>
      <c r="D124" s="116" t="str">
        <f>IF(Monatsverwendungsnachweis!F135="","",Monatsverwendungsnachweis!F135)</f>
        <v/>
      </c>
      <c r="E124" s="116" t="str">
        <f>IF(Monatsverwendungsnachweis!H135="","",Monatsverwendungsnachweis!H135)</f>
        <v/>
      </c>
      <c r="F124" s="103">
        <f>Monatsverwendungsnachweis!G135</f>
        <v>0</v>
      </c>
      <c r="G124" s="116">
        <f>Monatsverwendungsnachweis!H135</f>
        <v>0</v>
      </c>
      <c r="H124" s="419" t="str">
        <f>VLOOKUP(Monatsverwendungsnachweis!$K$5,Matrix,3,FALSE)</f>
        <v>?</v>
      </c>
      <c r="I124" s="419" t="str">
        <f>VLOOKUP(Monatsverwendungsnachweis!$K$5,Matrix,9,FALSE)</f>
        <v>?</v>
      </c>
      <c r="J124" s="419">
        <f>IF(Monatsverwendungsnachweis!I135="ja",1,0)</f>
        <v>0</v>
      </c>
      <c r="K124" s="419">
        <f>IF(Monatsverwendungsnachweis!Q135+Monatsverwendungsnachweis!R135&gt;0,1,0)</f>
        <v>0</v>
      </c>
      <c r="L124" s="695">
        <f t="shared" si="1"/>
        <v>0</v>
      </c>
      <c r="M124" s="419">
        <f>Monatsverwendungsnachweis!BM135</f>
        <v>1</v>
      </c>
      <c r="N124" s="419">
        <f>IF(H124=1,Ermittlung_Pauschale!K124,L124*M124)</f>
        <v>0</v>
      </c>
      <c r="O124" s="147" t="e">
        <f>N124*'Pauschale Summen'!$G$17</f>
        <v>#VALUE!</v>
      </c>
    </row>
    <row r="125" spans="1:15" x14ac:dyDescent="0.25">
      <c r="A125" s="103" t="str">
        <f>Monatsverwendungsnachweis!A136</f>
        <v/>
      </c>
      <c r="B125" s="145">
        <f>Monatsverwendungsnachweis!B136</f>
        <v>0</v>
      </c>
      <c r="C125" s="145">
        <f>Monatsverwendungsnachweis!D136</f>
        <v>0</v>
      </c>
      <c r="D125" s="116" t="str">
        <f>IF(Monatsverwendungsnachweis!F136="","",Monatsverwendungsnachweis!F136)</f>
        <v/>
      </c>
      <c r="E125" s="116" t="str">
        <f>IF(Monatsverwendungsnachweis!H136="","",Monatsverwendungsnachweis!H136)</f>
        <v/>
      </c>
      <c r="F125" s="103">
        <f>Monatsverwendungsnachweis!G136</f>
        <v>0</v>
      </c>
      <c r="G125" s="116">
        <f>Monatsverwendungsnachweis!H136</f>
        <v>0</v>
      </c>
      <c r="H125" s="419" t="str">
        <f>VLOOKUP(Monatsverwendungsnachweis!$K$5,Matrix,3,FALSE)</f>
        <v>?</v>
      </c>
      <c r="I125" s="419" t="str">
        <f>VLOOKUP(Monatsverwendungsnachweis!$K$5,Matrix,9,FALSE)</f>
        <v>?</v>
      </c>
      <c r="J125" s="419">
        <f>IF(Monatsverwendungsnachweis!I136="ja",1,0)</f>
        <v>0</v>
      </c>
      <c r="K125" s="419">
        <f>IF(Monatsverwendungsnachweis!Q136+Monatsverwendungsnachweis!R136&gt;0,1,0)</f>
        <v>0</v>
      </c>
      <c r="L125" s="695">
        <f t="shared" si="1"/>
        <v>0</v>
      </c>
      <c r="M125" s="419">
        <f>Monatsverwendungsnachweis!BM136</f>
        <v>1</v>
      </c>
      <c r="N125" s="419">
        <f>IF(H125=1,Ermittlung_Pauschale!K125,L125*M125)</f>
        <v>0</v>
      </c>
      <c r="O125" s="147" t="e">
        <f>N125*'Pauschale Summen'!$G$17</f>
        <v>#VALUE!</v>
      </c>
    </row>
    <row r="126" spans="1:15" x14ac:dyDescent="0.25">
      <c r="A126" s="103" t="str">
        <f>Monatsverwendungsnachweis!A137</f>
        <v/>
      </c>
      <c r="B126" s="145">
        <f>Monatsverwendungsnachweis!B137</f>
        <v>0</v>
      </c>
      <c r="C126" s="145">
        <f>Monatsverwendungsnachweis!D137</f>
        <v>0</v>
      </c>
      <c r="D126" s="116" t="str">
        <f>IF(Monatsverwendungsnachweis!F137="","",Monatsverwendungsnachweis!F137)</f>
        <v/>
      </c>
      <c r="E126" s="116" t="str">
        <f>IF(Monatsverwendungsnachweis!H137="","",Monatsverwendungsnachweis!H137)</f>
        <v/>
      </c>
      <c r="F126" s="103">
        <f>Monatsverwendungsnachweis!G137</f>
        <v>0</v>
      </c>
      <c r="G126" s="116">
        <f>Monatsverwendungsnachweis!H137</f>
        <v>0</v>
      </c>
      <c r="H126" s="419" t="str">
        <f>VLOOKUP(Monatsverwendungsnachweis!$K$5,Matrix,3,FALSE)</f>
        <v>?</v>
      </c>
      <c r="I126" s="419" t="str">
        <f>VLOOKUP(Monatsverwendungsnachweis!$K$5,Matrix,9,FALSE)</f>
        <v>?</v>
      </c>
      <c r="J126" s="419">
        <f>IF(Monatsverwendungsnachweis!I137="ja",1,0)</f>
        <v>0</v>
      </c>
      <c r="K126" s="419">
        <f>IF(Monatsverwendungsnachweis!Q137+Monatsverwendungsnachweis!R137&gt;0,1,0)</f>
        <v>0</v>
      </c>
      <c r="L126" s="695">
        <f t="shared" si="1"/>
        <v>0</v>
      </c>
      <c r="M126" s="419">
        <f>Monatsverwendungsnachweis!BM137</f>
        <v>1</v>
      </c>
      <c r="N126" s="419">
        <f>IF(H126=1,Ermittlung_Pauschale!K126,L126*M126)</f>
        <v>0</v>
      </c>
      <c r="O126" s="147" t="e">
        <f>N126*'Pauschale Summen'!$G$17</f>
        <v>#VALUE!</v>
      </c>
    </row>
    <row r="127" spans="1:15" x14ac:dyDescent="0.25">
      <c r="A127" s="103" t="str">
        <f>Monatsverwendungsnachweis!A138</f>
        <v/>
      </c>
      <c r="B127" s="145">
        <f>Monatsverwendungsnachweis!B138</f>
        <v>0</v>
      </c>
      <c r="C127" s="145">
        <f>Monatsverwendungsnachweis!D138</f>
        <v>0</v>
      </c>
      <c r="D127" s="116" t="str">
        <f>IF(Monatsverwendungsnachweis!F138="","",Monatsverwendungsnachweis!F138)</f>
        <v/>
      </c>
      <c r="E127" s="116" t="str">
        <f>IF(Monatsverwendungsnachweis!H138="","",Monatsverwendungsnachweis!H138)</f>
        <v/>
      </c>
      <c r="F127" s="103">
        <f>Monatsverwendungsnachweis!G138</f>
        <v>0</v>
      </c>
      <c r="G127" s="116">
        <f>Monatsverwendungsnachweis!H138</f>
        <v>0</v>
      </c>
      <c r="H127" s="419" t="str">
        <f>VLOOKUP(Monatsverwendungsnachweis!$K$5,Matrix,3,FALSE)</f>
        <v>?</v>
      </c>
      <c r="I127" s="419" t="str">
        <f>VLOOKUP(Monatsverwendungsnachweis!$K$5,Matrix,9,FALSE)</f>
        <v>?</v>
      </c>
      <c r="J127" s="419">
        <f>IF(Monatsverwendungsnachweis!I138="ja",1,0)</f>
        <v>0</v>
      </c>
      <c r="K127" s="419">
        <f>IF(Monatsverwendungsnachweis!Q138+Monatsverwendungsnachweis!R138&gt;0,1,0)</f>
        <v>0</v>
      </c>
      <c r="L127" s="695">
        <f t="shared" si="1"/>
        <v>0</v>
      </c>
      <c r="M127" s="419">
        <f>Monatsverwendungsnachweis!BM138</f>
        <v>1</v>
      </c>
      <c r="N127" s="419">
        <f>IF(H127=1,Ermittlung_Pauschale!K127,L127*M127)</f>
        <v>0</v>
      </c>
      <c r="O127" s="147" t="e">
        <f>N127*'Pauschale Summen'!$G$17</f>
        <v>#VALUE!</v>
      </c>
    </row>
    <row r="128" spans="1:15" x14ac:dyDescent="0.25">
      <c r="A128" s="103" t="str">
        <f>Monatsverwendungsnachweis!A139</f>
        <v/>
      </c>
      <c r="B128" s="145">
        <f>Monatsverwendungsnachweis!B139</f>
        <v>0</v>
      </c>
      <c r="C128" s="145">
        <f>Monatsverwendungsnachweis!D139</f>
        <v>0</v>
      </c>
      <c r="D128" s="116" t="str">
        <f>IF(Monatsverwendungsnachweis!F139="","",Monatsverwendungsnachweis!F139)</f>
        <v/>
      </c>
      <c r="E128" s="116" t="str">
        <f>IF(Monatsverwendungsnachweis!H139="","",Monatsverwendungsnachweis!H139)</f>
        <v/>
      </c>
      <c r="F128" s="103">
        <f>Monatsverwendungsnachweis!G139</f>
        <v>0</v>
      </c>
      <c r="G128" s="116">
        <f>Monatsverwendungsnachweis!H139</f>
        <v>0</v>
      </c>
      <c r="H128" s="419" t="str">
        <f>VLOOKUP(Monatsverwendungsnachweis!$K$5,Matrix,3,FALSE)</f>
        <v>?</v>
      </c>
      <c r="I128" s="419" t="str">
        <f>VLOOKUP(Monatsverwendungsnachweis!$K$5,Matrix,9,FALSE)</f>
        <v>?</v>
      </c>
      <c r="J128" s="419">
        <f>IF(Monatsverwendungsnachweis!I139="ja",1,0)</f>
        <v>0</v>
      </c>
      <c r="K128" s="419">
        <f>IF(Monatsverwendungsnachweis!Q139+Monatsverwendungsnachweis!R139&gt;0,1,0)</f>
        <v>0</v>
      </c>
      <c r="L128" s="695">
        <f t="shared" si="1"/>
        <v>0</v>
      </c>
      <c r="M128" s="419">
        <f>Monatsverwendungsnachweis!BM139</f>
        <v>1</v>
      </c>
      <c r="N128" s="419">
        <f>IF(H128=1,Ermittlung_Pauschale!K128,L128*M128)</f>
        <v>0</v>
      </c>
      <c r="O128" s="147" t="e">
        <f>N128*'Pauschale Summen'!$G$17</f>
        <v>#VALUE!</v>
      </c>
    </row>
    <row r="129" spans="1:15" x14ac:dyDescent="0.25">
      <c r="A129" s="103" t="str">
        <f>Monatsverwendungsnachweis!A140</f>
        <v/>
      </c>
      <c r="B129" s="145">
        <f>Monatsverwendungsnachweis!B140</f>
        <v>0</v>
      </c>
      <c r="C129" s="145">
        <f>Monatsverwendungsnachweis!D140</f>
        <v>0</v>
      </c>
      <c r="D129" s="116" t="str">
        <f>IF(Monatsverwendungsnachweis!F140="","",Monatsverwendungsnachweis!F140)</f>
        <v/>
      </c>
      <c r="E129" s="116" t="str">
        <f>IF(Monatsverwendungsnachweis!H140="","",Monatsverwendungsnachweis!H140)</f>
        <v/>
      </c>
      <c r="F129" s="103">
        <f>Monatsverwendungsnachweis!G140</f>
        <v>0</v>
      </c>
      <c r="G129" s="116">
        <f>Monatsverwendungsnachweis!H140</f>
        <v>0</v>
      </c>
      <c r="H129" s="419" t="str">
        <f>VLOOKUP(Monatsverwendungsnachweis!$K$5,Matrix,3,FALSE)</f>
        <v>?</v>
      </c>
      <c r="I129" s="419" t="str">
        <f>VLOOKUP(Monatsverwendungsnachweis!$K$5,Matrix,9,FALSE)</f>
        <v>?</v>
      </c>
      <c r="J129" s="419">
        <f>IF(Monatsverwendungsnachweis!I140="ja",1,0)</f>
        <v>0</v>
      </c>
      <c r="K129" s="419">
        <f>IF(Monatsverwendungsnachweis!Q140+Monatsverwendungsnachweis!R140&gt;0,1,0)</f>
        <v>0</v>
      </c>
      <c r="L129" s="695">
        <f t="shared" si="1"/>
        <v>0</v>
      </c>
      <c r="M129" s="419">
        <f>Monatsverwendungsnachweis!BM140</f>
        <v>1</v>
      </c>
      <c r="N129" s="419">
        <f>IF(H129=1,Ermittlung_Pauschale!K129,L129*M129)</f>
        <v>0</v>
      </c>
      <c r="O129" s="147" t="e">
        <f>N129*'Pauschale Summen'!$G$17</f>
        <v>#VALUE!</v>
      </c>
    </row>
    <row r="130" spans="1:15" x14ac:dyDescent="0.25">
      <c r="A130" s="103" t="str">
        <f>Monatsverwendungsnachweis!A141</f>
        <v/>
      </c>
      <c r="B130" s="145">
        <f>Monatsverwendungsnachweis!B141</f>
        <v>0</v>
      </c>
      <c r="C130" s="145">
        <f>Monatsverwendungsnachweis!D141</f>
        <v>0</v>
      </c>
      <c r="D130" s="116" t="str">
        <f>IF(Monatsverwendungsnachweis!F141="","",Monatsverwendungsnachweis!F141)</f>
        <v/>
      </c>
      <c r="E130" s="116" t="str">
        <f>IF(Monatsverwendungsnachweis!H141="","",Monatsverwendungsnachweis!H141)</f>
        <v/>
      </c>
      <c r="F130" s="103">
        <f>Monatsverwendungsnachweis!G141</f>
        <v>0</v>
      </c>
      <c r="G130" s="116">
        <f>Monatsverwendungsnachweis!H141</f>
        <v>0</v>
      </c>
      <c r="H130" s="419" t="str">
        <f>VLOOKUP(Monatsverwendungsnachweis!$K$5,Matrix,3,FALSE)</f>
        <v>?</v>
      </c>
      <c r="I130" s="419" t="str">
        <f>VLOOKUP(Monatsverwendungsnachweis!$K$5,Matrix,9,FALSE)</f>
        <v>?</v>
      </c>
      <c r="J130" s="419">
        <f>IF(Monatsverwendungsnachweis!I141="ja",1,0)</f>
        <v>0</v>
      </c>
      <c r="K130" s="419">
        <f>IF(Monatsverwendungsnachweis!Q141+Monatsverwendungsnachweis!R141&gt;0,1,0)</f>
        <v>0</v>
      </c>
      <c r="L130" s="695">
        <f t="shared" si="1"/>
        <v>0</v>
      </c>
      <c r="M130" s="419">
        <f>Monatsverwendungsnachweis!BM141</f>
        <v>1</v>
      </c>
      <c r="N130" s="419">
        <f>IF(H130=1,Ermittlung_Pauschale!K130,L130*M130)</f>
        <v>0</v>
      </c>
      <c r="O130" s="147" t="e">
        <f>N130*'Pauschale Summen'!$G$17</f>
        <v>#VALUE!</v>
      </c>
    </row>
    <row r="131" spans="1:15" x14ac:dyDescent="0.25">
      <c r="A131" s="103" t="str">
        <f>Monatsverwendungsnachweis!A142</f>
        <v/>
      </c>
      <c r="B131" s="145">
        <f>Monatsverwendungsnachweis!B142</f>
        <v>0</v>
      </c>
      <c r="C131" s="145">
        <f>Monatsverwendungsnachweis!D142</f>
        <v>0</v>
      </c>
      <c r="D131" s="116" t="str">
        <f>IF(Monatsverwendungsnachweis!F142="","",Monatsverwendungsnachweis!F142)</f>
        <v/>
      </c>
      <c r="E131" s="116" t="str">
        <f>IF(Monatsverwendungsnachweis!H142="","",Monatsverwendungsnachweis!H142)</f>
        <v/>
      </c>
      <c r="F131" s="103">
        <f>Monatsverwendungsnachweis!G142</f>
        <v>0</v>
      </c>
      <c r="G131" s="116">
        <f>Monatsverwendungsnachweis!H142</f>
        <v>0</v>
      </c>
      <c r="H131" s="419" t="str">
        <f>VLOOKUP(Monatsverwendungsnachweis!$K$5,Matrix,3,FALSE)</f>
        <v>?</v>
      </c>
      <c r="I131" s="419" t="str">
        <f>VLOOKUP(Monatsverwendungsnachweis!$K$5,Matrix,9,FALSE)</f>
        <v>?</v>
      </c>
      <c r="J131" s="419">
        <f>IF(Monatsverwendungsnachweis!I142="ja",1,0)</f>
        <v>0</v>
      </c>
      <c r="K131" s="419">
        <f>IF(Monatsverwendungsnachweis!Q142+Monatsverwendungsnachweis!R142&gt;0,1,0)</f>
        <v>0</v>
      </c>
      <c r="L131" s="695">
        <f t="shared" ref="L131:L194" si="2">IF((J131+K131)&gt;0,1,0)</f>
        <v>0</v>
      </c>
      <c r="M131" s="419">
        <f>Monatsverwendungsnachweis!BM142</f>
        <v>1</v>
      </c>
      <c r="N131" s="419">
        <f>IF(H131=1,Ermittlung_Pauschale!K131,L131*M131)</f>
        <v>0</v>
      </c>
      <c r="O131" s="147" t="e">
        <f>N131*'Pauschale Summen'!$G$17</f>
        <v>#VALUE!</v>
      </c>
    </row>
    <row r="132" spans="1:15" x14ac:dyDescent="0.25">
      <c r="A132" s="103" t="str">
        <f>Monatsverwendungsnachweis!A143</f>
        <v/>
      </c>
      <c r="B132" s="145">
        <f>Monatsverwendungsnachweis!B143</f>
        <v>0</v>
      </c>
      <c r="C132" s="145">
        <f>Monatsverwendungsnachweis!D143</f>
        <v>0</v>
      </c>
      <c r="D132" s="116" t="str">
        <f>IF(Monatsverwendungsnachweis!F143="","",Monatsverwendungsnachweis!F143)</f>
        <v/>
      </c>
      <c r="E132" s="116" t="str">
        <f>IF(Monatsverwendungsnachweis!H143="","",Monatsverwendungsnachweis!H143)</f>
        <v/>
      </c>
      <c r="F132" s="103">
        <f>Monatsverwendungsnachweis!G143</f>
        <v>0</v>
      </c>
      <c r="G132" s="116">
        <f>Monatsverwendungsnachweis!H143</f>
        <v>0</v>
      </c>
      <c r="H132" s="419" t="str">
        <f>VLOOKUP(Monatsverwendungsnachweis!$K$5,Matrix,3,FALSE)</f>
        <v>?</v>
      </c>
      <c r="I132" s="419" t="str">
        <f>VLOOKUP(Monatsverwendungsnachweis!$K$5,Matrix,9,FALSE)</f>
        <v>?</v>
      </c>
      <c r="J132" s="419">
        <f>IF(Monatsverwendungsnachweis!I143="ja",1,0)</f>
        <v>0</v>
      </c>
      <c r="K132" s="419">
        <f>IF(Monatsverwendungsnachweis!Q143+Monatsverwendungsnachweis!R143&gt;0,1,0)</f>
        <v>0</v>
      </c>
      <c r="L132" s="695">
        <f t="shared" si="2"/>
        <v>0</v>
      </c>
      <c r="M132" s="419">
        <f>Monatsverwendungsnachweis!BM143</f>
        <v>1</v>
      </c>
      <c r="N132" s="419">
        <f>IF(H132=1,Ermittlung_Pauschale!K132,L132*M132)</f>
        <v>0</v>
      </c>
      <c r="O132" s="147" t="e">
        <f>N132*'Pauschale Summen'!$G$17</f>
        <v>#VALUE!</v>
      </c>
    </row>
    <row r="133" spans="1:15" x14ac:dyDescent="0.25">
      <c r="A133" s="103" t="str">
        <f>Monatsverwendungsnachweis!A144</f>
        <v/>
      </c>
      <c r="B133" s="145">
        <f>Monatsverwendungsnachweis!B144</f>
        <v>0</v>
      </c>
      <c r="C133" s="145">
        <f>Monatsverwendungsnachweis!D144</f>
        <v>0</v>
      </c>
      <c r="D133" s="116" t="str">
        <f>IF(Monatsverwendungsnachweis!F144="","",Monatsverwendungsnachweis!F144)</f>
        <v/>
      </c>
      <c r="E133" s="116" t="str">
        <f>IF(Monatsverwendungsnachweis!H144="","",Monatsverwendungsnachweis!H144)</f>
        <v/>
      </c>
      <c r="F133" s="103">
        <f>Monatsverwendungsnachweis!G144</f>
        <v>0</v>
      </c>
      <c r="G133" s="116">
        <f>Monatsverwendungsnachweis!H144</f>
        <v>0</v>
      </c>
      <c r="H133" s="419" t="str">
        <f>VLOOKUP(Monatsverwendungsnachweis!$K$5,Matrix,3,FALSE)</f>
        <v>?</v>
      </c>
      <c r="I133" s="419" t="str">
        <f>VLOOKUP(Monatsverwendungsnachweis!$K$5,Matrix,9,FALSE)</f>
        <v>?</v>
      </c>
      <c r="J133" s="419">
        <f>IF(Monatsverwendungsnachweis!I144="ja",1,0)</f>
        <v>0</v>
      </c>
      <c r="K133" s="419">
        <f>IF(Monatsverwendungsnachweis!Q144+Monatsverwendungsnachweis!R144&gt;0,1,0)</f>
        <v>0</v>
      </c>
      <c r="L133" s="695">
        <f t="shared" si="2"/>
        <v>0</v>
      </c>
      <c r="M133" s="419">
        <f>Monatsverwendungsnachweis!BM144</f>
        <v>1</v>
      </c>
      <c r="N133" s="419">
        <f>IF(H133=1,Ermittlung_Pauschale!K133,L133*M133)</f>
        <v>0</v>
      </c>
      <c r="O133" s="147" t="e">
        <f>N133*'Pauschale Summen'!$G$17</f>
        <v>#VALUE!</v>
      </c>
    </row>
    <row r="134" spans="1:15" x14ac:dyDescent="0.25">
      <c r="A134" s="103" t="str">
        <f>Monatsverwendungsnachweis!A145</f>
        <v/>
      </c>
      <c r="B134" s="145">
        <f>Monatsverwendungsnachweis!B145</f>
        <v>0</v>
      </c>
      <c r="C134" s="145">
        <f>Monatsverwendungsnachweis!D145</f>
        <v>0</v>
      </c>
      <c r="D134" s="116" t="str">
        <f>IF(Monatsverwendungsnachweis!F145="","",Monatsverwendungsnachweis!F145)</f>
        <v/>
      </c>
      <c r="E134" s="116" t="str">
        <f>IF(Monatsverwendungsnachweis!H145="","",Monatsverwendungsnachweis!H145)</f>
        <v/>
      </c>
      <c r="F134" s="103">
        <f>Monatsverwendungsnachweis!G145</f>
        <v>0</v>
      </c>
      <c r="G134" s="116">
        <f>Monatsverwendungsnachweis!H145</f>
        <v>0</v>
      </c>
      <c r="H134" s="419" t="str">
        <f>VLOOKUP(Monatsverwendungsnachweis!$K$5,Matrix,3,FALSE)</f>
        <v>?</v>
      </c>
      <c r="I134" s="419" t="str">
        <f>VLOOKUP(Monatsverwendungsnachweis!$K$5,Matrix,9,FALSE)</f>
        <v>?</v>
      </c>
      <c r="J134" s="419">
        <f>IF(Monatsverwendungsnachweis!I145="ja",1,0)</f>
        <v>0</v>
      </c>
      <c r="K134" s="419">
        <f>IF(Monatsverwendungsnachweis!Q145+Monatsverwendungsnachweis!R145&gt;0,1,0)</f>
        <v>0</v>
      </c>
      <c r="L134" s="695">
        <f t="shared" si="2"/>
        <v>0</v>
      </c>
      <c r="M134" s="419">
        <f>Monatsverwendungsnachweis!BM145</f>
        <v>1</v>
      </c>
      <c r="N134" s="419">
        <f>IF(H134=1,Ermittlung_Pauschale!K134,L134*M134)</f>
        <v>0</v>
      </c>
      <c r="O134" s="147" t="e">
        <f>N134*'Pauschale Summen'!$G$17</f>
        <v>#VALUE!</v>
      </c>
    </row>
    <row r="135" spans="1:15" x14ac:dyDescent="0.25">
      <c r="A135" s="103" t="str">
        <f>Monatsverwendungsnachweis!A146</f>
        <v/>
      </c>
      <c r="B135" s="145">
        <f>Monatsverwendungsnachweis!B146</f>
        <v>0</v>
      </c>
      <c r="C135" s="145">
        <f>Monatsverwendungsnachweis!D146</f>
        <v>0</v>
      </c>
      <c r="D135" s="116" t="str">
        <f>IF(Monatsverwendungsnachweis!F146="","",Monatsverwendungsnachweis!F146)</f>
        <v/>
      </c>
      <c r="E135" s="116" t="str">
        <f>IF(Monatsverwendungsnachweis!H146="","",Monatsverwendungsnachweis!H146)</f>
        <v/>
      </c>
      <c r="F135" s="103">
        <f>Monatsverwendungsnachweis!G146</f>
        <v>0</v>
      </c>
      <c r="G135" s="116">
        <f>Monatsverwendungsnachweis!H146</f>
        <v>0</v>
      </c>
      <c r="H135" s="419" t="str">
        <f>VLOOKUP(Monatsverwendungsnachweis!$K$5,Matrix,3,FALSE)</f>
        <v>?</v>
      </c>
      <c r="I135" s="419" t="str">
        <f>VLOOKUP(Monatsverwendungsnachweis!$K$5,Matrix,9,FALSE)</f>
        <v>?</v>
      </c>
      <c r="J135" s="419">
        <f>IF(Monatsverwendungsnachweis!I146="ja",1,0)</f>
        <v>0</v>
      </c>
      <c r="K135" s="419">
        <f>IF(Monatsverwendungsnachweis!Q146+Monatsverwendungsnachweis!R146&gt;0,1,0)</f>
        <v>0</v>
      </c>
      <c r="L135" s="695">
        <f t="shared" si="2"/>
        <v>0</v>
      </c>
      <c r="M135" s="419">
        <f>Monatsverwendungsnachweis!BM146</f>
        <v>1</v>
      </c>
      <c r="N135" s="419">
        <f>IF(H135=1,Ermittlung_Pauschale!K135,L135*M135)</f>
        <v>0</v>
      </c>
      <c r="O135" s="147" t="e">
        <f>N135*'Pauschale Summen'!$G$17</f>
        <v>#VALUE!</v>
      </c>
    </row>
    <row r="136" spans="1:15" x14ac:dyDescent="0.25">
      <c r="A136" s="103" t="str">
        <f>Monatsverwendungsnachweis!A147</f>
        <v/>
      </c>
      <c r="B136" s="145">
        <f>Monatsverwendungsnachweis!B147</f>
        <v>0</v>
      </c>
      <c r="C136" s="145">
        <f>Monatsverwendungsnachweis!D147</f>
        <v>0</v>
      </c>
      <c r="D136" s="116" t="str">
        <f>IF(Monatsverwendungsnachweis!F147="","",Monatsverwendungsnachweis!F147)</f>
        <v/>
      </c>
      <c r="E136" s="116" t="str">
        <f>IF(Monatsverwendungsnachweis!H147="","",Monatsverwendungsnachweis!H147)</f>
        <v/>
      </c>
      <c r="F136" s="103">
        <f>Monatsverwendungsnachweis!G147</f>
        <v>0</v>
      </c>
      <c r="G136" s="116">
        <f>Monatsverwendungsnachweis!H147</f>
        <v>0</v>
      </c>
      <c r="H136" s="419" t="str">
        <f>VLOOKUP(Monatsverwendungsnachweis!$K$5,Matrix,3,FALSE)</f>
        <v>?</v>
      </c>
      <c r="I136" s="419" t="str">
        <f>VLOOKUP(Monatsverwendungsnachweis!$K$5,Matrix,9,FALSE)</f>
        <v>?</v>
      </c>
      <c r="J136" s="419">
        <f>IF(Monatsverwendungsnachweis!I147="ja",1,0)</f>
        <v>0</v>
      </c>
      <c r="K136" s="419">
        <f>IF(Monatsverwendungsnachweis!Q147+Monatsverwendungsnachweis!R147&gt;0,1,0)</f>
        <v>0</v>
      </c>
      <c r="L136" s="695">
        <f t="shared" si="2"/>
        <v>0</v>
      </c>
      <c r="M136" s="419">
        <f>Monatsverwendungsnachweis!BM147</f>
        <v>1</v>
      </c>
      <c r="N136" s="419">
        <f>IF(H136=1,Ermittlung_Pauschale!K136,L136*M136)</f>
        <v>0</v>
      </c>
      <c r="O136" s="147" t="e">
        <f>N136*'Pauschale Summen'!$G$17</f>
        <v>#VALUE!</v>
      </c>
    </row>
    <row r="137" spans="1:15" x14ac:dyDescent="0.25">
      <c r="A137" s="103" t="str">
        <f>Monatsverwendungsnachweis!A148</f>
        <v/>
      </c>
      <c r="B137" s="145">
        <f>Monatsverwendungsnachweis!B148</f>
        <v>0</v>
      </c>
      <c r="C137" s="145">
        <f>Monatsverwendungsnachweis!D148</f>
        <v>0</v>
      </c>
      <c r="D137" s="116" t="str">
        <f>IF(Monatsverwendungsnachweis!F148="","",Monatsverwendungsnachweis!F148)</f>
        <v/>
      </c>
      <c r="E137" s="116" t="str">
        <f>IF(Monatsverwendungsnachweis!H148="","",Monatsverwendungsnachweis!H148)</f>
        <v/>
      </c>
      <c r="F137" s="103">
        <f>Monatsverwendungsnachweis!G148</f>
        <v>0</v>
      </c>
      <c r="G137" s="116">
        <f>Monatsverwendungsnachweis!H148</f>
        <v>0</v>
      </c>
      <c r="H137" s="419" t="str">
        <f>VLOOKUP(Monatsverwendungsnachweis!$K$5,Matrix,3,FALSE)</f>
        <v>?</v>
      </c>
      <c r="I137" s="419" t="str">
        <f>VLOOKUP(Monatsverwendungsnachweis!$K$5,Matrix,9,FALSE)</f>
        <v>?</v>
      </c>
      <c r="J137" s="419">
        <f>IF(Monatsverwendungsnachweis!I148="ja",1,0)</f>
        <v>0</v>
      </c>
      <c r="K137" s="419">
        <f>IF(Monatsverwendungsnachweis!Q148+Monatsverwendungsnachweis!R148&gt;0,1,0)</f>
        <v>0</v>
      </c>
      <c r="L137" s="695">
        <f t="shared" si="2"/>
        <v>0</v>
      </c>
      <c r="M137" s="419">
        <f>Monatsverwendungsnachweis!BM148</f>
        <v>1</v>
      </c>
      <c r="N137" s="419">
        <f>IF(H137=1,Ermittlung_Pauschale!K137,L137*M137)</f>
        <v>0</v>
      </c>
      <c r="O137" s="147" t="e">
        <f>N137*'Pauschale Summen'!$G$17</f>
        <v>#VALUE!</v>
      </c>
    </row>
    <row r="138" spans="1:15" x14ac:dyDescent="0.25">
      <c r="A138" s="103" t="str">
        <f>Monatsverwendungsnachweis!A149</f>
        <v/>
      </c>
      <c r="B138" s="145">
        <f>Monatsverwendungsnachweis!B149</f>
        <v>0</v>
      </c>
      <c r="C138" s="145">
        <f>Monatsverwendungsnachweis!D149</f>
        <v>0</v>
      </c>
      <c r="D138" s="116" t="str">
        <f>IF(Monatsverwendungsnachweis!F149="","",Monatsverwendungsnachweis!F149)</f>
        <v/>
      </c>
      <c r="E138" s="116" t="str">
        <f>IF(Monatsverwendungsnachweis!H149="","",Monatsverwendungsnachweis!H149)</f>
        <v/>
      </c>
      <c r="F138" s="103">
        <f>Monatsverwendungsnachweis!G149</f>
        <v>0</v>
      </c>
      <c r="G138" s="116">
        <f>Monatsverwendungsnachweis!H149</f>
        <v>0</v>
      </c>
      <c r="H138" s="419" t="str">
        <f>VLOOKUP(Monatsverwendungsnachweis!$K$5,Matrix,3,FALSE)</f>
        <v>?</v>
      </c>
      <c r="I138" s="419" t="str">
        <f>VLOOKUP(Monatsverwendungsnachweis!$K$5,Matrix,9,FALSE)</f>
        <v>?</v>
      </c>
      <c r="J138" s="419">
        <f>IF(Monatsverwendungsnachweis!I149="ja",1,0)</f>
        <v>0</v>
      </c>
      <c r="K138" s="419">
        <f>IF(Monatsverwendungsnachweis!Q149+Monatsverwendungsnachweis!R149&gt;0,1,0)</f>
        <v>0</v>
      </c>
      <c r="L138" s="695">
        <f t="shared" si="2"/>
        <v>0</v>
      </c>
      <c r="M138" s="419">
        <f>Monatsverwendungsnachweis!BM149</f>
        <v>1</v>
      </c>
      <c r="N138" s="419">
        <f>IF(H138=1,Ermittlung_Pauschale!K138,L138*M138)</f>
        <v>0</v>
      </c>
      <c r="O138" s="147" t="e">
        <f>N138*'Pauschale Summen'!$G$17</f>
        <v>#VALUE!</v>
      </c>
    </row>
    <row r="139" spans="1:15" x14ac:dyDescent="0.25">
      <c r="A139" s="103" t="str">
        <f>Monatsverwendungsnachweis!A150</f>
        <v/>
      </c>
      <c r="B139" s="145">
        <f>Monatsverwendungsnachweis!B150</f>
        <v>0</v>
      </c>
      <c r="C139" s="145">
        <f>Monatsverwendungsnachweis!D150</f>
        <v>0</v>
      </c>
      <c r="D139" s="116" t="str">
        <f>IF(Monatsverwendungsnachweis!F150="","",Monatsverwendungsnachweis!F150)</f>
        <v/>
      </c>
      <c r="E139" s="116" t="str">
        <f>IF(Monatsverwendungsnachweis!H150="","",Monatsverwendungsnachweis!H150)</f>
        <v/>
      </c>
      <c r="F139" s="103">
        <f>Monatsverwendungsnachweis!G150</f>
        <v>0</v>
      </c>
      <c r="G139" s="116">
        <f>Monatsverwendungsnachweis!H150</f>
        <v>0</v>
      </c>
      <c r="H139" s="419" t="str">
        <f>VLOOKUP(Monatsverwendungsnachweis!$K$5,Matrix,3,FALSE)</f>
        <v>?</v>
      </c>
      <c r="I139" s="419" t="str">
        <f>VLOOKUP(Monatsverwendungsnachweis!$K$5,Matrix,9,FALSE)</f>
        <v>?</v>
      </c>
      <c r="J139" s="419">
        <f>IF(Monatsverwendungsnachweis!I150="ja",1,0)</f>
        <v>0</v>
      </c>
      <c r="K139" s="419">
        <f>IF(Monatsverwendungsnachweis!Q150+Monatsverwendungsnachweis!R150&gt;0,1,0)</f>
        <v>0</v>
      </c>
      <c r="L139" s="695">
        <f t="shared" si="2"/>
        <v>0</v>
      </c>
      <c r="M139" s="419">
        <f>Monatsverwendungsnachweis!BM150</f>
        <v>1</v>
      </c>
      <c r="N139" s="419">
        <f>IF(H139=1,Ermittlung_Pauschale!K139,L139*M139)</f>
        <v>0</v>
      </c>
      <c r="O139" s="147" t="e">
        <f>N139*'Pauschale Summen'!$G$17</f>
        <v>#VALUE!</v>
      </c>
    </row>
    <row r="140" spans="1:15" x14ac:dyDescent="0.25">
      <c r="A140" s="103" t="str">
        <f>Monatsverwendungsnachweis!A151</f>
        <v/>
      </c>
      <c r="B140" s="145">
        <f>Monatsverwendungsnachweis!B151</f>
        <v>0</v>
      </c>
      <c r="C140" s="145">
        <f>Monatsverwendungsnachweis!D151</f>
        <v>0</v>
      </c>
      <c r="D140" s="116" t="str">
        <f>IF(Monatsverwendungsnachweis!F151="","",Monatsverwendungsnachweis!F151)</f>
        <v/>
      </c>
      <c r="E140" s="116" t="str">
        <f>IF(Monatsverwendungsnachweis!H151="","",Monatsverwendungsnachweis!H151)</f>
        <v/>
      </c>
      <c r="F140" s="103">
        <f>Monatsverwendungsnachweis!G151</f>
        <v>0</v>
      </c>
      <c r="G140" s="116">
        <f>Monatsverwendungsnachweis!H151</f>
        <v>0</v>
      </c>
      <c r="H140" s="419" t="str">
        <f>VLOOKUP(Monatsverwendungsnachweis!$K$5,Matrix,3,FALSE)</f>
        <v>?</v>
      </c>
      <c r="I140" s="419" t="str">
        <f>VLOOKUP(Monatsverwendungsnachweis!$K$5,Matrix,9,FALSE)</f>
        <v>?</v>
      </c>
      <c r="J140" s="419">
        <f>IF(Monatsverwendungsnachweis!I151="ja",1,0)</f>
        <v>0</v>
      </c>
      <c r="K140" s="419">
        <f>IF(Monatsverwendungsnachweis!Q151+Monatsverwendungsnachweis!R151&gt;0,1,0)</f>
        <v>0</v>
      </c>
      <c r="L140" s="695">
        <f t="shared" si="2"/>
        <v>0</v>
      </c>
      <c r="M140" s="419">
        <f>Monatsverwendungsnachweis!BM151</f>
        <v>1</v>
      </c>
      <c r="N140" s="419">
        <f>IF(H140=1,Ermittlung_Pauschale!K140,L140*M140)</f>
        <v>0</v>
      </c>
      <c r="O140" s="147" t="e">
        <f>N140*'Pauschale Summen'!$G$17</f>
        <v>#VALUE!</v>
      </c>
    </row>
    <row r="141" spans="1:15" x14ac:dyDescent="0.25">
      <c r="A141" s="103" t="str">
        <f>Monatsverwendungsnachweis!A152</f>
        <v/>
      </c>
      <c r="B141" s="145">
        <f>Monatsverwendungsnachweis!B152</f>
        <v>0</v>
      </c>
      <c r="C141" s="145">
        <f>Monatsverwendungsnachweis!D152</f>
        <v>0</v>
      </c>
      <c r="D141" s="116" t="str">
        <f>IF(Monatsverwendungsnachweis!F152="","",Monatsverwendungsnachweis!F152)</f>
        <v/>
      </c>
      <c r="E141" s="116" t="str">
        <f>IF(Monatsverwendungsnachweis!H152="","",Monatsverwendungsnachweis!H152)</f>
        <v/>
      </c>
      <c r="F141" s="103">
        <f>Monatsverwendungsnachweis!G152</f>
        <v>0</v>
      </c>
      <c r="G141" s="116">
        <f>Monatsverwendungsnachweis!H152</f>
        <v>0</v>
      </c>
      <c r="H141" s="419" t="str">
        <f>VLOOKUP(Monatsverwendungsnachweis!$K$5,Matrix,3,FALSE)</f>
        <v>?</v>
      </c>
      <c r="I141" s="419" t="str">
        <f>VLOOKUP(Monatsverwendungsnachweis!$K$5,Matrix,9,FALSE)</f>
        <v>?</v>
      </c>
      <c r="J141" s="419">
        <f>IF(Monatsverwendungsnachweis!I152="ja",1,0)</f>
        <v>0</v>
      </c>
      <c r="K141" s="419">
        <f>IF(Monatsverwendungsnachweis!Q152+Monatsverwendungsnachweis!R152&gt;0,1,0)</f>
        <v>0</v>
      </c>
      <c r="L141" s="695">
        <f t="shared" si="2"/>
        <v>0</v>
      </c>
      <c r="M141" s="419">
        <f>Monatsverwendungsnachweis!BM152</f>
        <v>1</v>
      </c>
      <c r="N141" s="419">
        <f>IF(H141=1,Ermittlung_Pauschale!K141,L141*M141)</f>
        <v>0</v>
      </c>
      <c r="O141" s="147" t="e">
        <f>N141*'Pauschale Summen'!$G$17</f>
        <v>#VALUE!</v>
      </c>
    </row>
    <row r="142" spans="1:15" x14ac:dyDescent="0.25">
      <c r="A142" s="103" t="str">
        <f>Monatsverwendungsnachweis!A153</f>
        <v/>
      </c>
      <c r="B142" s="145">
        <f>Monatsverwendungsnachweis!B153</f>
        <v>0</v>
      </c>
      <c r="C142" s="145">
        <f>Monatsverwendungsnachweis!D153</f>
        <v>0</v>
      </c>
      <c r="D142" s="116" t="str">
        <f>IF(Monatsverwendungsnachweis!F153="","",Monatsverwendungsnachweis!F153)</f>
        <v/>
      </c>
      <c r="E142" s="116" t="str">
        <f>IF(Monatsverwendungsnachweis!H153="","",Monatsverwendungsnachweis!H153)</f>
        <v/>
      </c>
      <c r="F142" s="103">
        <f>Monatsverwendungsnachweis!G153</f>
        <v>0</v>
      </c>
      <c r="G142" s="116">
        <f>Monatsverwendungsnachweis!H153</f>
        <v>0</v>
      </c>
      <c r="H142" s="419" t="str">
        <f>VLOOKUP(Monatsverwendungsnachweis!$K$5,Matrix,3,FALSE)</f>
        <v>?</v>
      </c>
      <c r="I142" s="419" t="str">
        <f>VLOOKUP(Monatsverwendungsnachweis!$K$5,Matrix,9,FALSE)</f>
        <v>?</v>
      </c>
      <c r="J142" s="419">
        <f>IF(Monatsverwendungsnachweis!I153="ja",1,0)</f>
        <v>0</v>
      </c>
      <c r="K142" s="419">
        <f>IF(Monatsverwendungsnachweis!Q153+Monatsverwendungsnachweis!R153&gt;0,1,0)</f>
        <v>0</v>
      </c>
      <c r="L142" s="695">
        <f t="shared" si="2"/>
        <v>0</v>
      </c>
      <c r="M142" s="419">
        <f>Monatsverwendungsnachweis!BM153</f>
        <v>1</v>
      </c>
      <c r="N142" s="419">
        <f>IF(H142=1,Ermittlung_Pauschale!K142,L142*M142)</f>
        <v>0</v>
      </c>
      <c r="O142" s="147" t="e">
        <f>N142*'Pauschale Summen'!$G$17</f>
        <v>#VALUE!</v>
      </c>
    </row>
    <row r="143" spans="1:15" x14ac:dyDescent="0.25">
      <c r="A143" s="103" t="str">
        <f>Monatsverwendungsnachweis!A154</f>
        <v/>
      </c>
      <c r="B143" s="145">
        <f>Monatsverwendungsnachweis!B154</f>
        <v>0</v>
      </c>
      <c r="C143" s="145">
        <f>Monatsverwendungsnachweis!D154</f>
        <v>0</v>
      </c>
      <c r="D143" s="116" t="str">
        <f>IF(Monatsverwendungsnachweis!F154="","",Monatsverwendungsnachweis!F154)</f>
        <v/>
      </c>
      <c r="E143" s="116" t="str">
        <f>IF(Monatsverwendungsnachweis!H154="","",Monatsverwendungsnachweis!H154)</f>
        <v/>
      </c>
      <c r="F143" s="103">
        <f>Monatsverwendungsnachweis!G154</f>
        <v>0</v>
      </c>
      <c r="G143" s="116">
        <f>Monatsverwendungsnachweis!H154</f>
        <v>0</v>
      </c>
      <c r="H143" s="419" t="str">
        <f>VLOOKUP(Monatsverwendungsnachweis!$K$5,Matrix,3,FALSE)</f>
        <v>?</v>
      </c>
      <c r="I143" s="419" t="str">
        <f>VLOOKUP(Monatsverwendungsnachweis!$K$5,Matrix,9,FALSE)</f>
        <v>?</v>
      </c>
      <c r="J143" s="419">
        <f>IF(Monatsverwendungsnachweis!I154="ja",1,0)</f>
        <v>0</v>
      </c>
      <c r="K143" s="419">
        <f>IF(Monatsverwendungsnachweis!Q154+Monatsverwendungsnachweis!R154&gt;0,1,0)</f>
        <v>0</v>
      </c>
      <c r="L143" s="695">
        <f t="shared" si="2"/>
        <v>0</v>
      </c>
      <c r="M143" s="419">
        <f>Monatsverwendungsnachweis!BM154</f>
        <v>1</v>
      </c>
      <c r="N143" s="419">
        <f>IF(H143=1,Ermittlung_Pauschale!K143,L143*M143)</f>
        <v>0</v>
      </c>
      <c r="O143" s="147" t="e">
        <f>N143*'Pauschale Summen'!$G$17</f>
        <v>#VALUE!</v>
      </c>
    </row>
    <row r="144" spans="1:15" x14ac:dyDescent="0.25">
      <c r="A144" s="103" t="str">
        <f>Monatsverwendungsnachweis!A155</f>
        <v/>
      </c>
      <c r="B144" s="145">
        <f>Monatsverwendungsnachweis!B155</f>
        <v>0</v>
      </c>
      <c r="C144" s="145">
        <f>Monatsverwendungsnachweis!D155</f>
        <v>0</v>
      </c>
      <c r="D144" s="116" t="str">
        <f>IF(Monatsverwendungsnachweis!F155="","",Monatsverwendungsnachweis!F155)</f>
        <v/>
      </c>
      <c r="E144" s="116" t="str">
        <f>IF(Monatsverwendungsnachweis!H155="","",Monatsverwendungsnachweis!H155)</f>
        <v/>
      </c>
      <c r="F144" s="103">
        <f>Monatsverwendungsnachweis!G155</f>
        <v>0</v>
      </c>
      <c r="G144" s="116">
        <f>Monatsverwendungsnachweis!H155</f>
        <v>0</v>
      </c>
      <c r="H144" s="419" t="str">
        <f>VLOOKUP(Monatsverwendungsnachweis!$K$5,Matrix,3,FALSE)</f>
        <v>?</v>
      </c>
      <c r="I144" s="419" t="str">
        <f>VLOOKUP(Monatsverwendungsnachweis!$K$5,Matrix,9,FALSE)</f>
        <v>?</v>
      </c>
      <c r="J144" s="419">
        <f>IF(Monatsverwendungsnachweis!I155="ja",1,0)</f>
        <v>0</v>
      </c>
      <c r="K144" s="419">
        <f>IF(Monatsverwendungsnachweis!Q155+Monatsverwendungsnachweis!R155&gt;0,1,0)</f>
        <v>0</v>
      </c>
      <c r="L144" s="695">
        <f t="shared" si="2"/>
        <v>0</v>
      </c>
      <c r="M144" s="419">
        <f>Monatsverwendungsnachweis!BM155</f>
        <v>1</v>
      </c>
      <c r="N144" s="419">
        <f>IF(H144=1,Ermittlung_Pauschale!K144,L144*M144)</f>
        <v>0</v>
      </c>
      <c r="O144" s="147" t="e">
        <f>N144*'Pauschale Summen'!$G$17</f>
        <v>#VALUE!</v>
      </c>
    </row>
    <row r="145" spans="1:15" x14ac:dyDescent="0.25">
      <c r="A145" s="103" t="str">
        <f>Monatsverwendungsnachweis!A156</f>
        <v/>
      </c>
      <c r="B145" s="145">
        <f>Monatsverwendungsnachweis!B156</f>
        <v>0</v>
      </c>
      <c r="C145" s="145">
        <f>Monatsverwendungsnachweis!D156</f>
        <v>0</v>
      </c>
      <c r="D145" s="116" t="str">
        <f>IF(Monatsverwendungsnachweis!F156="","",Monatsverwendungsnachweis!F156)</f>
        <v/>
      </c>
      <c r="E145" s="116" t="str">
        <f>IF(Monatsverwendungsnachweis!H156="","",Monatsverwendungsnachweis!H156)</f>
        <v/>
      </c>
      <c r="F145" s="103">
        <f>Monatsverwendungsnachweis!G156</f>
        <v>0</v>
      </c>
      <c r="G145" s="116">
        <f>Monatsverwendungsnachweis!H156</f>
        <v>0</v>
      </c>
      <c r="H145" s="419" t="str">
        <f>VLOOKUP(Monatsverwendungsnachweis!$K$5,Matrix,3,FALSE)</f>
        <v>?</v>
      </c>
      <c r="I145" s="419" t="str">
        <f>VLOOKUP(Monatsverwendungsnachweis!$K$5,Matrix,9,FALSE)</f>
        <v>?</v>
      </c>
      <c r="J145" s="419">
        <f>IF(Monatsverwendungsnachweis!I156="ja",1,0)</f>
        <v>0</v>
      </c>
      <c r="K145" s="419">
        <f>IF(Monatsverwendungsnachweis!Q156+Monatsverwendungsnachweis!R156&gt;0,1,0)</f>
        <v>0</v>
      </c>
      <c r="L145" s="695">
        <f t="shared" si="2"/>
        <v>0</v>
      </c>
      <c r="M145" s="419">
        <f>Monatsverwendungsnachweis!BM156</f>
        <v>1</v>
      </c>
      <c r="N145" s="419">
        <f>IF(H145=1,Ermittlung_Pauschale!K145,L145*M145)</f>
        <v>0</v>
      </c>
      <c r="O145" s="147" t="e">
        <f>N145*'Pauschale Summen'!$G$17</f>
        <v>#VALUE!</v>
      </c>
    </row>
    <row r="146" spans="1:15" x14ac:dyDescent="0.25">
      <c r="A146" s="103" t="str">
        <f>Monatsverwendungsnachweis!A157</f>
        <v/>
      </c>
      <c r="B146" s="145">
        <f>Monatsverwendungsnachweis!B157</f>
        <v>0</v>
      </c>
      <c r="C146" s="145">
        <f>Monatsverwendungsnachweis!D157</f>
        <v>0</v>
      </c>
      <c r="D146" s="116" t="str">
        <f>IF(Monatsverwendungsnachweis!F157="","",Monatsverwendungsnachweis!F157)</f>
        <v/>
      </c>
      <c r="E146" s="116" t="str">
        <f>IF(Monatsverwendungsnachweis!H157="","",Monatsverwendungsnachweis!H157)</f>
        <v/>
      </c>
      <c r="F146" s="103">
        <f>Monatsverwendungsnachweis!G157</f>
        <v>0</v>
      </c>
      <c r="G146" s="116">
        <f>Monatsverwendungsnachweis!H157</f>
        <v>0</v>
      </c>
      <c r="H146" s="419" t="str">
        <f>VLOOKUP(Monatsverwendungsnachweis!$K$5,Matrix,3,FALSE)</f>
        <v>?</v>
      </c>
      <c r="I146" s="419" t="str">
        <f>VLOOKUP(Monatsverwendungsnachweis!$K$5,Matrix,9,FALSE)</f>
        <v>?</v>
      </c>
      <c r="J146" s="419">
        <f>IF(Monatsverwendungsnachweis!I157="ja",1,0)</f>
        <v>0</v>
      </c>
      <c r="K146" s="419">
        <f>IF(Monatsverwendungsnachweis!Q157+Monatsverwendungsnachweis!R157&gt;0,1,0)</f>
        <v>0</v>
      </c>
      <c r="L146" s="695">
        <f t="shared" si="2"/>
        <v>0</v>
      </c>
      <c r="M146" s="419">
        <f>Monatsverwendungsnachweis!BM157</f>
        <v>1</v>
      </c>
      <c r="N146" s="419">
        <f>IF(H146=1,Ermittlung_Pauschale!K146,L146*M146)</f>
        <v>0</v>
      </c>
      <c r="O146" s="147" t="e">
        <f>N146*'Pauschale Summen'!$G$17</f>
        <v>#VALUE!</v>
      </c>
    </row>
    <row r="147" spans="1:15" x14ac:dyDescent="0.25">
      <c r="A147" s="103" t="str">
        <f>Monatsverwendungsnachweis!A158</f>
        <v/>
      </c>
      <c r="B147" s="145">
        <f>Monatsverwendungsnachweis!B158</f>
        <v>0</v>
      </c>
      <c r="C147" s="145">
        <f>Monatsverwendungsnachweis!D158</f>
        <v>0</v>
      </c>
      <c r="D147" s="116" t="str">
        <f>IF(Monatsverwendungsnachweis!F158="","",Monatsverwendungsnachweis!F158)</f>
        <v/>
      </c>
      <c r="E147" s="116" t="str">
        <f>IF(Monatsverwendungsnachweis!H158="","",Monatsverwendungsnachweis!H158)</f>
        <v/>
      </c>
      <c r="F147" s="103">
        <f>Monatsverwendungsnachweis!G158</f>
        <v>0</v>
      </c>
      <c r="G147" s="116">
        <f>Monatsverwendungsnachweis!H158</f>
        <v>0</v>
      </c>
      <c r="H147" s="419" t="str">
        <f>VLOOKUP(Monatsverwendungsnachweis!$K$5,Matrix,3,FALSE)</f>
        <v>?</v>
      </c>
      <c r="I147" s="419" t="str">
        <f>VLOOKUP(Monatsverwendungsnachweis!$K$5,Matrix,9,FALSE)</f>
        <v>?</v>
      </c>
      <c r="J147" s="419">
        <f>IF(Monatsverwendungsnachweis!I158="ja",1,0)</f>
        <v>0</v>
      </c>
      <c r="K147" s="419">
        <f>IF(Monatsverwendungsnachweis!Q158+Monatsverwendungsnachweis!R158&gt;0,1,0)</f>
        <v>0</v>
      </c>
      <c r="L147" s="695">
        <f t="shared" si="2"/>
        <v>0</v>
      </c>
      <c r="M147" s="419">
        <f>Monatsverwendungsnachweis!BM158</f>
        <v>1</v>
      </c>
      <c r="N147" s="419">
        <f>IF(H147=1,Ermittlung_Pauschale!K147,L147*M147)</f>
        <v>0</v>
      </c>
      <c r="O147" s="147" t="e">
        <f>N147*'Pauschale Summen'!$G$17</f>
        <v>#VALUE!</v>
      </c>
    </row>
    <row r="148" spans="1:15" x14ac:dyDescent="0.25">
      <c r="A148" s="103" t="str">
        <f>Monatsverwendungsnachweis!A159</f>
        <v/>
      </c>
      <c r="B148" s="145">
        <f>Monatsverwendungsnachweis!B159</f>
        <v>0</v>
      </c>
      <c r="C148" s="145">
        <f>Monatsverwendungsnachweis!D159</f>
        <v>0</v>
      </c>
      <c r="D148" s="116" t="str">
        <f>IF(Monatsverwendungsnachweis!F159="","",Monatsverwendungsnachweis!F159)</f>
        <v/>
      </c>
      <c r="E148" s="116" t="str">
        <f>IF(Monatsverwendungsnachweis!H159="","",Monatsverwendungsnachweis!H159)</f>
        <v/>
      </c>
      <c r="F148" s="103">
        <f>Monatsverwendungsnachweis!G159</f>
        <v>0</v>
      </c>
      <c r="G148" s="116">
        <f>Monatsverwendungsnachweis!H159</f>
        <v>0</v>
      </c>
      <c r="H148" s="419" t="str">
        <f>VLOOKUP(Monatsverwendungsnachweis!$K$5,Matrix,3,FALSE)</f>
        <v>?</v>
      </c>
      <c r="I148" s="419" t="str">
        <f>VLOOKUP(Monatsverwendungsnachweis!$K$5,Matrix,9,FALSE)</f>
        <v>?</v>
      </c>
      <c r="J148" s="419">
        <f>IF(Monatsverwendungsnachweis!I159="ja",1,0)</f>
        <v>0</v>
      </c>
      <c r="K148" s="419">
        <f>IF(Monatsverwendungsnachweis!Q159+Monatsverwendungsnachweis!R159&gt;0,1,0)</f>
        <v>0</v>
      </c>
      <c r="L148" s="695">
        <f t="shared" si="2"/>
        <v>0</v>
      </c>
      <c r="M148" s="419">
        <f>Monatsverwendungsnachweis!BM159</f>
        <v>1</v>
      </c>
      <c r="N148" s="419">
        <f>IF(H148=1,Ermittlung_Pauschale!K148,L148*M148)</f>
        <v>0</v>
      </c>
      <c r="O148" s="147" t="e">
        <f>N148*'Pauschale Summen'!$G$17</f>
        <v>#VALUE!</v>
      </c>
    </row>
    <row r="149" spans="1:15" x14ac:dyDescent="0.25">
      <c r="A149" s="103" t="str">
        <f>Monatsverwendungsnachweis!A160</f>
        <v/>
      </c>
      <c r="B149" s="145">
        <f>Monatsverwendungsnachweis!B160</f>
        <v>0</v>
      </c>
      <c r="C149" s="145">
        <f>Monatsverwendungsnachweis!D160</f>
        <v>0</v>
      </c>
      <c r="D149" s="116" t="str">
        <f>IF(Monatsverwendungsnachweis!F160="","",Monatsverwendungsnachweis!F160)</f>
        <v/>
      </c>
      <c r="E149" s="116" t="str">
        <f>IF(Monatsverwendungsnachweis!H160="","",Monatsverwendungsnachweis!H160)</f>
        <v/>
      </c>
      <c r="F149" s="103">
        <f>Monatsverwendungsnachweis!G160</f>
        <v>0</v>
      </c>
      <c r="G149" s="116">
        <f>Monatsverwendungsnachweis!H160</f>
        <v>0</v>
      </c>
      <c r="H149" s="419" t="str">
        <f>VLOOKUP(Monatsverwendungsnachweis!$K$5,Matrix,3,FALSE)</f>
        <v>?</v>
      </c>
      <c r="I149" s="419" t="str">
        <f>VLOOKUP(Monatsverwendungsnachweis!$K$5,Matrix,9,FALSE)</f>
        <v>?</v>
      </c>
      <c r="J149" s="419">
        <f>IF(Monatsverwendungsnachweis!I160="ja",1,0)</f>
        <v>0</v>
      </c>
      <c r="K149" s="419">
        <f>IF(Monatsverwendungsnachweis!Q160+Monatsverwendungsnachweis!R160&gt;0,1,0)</f>
        <v>0</v>
      </c>
      <c r="L149" s="695">
        <f t="shared" si="2"/>
        <v>0</v>
      </c>
      <c r="M149" s="419">
        <f>Monatsverwendungsnachweis!BM160</f>
        <v>1</v>
      </c>
      <c r="N149" s="419">
        <f>IF(H149=1,Ermittlung_Pauschale!K149,L149*M149)</f>
        <v>0</v>
      </c>
      <c r="O149" s="147" t="e">
        <f>N149*'Pauschale Summen'!$G$17</f>
        <v>#VALUE!</v>
      </c>
    </row>
    <row r="150" spans="1:15" x14ac:dyDescent="0.25">
      <c r="A150" s="103" t="str">
        <f>Monatsverwendungsnachweis!A161</f>
        <v/>
      </c>
      <c r="B150" s="145">
        <f>Monatsverwendungsnachweis!B161</f>
        <v>0</v>
      </c>
      <c r="C150" s="145">
        <f>Monatsverwendungsnachweis!D161</f>
        <v>0</v>
      </c>
      <c r="D150" s="116" t="str">
        <f>IF(Monatsverwendungsnachweis!F161="","",Monatsverwendungsnachweis!F161)</f>
        <v/>
      </c>
      <c r="E150" s="116" t="str">
        <f>IF(Monatsverwendungsnachweis!H161="","",Monatsverwendungsnachweis!H161)</f>
        <v/>
      </c>
      <c r="F150" s="103">
        <f>Monatsverwendungsnachweis!G161</f>
        <v>0</v>
      </c>
      <c r="G150" s="116">
        <f>Monatsverwendungsnachweis!H161</f>
        <v>0</v>
      </c>
      <c r="H150" s="419" t="str">
        <f>VLOOKUP(Monatsverwendungsnachweis!$K$5,Matrix,3,FALSE)</f>
        <v>?</v>
      </c>
      <c r="I150" s="419" t="str">
        <f>VLOOKUP(Monatsverwendungsnachweis!$K$5,Matrix,9,FALSE)</f>
        <v>?</v>
      </c>
      <c r="J150" s="419">
        <f>IF(Monatsverwendungsnachweis!I161="ja",1,0)</f>
        <v>0</v>
      </c>
      <c r="K150" s="419">
        <f>IF(Monatsverwendungsnachweis!Q161+Monatsverwendungsnachweis!R161&gt;0,1,0)</f>
        <v>0</v>
      </c>
      <c r="L150" s="695">
        <f t="shared" si="2"/>
        <v>0</v>
      </c>
      <c r="M150" s="419">
        <f>Monatsverwendungsnachweis!BM161</f>
        <v>1</v>
      </c>
      <c r="N150" s="419">
        <f>IF(H150=1,Ermittlung_Pauschale!K150,L150*M150)</f>
        <v>0</v>
      </c>
      <c r="O150" s="147" t="e">
        <f>N150*'Pauschale Summen'!$G$17</f>
        <v>#VALUE!</v>
      </c>
    </row>
    <row r="151" spans="1:15" x14ac:dyDescent="0.25">
      <c r="A151" s="103" t="str">
        <f>Monatsverwendungsnachweis!A162</f>
        <v/>
      </c>
      <c r="B151" s="145">
        <f>Monatsverwendungsnachweis!B162</f>
        <v>0</v>
      </c>
      <c r="C151" s="145">
        <f>Monatsverwendungsnachweis!D162</f>
        <v>0</v>
      </c>
      <c r="D151" s="116" t="str">
        <f>IF(Monatsverwendungsnachweis!F162="","",Monatsverwendungsnachweis!F162)</f>
        <v/>
      </c>
      <c r="E151" s="116" t="str">
        <f>IF(Monatsverwendungsnachweis!H162="","",Monatsverwendungsnachweis!H162)</f>
        <v/>
      </c>
      <c r="F151" s="103">
        <f>Monatsverwendungsnachweis!G162</f>
        <v>0</v>
      </c>
      <c r="G151" s="116">
        <f>Monatsverwendungsnachweis!H162</f>
        <v>0</v>
      </c>
      <c r="H151" s="419" t="str">
        <f>VLOOKUP(Monatsverwendungsnachweis!$K$5,Matrix,3,FALSE)</f>
        <v>?</v>
      </c>
      <c r="I151" s="419" t="str">
        <f>VLOOKUP(Monatsverwendungsnachweis!$K$5,Matrix,9,FALSE)</f>
        <v>?</v>
      </c>
      <c r="J151" s="419">
        <f>IF(Monatsverwendungsnachweis!I162="ja",1,0)</f>
        <v>0</v>
      </c>
      <c r="K151" s="419">
        <f>IF(Monatsverwendungsnachweis!Q162+Monatsverwendungsnachweis!R162&gt;0,1,0)</f>
        <v>0</v>
      </c>
      <c r="L151" s="695">
        <f t="shared" si="2"/>
        <v>0</v>
      </c>
      <c r="M151" s="419">
        <f>Monatsverwendungsnachweis!BM162</f>
        <v>1</v>
      </c>
      <c r="N151" s="419">
        <f>IF(H151=1,Ermittlung_Pauschale!K151,L151*M151)</f>
        <v>0</v>
      </c>
      <c r="O151" s="147" t="e">
        <f>N151*'Pauschale Summen'!$G$17</f>
        <v>#VALUE!</v>
      </c>
    </row>
    <row r="152" spans="1:15" x14ac:dyDescent="0.25">
      <c r="A152" s="103" t="str">
        <f>Monatsverwendungsnachweis!A163</f>
        <v/>
      </c>
      <c r="B152" s="145">
        <f>Monatsverwendungsnachweis!B163</f>
        <v>0</v>
      </c>
      <c r="C152" s="145">
        <f>Monatsverwendungsnachweis!D163</f>
        <v>0</v>
      </c>
      <c r="D152" s="116" t="str">
        <f>IF(Monatsverwendungsnachweis!F163="","",Monatsverwendungsnachweis!F163)</f>
        <v/>
      </c>
      <c r="E152" s="116" t="str">
        <f>IF(Monatsverwendungsnachweis!H163="","",Monatsverwendungsnachweis!H163)</f>
        <v/>
      </c>
      <c r="F152" s="103">
        <f>Monatsverwendungsnachweis!G163</f>
        <v>0</v>
      </c>
      <c r="G152" s="116">
        <f>Monatsverwendungsnachweis!H163</f>
        <v>0</v>
      </c>
      <c r="H152" s="419" t="str">
        <f>VLOOKUP(Monatsverwendungsnachweis!$K$5,Matrix,3,FALSE)</f>
        <v>?</v>
      </c>
      <c r="I152" s="419" t="str">
        <f>VLOOKUP(Monatsverwendungsnachweis!$K$5,Matrix,9,FALSE)</f>
        <v>?</v>
      </c>
      <c r="J152" s="419">
        <f>IF(Monatsverwendungsnachweis!I163="ja",1,0)</f>
        <v>0</v>
      </c>
      <c r="K152" s="419">
        <f>IF(Monatsverwendungsnachweis!Q163+Monatsverwendungsnachweis!R163&gt;0,1,0)</f>
        <v>0</v>
      </c>
      <c r="L152" s="695">
        <f t="shared" si="2"/>
        <v>0</v>
      </c>
      <c r="M152" s="419">
        <f>Monatsverwendungsnachweis!BM163</f>
        <v>1</v>
      </c>
      <c r="N152" s="419">
        <f>IF(H152=1,Ermittlung_Pauschale!K152,L152*M152)</f>
        <v>0</v>
      </c>
      <c r="O152" s="147" t="e">
        <f>N152*'Pauschale Summen'!$G$17</f>
        <v>#VALUE!</v>
      </c>
    </row>
    <row r="153" spans="1:15" x14ac:dyDescent="0.25">
      <c r="A153" s="103" t="str">
        <f>Monatsverwendungsnachweis!A164</f>
        <v/>
      </c>
      <c r="B153" s="145">
        <f>Monatsverwendungsnachweis!B164</f>
        <v>0</v>
      </c>
      <c r="C153" s="145">
        <f>Monatsverwendungsnachweis!D164</f>
        <v>0</v>
      </c>
      <c r="D153" s="116" t="str">
        <f>IF(Monatsverwendungsnachweis!F164="","",Monatsverwendungsnachweis!F164)</f>
        <v/>
      </c>
      <c r="E153" s="116" t="str">
        <f>IF(Monatsverwendungsnachweis!H164="","",Monatsverwendungsnachweis!H164)</f>
        <v/>
      </c>
      <c r="F153" s="103">
        <f>Monatsverwendungsnachweis!G164</f>
        <v>0</v>
      </c>
      <c r="G153" s="116">
        <f>Monatsverwendungsnachweis!H164</f>
        <v>0</v>
      </c>
      <c r="H153" s="419" t="str">
        <f>VLOOKUP(Monatsverwendungsnachweis!$K$5,Matrix,3,FALSE)</f>
        <v>?</v>
      </c>
      <c r="I153" s="419" t="str">
        <f>VLOOKUP(Monatsverwendungsnachweis!$K$5,Matrix,9,FALSE)</f>
        <v>?</v>
      </c>
      <c r="J153" s="419">
        <f>IF(Monatsverwendungsnachweis!I164="ja",1,0)</f>
        <v>0</v>
      </c>
      <c r="K153" s="419">
        <f>IF(Monatsverwendungsnachweis!Q164+Monatsverwendungsnachweis!R164&gt;0,1,0)</f>
        <v>0</v>
      </c>
      <c r="L153" s="695">
        <f t="shared" si="2"/>
        <v>0</v>
      </c>
      <c r="M153" s="419">
        <f>Monatsverwendungsnachweis!BM164</f>
        <v>1</v>
      </c>
      <c r="N153" s="419">
        <f>IF(H153=1,Ermittlung_Pauschale!K153,L153*M153)</f>
        <v>0</v>
      </c>
      <c r="O153" s="147" t="e">
        <f>N153*'Pauschale Summen'!$G$17</f>
        <v>#VALUE!</v>
      </c>
    </row>
    <row r="154" spans="1:15" x14ac:dyDescent="0.25">
      <c r="A154" s="103" t="str">
        <f>Monatsverwendungsnachweis!A165</f>
        <v/>
      </c>
      <c r="B154" s="145">
        <f>Monatsverwendungsnachweis!B165</f>
        <v>0</v>
      </c>
      <c r="C154" s="145">
        <f>Monatsverwendungsnachweis!D165</f>
        <v>0</v>
      </c>
      <c r="D154" s="116" t="str">
        <f>IF(Monatsverwendungsnachweis!F165="","",Monatsverwendungsnachweis!F165)</f>
        <v/>
      </c>
      <c r="E154" s="116" t="str">
        <f>IF(Monatsverwendungsnachweis!H165="","",Monatsverwendungsnachweis!H165)</f>
        <v/>
      </c>
      <c r="F154" s="103">
        <f>Monatsverwendungsnachweis!G165</f>
        <v>0</v>
      </c>
      <c r="G154" s="116">
        <f>Monatsverwendungsnachweis!H165</f>
        <v>0</v>
      </c>
      <c r="H154" s="419" t="str">
        <f>VLOOKUP(Monatsverwendungsnachweis!$K$5,Matrix,3,FALSE)</f>
        <v>?</v>
      </c>
      <c r="I154" s="419" t="str">
        <f>VLOOKUP(Monatsverwendungsnachweis!$K$5,Matrix,9,FALSE)</f>
        <v>?</v>
      </c>
      <c r="J154" s="419">
        <f>IF(Monatsverwendungsnachweis!I165="ja",1,0)</f>
        <v>0</v>
      </c>
      <c r="K154" s="419">
        <f>IF(Monatsverwendungsnachweis!Q165+Monatsverwendungsnachweis!R165&gt;0,1,0)</f>
        <v>0</v>
      </c>
      <c r="L154" s="695">
        <f t="shared" si="2"/>
        <v>0</v>
      </c>
      <c r="M154" s="419">
        <f>Monatsverwendungsnachweis!BM165</f>
        <v>1</v>
      </c>
      <c r="N154" s="419">
        <f>IF(H154=1,Ermittlung_Pauschale!K154,L154*M154)</f>
        <v>0</v>
      </c>
      <c r="O154" s="147" t="e">
        <f>N154*'Pauschale Summen'!$G$17</f>
        <v>#VALUE!</v>
      </c>
    </row>
    <row r="155" spans="1:15" x14ac:dyDescent="0.25">
      <c r="A155" s="103" t="str">
        <f>Monatsverwendungsnachweis!A166</f>
        <v/>
      </c>
      <c r="B155" s="145">
        <f>Monatsverwendungsnachweis!B166</f>
        <v>0</v>
      </c>
      <c r="C155" s="145">
        <f>Monatsverwendungsnachweis!D166</f>
        <v>0</v>
      </c>
      <c r="D155" s="116" t="str">
        <f>IF(Monatsverwendungsnachweis!F166="","",Monatsverwendungsnachweis!F166)</f>
        <v/>
      </c>
      <c r="E155" s="116" t="str">
        <f>IF(Monatsverwendungsnachweis!H166="","",Monatsverwendungsnachweis!H166)</f>
        <v/>
      </c>
      <c r="F155" s="103">
        <f>Monatsverwendungsnachweis!G166</f>
        <v>0</v>
      </c>
      <c r="G155" s="116">
        <f>Monatsverwendungsnachweis!H166</f>
        <v>0</v>
      </c>
      <c r="H155" s="419" t="str">
        <f>VLOOKUP(Monatsverwendungsnachweis!$K$5,Matrix,3,FALSE)</f>
        <v>?</v>
      </c>
      <c r="I155" s="419" t="str">
        <f>VLOOKUP(Monatsverwendungsnachweis!$K$5,Matrix,9,FALSE)</f>
        <v>?</v>
      </c>
      <c r="J155" s="419">
        <f>IF(Monatsverwendungsnachweis!I166="ja",1,0)</f>
        <v>0</v>
      </c>
      <c r="K155" s="419">
        <f>IF(Monatsverwendungsnachweis!Q166+Monatsverwendungsnachweis!R166&gt;0,1,0)</f>
        <v>0</v>
      </c>
      <c r="L155" s="695">
        <f t="shared" si="2"/>
        <v>0</v>
      </c>
      <c r="M155" s="419">
        <f>Monatsverwendungsnachweis!BM166</f>
        <v>1</v>
      </c>
      <c r="N155" s="419">
        <f>IF(H155=1,Ermittlung_Pauschale!K155,L155*M155)</f>
        <v>0</v>
      </c>
      <c r="O155" s="147" t="e">
        <f>N155*'Pauschale Summen'!$G$17</f>
        <v>#VALUE!</v>
      </c>
    </row>
    <row r="156" spans="1:15" x14ac:dyDescent="0.25">
      <c r="A156" s="103" t="str">
        <f>Monatsverwendungsnachweis!A167</f>
        <v/>
      </c>
      <c r="B156" s="145">
        <f>Monatsverwendungsnachweis!B167</f>
        <v>0</v>
      </c>
      <c r="C156" s="145">
        <f>Monatsverwendungsnachweis!D167</f>
        <v>0</v>
      </c>
      <c r="D156" s="116" t="str">
        <f>IF(Monatsverwendungsnachweis!F167="","",Monatsverwendungsnachweis!F167)</f>
        <v/>
      </c>
      <c r="E156" s="116" t="str">
        <f>IF(Monatsverwendungsnachweis!H167="","",Monatsverwendungsnachweis!H167)</f>
        <v/>
      </c>
      <c r="F156" s="103">
        <f>Monatsverwendungsnachweis!G167</f>
        <v>0</v>
      </c>
      <c r="G156" s="116">
        <f>Monatsverwendungsnachweis!H167</f>
        <v>0</v>
      </c>
      <c r="H156" s="419" t="str">
        <f>VLOOKUP(Monatsverwendungsnachweis!$K$5,Matrix,3,FALSE)</f>
        <v>?</v>
      </c>
      <c r="I156" s="419" t="str">
        <f>VLOOKUP(Monatsverwendungsnachweis!$K$5,Matrix,9,FALSE)</f>
        <v>?</v>
      </c>
      <c r="J156" s="419">
        <f>IF(Monatsverwendungsnachweis!I167="ja",1,0)</f>
        <v>0</v>
      </c>
      <c r="K156" s="419">
        <f>IF(Monatsverwendungsnachweis!Q167+Monatsverwendungsnachweis!R167&gt;0,1,0)</f>
        <v>0</v>
      </c>
      <c r="L156" s="695">
        <f t="shared" si="2"/>
        <v>0</v>
      </c>
      <c r="M156" s="419">
        <f>Monatsverwendungsnachweis!BM167</f>
        <v>1</v>
      </c>
      <c r="N156" s="419">
        <f>IF(H156=1,Ermittlung_Pauschale!K156,L156*M156)</f>
        <v>0</v>
      </c>
      <c r="O156" s="147" t="e">
        <f>N156*'Pauschale Summen'!$G$17</f>
        <v>#VALUE!</v>
      </c>
    </row>
    <row r="157" spans="1:15" x14ac:dyDescent="0.25">
      <c r="A157" s="103" t="str">
        <f>Monatsverwendungsnachweis!A168</f>
        <v/>
      </c>
      <c r="B157" s="145">
        <f>Monatsverwendungsnachweis!B168</f>
        <v>0</v>
      </c>
      <c r="C157" s="145">
        <f>Monatsverwendungsnachweis!D168</f>
        <v>0</v>
      </c>
      <c r="D157" s="116" t="str">
        <f>IF(Monatsverwendungsnachweis!F168="","",Monatsverwendungsnachweis!F168)</f>
        <v/>
      </c>
      <c r="E157" s="116" t="str">
        <f>IF(Monatsverwendungsnachweis!H168="","",Monatsverwendungsnachweis!H168)</f>
        <v/>
      </c>
      <c r="F157" s="103">
        <f>Monatsverwendungsnachweis!G168</f>
        <v>0</v>
      </c>
      <c r="G157" s="116">
        <f>Monatsverwendungsnachweis!H168</f>
        <v>0</v>
      </c>
      <c r="H157" s="419" t="str">
        <f>VLOOKUP(Monatsverwendungsnachweis!$K$5,Matrix,3,FALSE)</f>
        <v>?</v>
      </c>
      <c r="I157" s="419" t="str">
        <f>VLOOKUP(Monatsverwendungsnachweis!$K$5,Matrix,9,FALSE)</f>
        <v>?</v>
      </c>
      <c r="J157" s="419">
        <f>IF(Monatsverwendungsnachweis!I168="ja",1,0)</f>
        <v>0</v>
      </c>
      <c r="K157" s="419">
        <f>IF(Monatsverwendungsnachweis!Q168+Monatsverwendungsnachweis!R168&gt;0,1,0)</f>
        <v>0</v>
      </c>
      <c r="L157" s="695">
        <f t="shared" si="2"/>
        <v>0</v>
      </c>
      <c r="M157" s="419">
        <f>Monatsverwendungsnachweis!BM168</f>
        <v>1</v>
      </c>
      <c r="N157" s="419">
        <f>IF(H157=1,Ermittlung_Pauschale!K157,L157*M157)</f>
        <v>0</v>
      </c>
      <c r="O157" s="147" t="e">
        <f>N157*'Pauschale Summen'!$G$17</f>
        <v>#VALUE!</v>
      </c>
    </row>
    <row r="158" spans="1:15" x14ac:dyDescent="0.25">
      <c r="A158" s="103" t="str">
        <f>Monatsverwendungsnachweis!A169</f>
        <v/>
      </c>
      <c r="B158" s="145">
        <f>Monatsverwendungsnachweis!B169</f>
        <v>0</v>
      </c>
      <c r="C158" s="145">
        <f>Monatsverwendungsnachweis!D169</f>
        <v>0</v>
      </c>
      <c r="D158" s="116" t="str">
        <f>IF(Monatsverwendungsnachweis!F169="","",Monatsverwendungsnachweis!F169)</f>
        <v/>
      </c>
      <c r="E158" s="116" t="str">
        <f>IF(Monatsverwendungsnachweis!H169="","",Monatsverwendungsnachweis!H169)</f>
        <v/>
      </c>
      <c r="F158" s="103">
        <f>Monatsverwendungsnachweis!G169</f>
        <v>0</v>
      </c>
      <c r="G158" s="116">
        <f>Monatsverwendungsnachweis!H169</f>
        <v>0</v>
      </c>
      <c r="H158" s="419" t="str">
        <f>VLOOKUP(Monatsverwendungsnachweis!$K$5,Matrix,3,FALSE)</f>
        <v>?</v>
      </c>
      <c r="I158" s="419" t="str">
        <f>VLOOKUP(Monatsverwendungsnachweis!$K$5,Matrix,9,FALSE)</f>
        <v>?</v>
      </c>
      <c r="J158" s="419">
        <f>IF(Monatsverwendungsnachweis!I169="ja",1,0)</f>
        <v>0</v>
      </c>
      <c r="K158" s="419">
        <f>IF(Monatsverwendungsnachweis!Q169+Monatsverwendungsnachweis!R169&gt;0,1,0)</f>
        <v>0</v>
      </c>
      <c r="L158" s="695">
        <f t="shared" si="2"/>
        <v>0</v>
      </c>
      <c r="M158" s="419">
        <f>Monatsverwendungsnachweis!BM169</f>
        <v>1</v>
      </c>
      <c r="N158" s="419">
        <f>IF(H158=1,Ermittlung_Pauschale!K158,L158*M158)</f>
        <v>0</v>
      </c>
      <c r="O158" s="147" t="e">
        <f>N158*'Pauschale Summen'!$G$17</f>
        <v>#VALUE!</v>
      </c>
    </row>
    <row r="159" spans="1:15" x14ac:dyDescent="0.25">
      <c r="A159" s="103" t="str">
        <f>Monatsverwendungsnachweis!A170</f>
        <v/>
      </c>
      <c r="B159" s="145">
        <f>Monatsverwendungsnachweis!B170</f>
        <v>0</v>
      </c>
      <c r="C159" s="145">
        <f>Monatsverwendungsnachweis!D170</f>
        <v>0</v>
      </c>
      <c r="D159" s="116" t="str">
        <f>IF(Monatsverwendungsnachweis!F170="","",Monatsverwendungsnachweis!F170)</f>
        <v/>
      </c>
      <c r="E159" s="116" t="str">
        <f>IF(Monatsverwendungsnachweis!H170="","",Monatsverwendungsnachweis!H170)</f>
        <v/>
      </c>
      <c r="F159" s="103">
        <f>Monatsverwendungsnachweis!G170</f>
        <v>0</v>
      </c>
      <c r="G159" s="116">
        <f>Monatsverwendungsnachweis!H170</f>
        <v>0</v>
      </c>
      <c r="H159" s="419" t="str">
        <f>VLOOKUP(Monatsverwendungsnachweis!$K$5,Matrix,3,FALSE)</f>
        <v>?</v>
      </c>
      <c r="I159" s="419" t="str">
        <f>VLOOKUP(Monatsverwendungsnachweis!$K$5,Matrix,9,FALSE)</f>
        <v>?</v>
      </c>
      <c r="J159" s="419">
        <f>IF(Monatsverwendungsnachweis!I170="ja",1,0)</f>
        <v>0</v>
      </c>
      <c r="K159" s="419">
        <f>IF(Monatsverwendungsnachweis!Q170+Monatsverwendungsnachweis!R170&gt;0,1,0)</f>
        <v>0</v>
      </c>
      <c r="L159" s="695">
        <f t="shared" si="2"/>
        <v>0</v>
      </c>
      <c r="M159" s="419">
        <f>Monatsverwendungsnachweis!BM170</f>
        <v>1</v>
      </c>
      <c r="N159" s="419">
        <f>IF(H159=1,Ermittlung_Pauschale!K159,L159*M159)</f>
        <v>0</v>
      </c>
      <c r="O159" s="147" t="e">
        <f>N159*'Pauschale Summen'!$G$17</f>
        <v>#VALUE!</v>
      </c>
    </row>
    <row r="160" spans="1:15" x14ac:dyDescent="0.25">
      <c r="A160" s="103" t="str">
        <f>Monatsverwendungsnachweis!A171</f>
        <v/>
      </c>
      <c r="B160" s="145">
        <f>Monatsverwendungsnachweis!B171</f>
        <v>0</v>
      </c>
      <c r="C160" s="145">
        <f>Monatsverwendungsnachweis!D171</f>
        <v>0</v>
      </c>
      <c r="D160" s="116" t="str">
        <f>IF(Monatsverwendungsnachweis!F171="","",Monatsverwendungsnachweis!F171)</f>
        <v/>
      </c>
      <c r="E160" s="116" t="str">
        <f>IF(Monatsverwendungsnachweis!H171="","",Monatsverwendungsnachweis!H171)</f>
        <v/>
      </c>
      <c r="F160" s="103">
        <f>Monatsverwendungsnachweis!G171</f>
        <v>0</v>
      </c>
      <c r="G160" s="116">
        <f>Monatsverwendungsnachweis!H171</f>
        <v>0</v>
      </c>
      <c r="H160" s="419" t="str">
        <f>VLOOKUP(Monatsverwendungsnachweis!$K$5,Matrix,3,FALSE)</f>
        <v>?</v>
      </c>
      <c r="I160" s="419" t="str">
        <f>VLOOKUP(Monatsverwendungsnachweis!$K$5,Matrix,9,FALSE)</f>
        <v>?</v>
      </c>
      <c r="J160" s="419">
        <f>IF(Monatsverwendungsnachweis!I171="ja",1,0)</f>
        <v>0</v>
      </c>
      <c r="K160" s="419">
        <f>IF(Monatsverwendungsnachweis!Q171+Monatsverwendungsnachweis!R171&gt;0,1,0)</f>
        <v>0</v>
      </c>
      <c r="L160" s="695">
        <f t="shared" si="2"/>
        <v>0</v>
      </c>
      <c r="M160" s="419">
        <f>Monatsverwendungsnachweis!BM171</f>
        <v>1</v>
      </c>
      <c r="N160" s="419">
        <f>IF(H160=1,Ermittlung_Pauschale!K160,L160*M160)</f>
        <v>0</v>
      </c>
      <c r="O160" s="147" t="e">
        <f>N160*'Pauschale Summen'!$G$17</f>
        <v>#VALUE!</v>
      </c>
    </row>
    <row r="161" spans="1:15" x14ac:dyDescent="0.25">
      <c r="A161" s="103" t="str">
        <f>Monatsverwendungsnachweis!A172</f>
        <v/>
      </c>
      <c r="B161" s="145">
        <f>Monatsverwendungsnachweis!B172</f>
        <v>0</v>
      </c>
      <c r="C161" s="145">
        <f>Monatsverwendungsnachweis!D172</f>
        <v>0</v>
      </c>
      <c r="D161" s="116" t="str">
        <f>IF(Monatsverwendungsnachweis!F172="","",Monatsverwendungsnachweis!F172)</f>
        <v/>
      </c>
      <c r="E161" s="116" t="str">
        <f>IF(Monatsverwendungsnachweis!H172="","",Monatsverwendungsnachweis!H172)</f>
        <v/>
      </c>
      <c r="F161" s="103">
        <f>Monatsverwendungsnachweis!G172</f>
        <v>0</v>
      </c>
      <c r="G161" s="116">
        <f>Monatsverwendungsnachweis!H172</f>
        <v>0</v>
      </c>
      <c r="H161" s="419" t="str">
        <f>VLOOKUP(Monatsverwendungsnachweis!$K$5,Matrix,3,FALSE)</f>
        <v>?</v>
      </c>
      <c r="I161" s="419" t="str">
        <f>VLOOKUP(Monatsverwendungsnachweis!$K$5,Matrix,9,FALSE)</f>
        <v>?</v>
      </c>
      <c r="J161" s="419">
        <f>IF(Monatsverwendungsnachweis!I172="ja",1,0)</f>
        <v>0</v>
      </c>
      <c r="K161" s="419">
        <f>IF(Monatsverwendungsnachweis!Q172+Monatsverwendungsnachweis!R172&gt;0,1,0)</f>
        <v>0</v>
      </c>
      <c r="L161" s="695">
        <f t="shared" si="2"/>
        <v>0</v>
      </c>
      <c r="M161" s="419">
        <f>Monatsverwendungsnachweis!BM172</f>
        <v>1</v>
      </c>
      <c r="N161" s="419">
        <f>IF(H161=1,Ermittlung_Pauschale!K161,L161*M161)</f>
        <v>0</v>
      </c>
      <c r="O161" s="147" t="e">
        <f>N161*'Pauschale Summen'!$G$17</f>
        <v>#VALUE!</v>
      </c>
    </row>
    <row r="162" spans="1:15" x14ac:dyDescent="0.25">
      <c r="A162" s="103" t="str">
        <f>Monatsverwendungsnachweis!A173</f>
        <v/>
      </c>
      <c r="B162" s="145">
        <f>Monatsverwendungsnachweis!B173</f>
        <v>0</v>
      </c>
      <c r="C162" s="145">
        <f>Monatsverwendungsnachweis!D173</f>
        <v>0</v>
      </c>
      <c r="D162" s="116" t="str">
        <f>IF(Monatsverwendungsnachweis!F173="","",Monatsverwendungsnachweis!F173)</f>
        <v/>
      </c>
      <c r="E162" s="116" t="str">
        <f>IF(Monatsverwendungsnachweis!H173="","",Monatsverwendungsnachweis!H173)</f>
        <v/>
      </c>
      <c r="F162" s="103">
        <f>Monatsverwendungsnachweis!G173</f>
        <v>0</v>
      </c>
      <c r="G162" s="116">
        <f>Monatsverwendungsnachweis!H173</f>
        <v>0</v>
      </c>
      <c r="H162" s="419" t="str">
        <f>VLOOKUP(Monatsverwendungsnachweis!$K$5,Matrix,3,FALSE)</f>
        <v>?</v>
      </c>
      <c r="I162" s="419" t="str">
        <f>VLOOKUP(Monatsverwendungsnachweis!$K$5,Matrix,9,FALSE)</f>
        <v>?</v>
      </c>
      <c r="J162" s="419">
        <f>IF(Monatsverwendungsnachweis!I173="ja",1,0)</f>
        <v>0</v>
      </c>
      <c r="K162" s="419">
        <f>IF(Monatsverwendungsnachweis!Q173+Monatsverwendungsnachweis!R173&gt;0,1,0)</f>
        <v>0</v>
      </c>
      <c r="L162" s="695">
        <f t="shared" si="2"/>
        <v>0</v>
      </c>
      <c r="M162" s="419">
        <f>Monatsverwendungsnachweis!BM173</f>
        <v>1</v>
      </c>
      <c r="N162" s="419">
        <f>IF(H162=1,Ermittlung_Pauschale!K162,L162*M162)</f>
        <v>0</v>
      </c>
      <c r="O162" s="147" t="e">
        <f>N162*'Pauschale Summen'!$G$17</f>
        <v>#VALUE!</v>
      </c>
    </row>
    <row r="163" spans="1:15" x14ac:dyDescent="0.25">
      <c r="A163" s="103" t="str">
        <f>Monatsverwendungsnachweis!A174</f>
        <v/>
      </c>
      <c r="B163" s="145">
        <f>Monatsverwendungsnachweis!B174</f>
        <v>0</v>
      </c>
      <c r="C163" s="145">
        <f>Monatsverwendungsnachweis!D174</f>
        <v>0</v>
      </c>
      <c r="D163" s="116" t="str">
        <f>IF(Monatsverwendungsnachweis!F174="","",Monatsverwendungsnachweis!F174)</f>
        <v/>
      </c>
      <c r="E163" s="116" t="str">
        <f>IF(Monatsverwendungsnachweis!H174="","",Monatsverwendungsnachweis!H174)</f>
        <v/>
      </c>
      <c r="F163" s="103">
        <f>Monatsverwendungsnachweis!G174</f>
        <v>0</v>
      </c>
      <c r="G163" s="116">
        <f>Monatsverwendungsnachweis!H174</f>
        <v>0</v>
      </c>
      <c r="H163" s="419" t="str">
        <f>VLOOKUP(Monatsverwendungsnachweis!$K$5,Matrix,3,FALSE)</f>
        <v>?</v>
      </c>
      <c r="I163" s="419" t="str">
        <f>VLOOKUP(Monatsverwendungsnachweis!$K$5,Matrix,9,FALSE)</f>
        <v>?</v>
      </c>
      <c r="J163" s="419">
        <f>IF(Monatsverwendungsnachweis!I174="ja",1,0)</f>
        <v>0</v>
      </c>
      <c r="K163" s="419">
        <f>IF(Monatsverwendungsnachweis!Q174+Monatsverwendungsnachweis!R174&gt;0,1,0)</f>
        <v>0</v>
      </c>
      <c r="L163" s="695">
        <f t="shared" si="2"/>
        <v>0</v>
      </c>
      <c r="M163" s="419">
        <f>Monatsverwendungsnachweis!BM174</f>
        <v>1</v>
      </c>
      <c r="N163" s="419">
        <f>IF(H163=1,Ermittlung_Pauschale!K163,L163*M163)</f>
        <v>0</v>
      </c>
      <c r="O163" s="147" t="e">
        <f>N163*'Pauschale Summen'!$G$17</f>
        <v>#VALUE!</v>
      </c>
    </row>
    <row r="164" spans="1:15" x14ac:dyDescent="0.25">
      <c r="A164" s="103" t="str">
        <f>Monatsverwendungsnachweis!A175</f>
        <v/>
      </c>
      <c r="B164" s="145">
        <f>Monatsverwendungsnachweis!B175</f>
        <v>0</v>
      </c>
      <c r="C164" s="145">
        <f>Monatsverwendungsnachweis!D175</f>
        <v>0</v>
      </c>
      <c r="D164" s="116" t="str">
        <f>IF(Monatsverwendungsnachweis!F175="","",Monatsverwendungsnachweis!F175)</f>
        <v/>
      </c>
      <c r="E164" s="116" t="str">
        <f>IF(Monatsverwendungsnachweis!H175="","",Monatsverwendungsnachweis!H175)</f>
        <v/>
      </c>
      <c r="F164" s="103">
        <f>Monatsverwendungsnachweis!G175</f>
        <v>0</v>
      </c>
      <c r="G164" s="116">
        <f>Monatsverwendungsnachweis!H175</f>
        <v>0</v>
      </c>
      <c r="H164" s="419" t="str">
        <f>VLOOKUP(Monatsverwendungsnachweis!$K$5,Matrix,3,FALSE)</f>
        <v>?</v>
      </c>
      <c r="I164" s="419" t="str">
        <f>VLOOKUP(Monatsverwendungsnachweis!$K$5,Matrix,9,FALSE)</f>
        <v>?</v>
      </c>
      <c r="J164" s="419">
        <f>IF(Monatsverwendungsnachweis!I175="ja",1,0)</f>
        <v>0</v>
      </c>
      <c r="K164" s="419">
        <f>IF(Monatsverwendungsnachweis!Q175+Monatsverwendungsnachweis!R175&gt;0,1,0)</f>
        <v>0</v>
      </c>
      <c r="L164" s="695">
        <f t="shared" si="2"/>
        <v>0</v>
      </c>
      <c r="M164" s="419">
        <f>Monatsverwendungsnachweis!BM175</f>
        <v>1</v>
      </c>
      <c r="N164" s="419">
        <f>IF(H164=1,Ermittlung_Pauschale!K164,L164*M164)</f>
        <v>0</v>
      </c>
      <c r="O164" s="147" t="e">
        <f>N164*'Pauschale Summen'!$G$17</f>
        <v>#VALUE!</v>
      </c>
    </row>
    <row r="165" spans="1:15" x14ac:dyDescent="0.25">
      <c r="A165" s="103" t="str">
        <f>Monatsverwendungsnachweis!A176</f>
        <v/>
      </c>
      <c r="B165" s="145">
        <f>Monatsverwendungsnachweis!B176</f>
        <v>0</v>
      </c>
      <c r="C165" s="145">
        <f>Monatsverwendungsnachweis!D176</f>
        <v>0</v>
      </c>
      <c r="D165" s="116" t="str">
        <f>IF(Monatsverwendungsnachweis!F176="","",Monatsverwendungsnachweis!F176)</f>
        <v/>
      </c>
      <c r="E165" s="116" t="str">
        <f>IF(Monatsverwendungsnachweis!H176="","",Monatsverwendungsnachweis!H176)</f>
        <v/>
      </c>
      <c r="F165" s="103">
        <f>Monatsverwendungsnachweis!G176</f>
        <v>0</v>
      </c>
      <c r="G165" s="116">
        <f>Monatsverwendungsnachweis!H176</f>
        <v>0</v>
      </c>
      <c r="H165" s="419" t="str">
        <f>VLOOKUP(Monatsverwendungsnachweis!$K$5,Matrix,3,FALSE)</f>
        <v>?</v>
      </c>
      <c r="I165" s="419" t="str">
        <f>VLOOKUP(Monatsverwendungsnachweis!$K$5,Matrix,9,FALSE)</f>
        <v>?</v>
      </c>
      <c r="J165" s="419">
        <f>IF(Monatsverwendungsnachweis!I176="ja",1,0)</f>
        <v>0</v>
      </c>
      <c r="K165" s="419">
        <f>IF(Monatsverwendungsnachweis!Q176+Monatsverwendungsnachweis!R176&gt;0,1,0)</f>
        <v>0</v>
      </c>
      <c r="L165" s="695">
        <f t="shared" si="2"/>
        <v>0</v>
      </c>
      <c r="M165" s="419">
        <f>Monatsverwendungsnachweis!BM176</f>
        <v>1</v>
      </c>
      <c r="N165" s="419">
        <f>IF(H165=1,Ermittlung_Pauschale!K165,L165*M165)</f>
        <v>0</v>
      </c>
      <c r="O165" s="147" t="e">
        <f>N165*'Pauschale Summen'!$G$17</f>
        <v>#VALUE!</v>
      </c>
    </row>
    <row r="166" spans="1:15" x14ac:dyDescent="0.25">
      <c r="A166" s="103" t="str">
        <f>Monatsverwendungsnachweis!A177</f>
        <v/>
      </c>
      <c r="B166" s="145">
        <f>Monatsverwendungsnachweis!B177</f>
        <v>0</v>
      </c>
      <c r="C166" s="145">
        <f>Monatsverwendungsnachweis!D177</f>
        <v>0</v>
      </c>
      <c r="D166" s="116" t="str">
        <f>IF(Monatsverwendungsnachweis!F177="","",Monatsverwendungsnachweis!F177)</f>
        <v/>
      </c>
      <c r="E166" s="116" t="str">
        <f>IF(Monatsverwendungsnachweis!H177="","",Monatsverwendungsnachweis!H177)</f>
        <v/>
      </c>
      <c r="F166" s="103">
        <f>Monatsverwendungsnachweis!G177</f>
        <v>0</v>
      </c>
      <c r="G166" s="116">
        <f>Monatsverwendungsnachweis!H177</f>
        <v>0</v>
      </c>
      <c r="H166" s="419" t="str">
        <f>VLOOKUP(Monatsverwendungsnachweis!$K$5,Matrix,3,FALSE)</f>
        <v>?</v>
      </c>
      <c r="I166" s="419" t="str">
        <f>VLOOKUP(Monatsverwendungsnachweis!$K$5,Matrix,9,FALSE)</f>
        <v>?</v>
      </c>
      <c r="J166" s="419">
        <f>IF(Monatsverwendungsnachweis!I177="ja",1,0)</f>
        <v>0</v>
      </c>
      <c r="K166" s="419">
        <f>IF(Monatsverwendungsnachweis!Q177+Monatsverwendungsnachweis!R177&gt;0,1,0)</f>
        <v>0</v>
      </c>
      <c r="L166" s="695">
        <f t="shared" si="2"/>
        <v>0</v>
      </c>
      <c r="M166" s="419">
        <f>Monatsverwendungsnachweis!BM177</f>
        <v>1</v>
      </c>
      <c r="N166" s="419">
        <f>IF(H166=1,Ermittlung_Pauschale!K166,L166*M166)</f>
        <v>0</v>
      </c>
      <c r="O166" s="147" t="e">
        <f>N166*'Pauschale Summen'!$G$17</f>
        <v>#VALUE!</v>
      </c>
    </row>
    <row r="167" spans="1:15" x14ac:dyDescent="0.25">
      <c r="A167" s="103" t="str">
        <f>Monatsverwendungsnachweis!A178</f>
        <v/>
      </c>
      <c r="B167" s="145">
        <f>Monatsverwendungsnachweis!B178</f>
        <v>0</v>
      </c>
      <c r="C167" s="145">
        <f>Monatsverwendungsnachweis!D178</f>
        <v>0</v>
      </c>
      <c r="D167" s="116" t="str">
        <f>IF(Monatsverwendungsnachweis!F178="","",Monatsverwendungsnachweis!F178)</f>
        <v/>
      </c>
      <c r="E167" s="116" t="str">
        <f>IF(Monatsverwendungsnachweis!H178="","",Monatsverwendungsnachweis!H178)</f>
        <v/>
      </c>
      <c r="F167" s="103">
        <f>Monatsverwendungsnachweis!G178</f>
        <v>0</v>
      </c>
      <c r="G167" s="116">
        <f>Monatsverwendungsnachweis!H178</f>
        <v>0</v>
      </c>
      <c r="H167" s="419" t="str">
        <f>VLOOKUP(Monatsverwendungsnachweis!$K$5,Matrix,3,FALSE)</f>
        <v>?</v>
      </c>
      <c r="I167" s="419" t="str">
        <f>VLOOKUP(Monatsverwendungsnachweis!$K$5,Matrix,9,FALSE)</f>
        <v>?</v>
      </c>
      <c r="J167" s="419">
        <f>IF(Monatsverwendungsnachweis!I178="ja",1,0)</f>
        <v>0</v>
      </c>
      <c r="K167" s="419">
        <f>IF(Monatsverwendungsnachweis!Q178+Monatsverwendungsnachweis!R178&gt;0,1,0)</f>
        <v>0</v>
      </c>
      <c r="L167" s="695">
        <f t="shared" si="2"/>
        <v>0</v>
      </c>
      <c r="M167" s="419">
        <f>Monatsverwendungsnachweis!BM178</f>
        <v>1</v>
      </c>
      <c r="N167" s="419">
        <f>IF(H167=1,Ermittlung_Pauschale!K167,L167*M167)</f>
        <v>0</v>
      </c>
      <c r="O167" s="147" t="e">
        <f>N167*'Pauschale Summen'!$G$17</f>
        <v>#VALUE!</v>
      </c>
    </row>
    <row r="168" spans="1:15" x14ac:dyDescent="0.25">
      <c r="A168" s="103" t="str">
        <f>Monatsverwendungsnachweis!A179</f>
        <v/>
      </c>
      <c r="B168" s="145">
        <f>Monatsverwendungsnachweis!B179</f>
        <v>0</v>
      </c>
      <c r="C168" s="145">
        <f>Monatsverwendungsnachweis!D179</f>
        <v>0</v>
      </c>
      <c r="D168" s="116" t="str">
        <f>IF(Monatsverwendungsnachweis!F179="","",Monatsverwendungsnachweis!F179)</f>
        <v/>
      </c>
      <c r="E168" s="116" t="str">
        <f>IF(Monatsverwendungsnachweis!H179="","",Monatsverwendungsnachweis!H179)</f>
        <v/>
      </c>
      <c r="F168" s="103">
        <f>Monatsverwendungsnachweis!G179</f>
        <v>0</v>
      </c>
      <c r="G168" s="116">
        <f>Monatsverwendungsnachweis!H179</f>
        <v>0</v>
      </c>
      <c r="H168" s="419" t="str">
        <f>VLOOKUP(Monatsverwendungsnachweis!$K$5,Matrix,3,FALSE)</f>
        <v>?</v>
      </c>
      <c r="I168" s="419" t="str">
        <f>VLOOKUP(Monatsverwendungsnachweis!$K$5,Matrix,9,FALSE)</f>
        <v>?</v>
      </c>
      <c r="J168" s="419">
        <f>IF(Monatsverwendungsnachweis!I179="ja",1,0)</f>
        <v>0</v>
      </c>
      <c r="K168" s="419">
        <f>IF(Monatsverwendungsnachweis!Q179+Monatsverwendungsnachweis!R179&gt;0,1,0)</f>
        <v>0</v>
      </c>
      <c r="L168" s="695">
        <f t="shared" si="2"/>
        <v>0</v>
      </c>
      <c r="M168" s="419">
        <f>Monatsverwendungsnachweis!BM179</f>
        <v>1</v>
      </c>
      <c r="N168" s="419">
        <f>IF(H168=1,Ermittlung_Pauschale!K168,L168*M168)</f>
        <v>0</v>
      </c>
      <c r="O168" s="147" t="e">
        <f>N168*'Pauschale Summen'!$G$17</f>
        <v>#VALUE!</v>
      </c>
    </row>
    <row r="169" spans="1:15" x14ac:dyDescent="0.25">
      <c r="A169" s="103" t="str">
        <f>Monatsverwendungsnachweis!A180</f>
        <v/>
      </c>
      <c r="B169" s="145">
        <f>Monatsverwendungsnachweis!B180</f>
        <v>0</v>
      </c>
      <c r="C169" s="145">
        <f>Monatsverwendungsnachweis!D180</f>
        <v>0</v>
      </c>
      <c r="D169" s="116" t="str">
        <f>IF(Monatsverwendungsnachweis!F180="","",Monatsverwendungsnachweis!F180)</f>
        <v/>
      </c>
      <c r="E169" s="116" t="str">
        <f>IF(Monatsverwendungsnachweis!H180="","",Monatsverwendungsnachweis!H180)</f>
        <v/>
      </c>
      <c r="F169" s="103">
        <f>Monatsverwendungsnachweis!G180</f>
        <v>0</v>
      </c>
      <c r="G169" s="116">
        <f>Monatsverwendungsnachweis!H180</f>
        <v>0</v>
      </c>
      <c r="H169" s="419" t="str">
        <f>VLOOKUP(Monatsverwendungsnachweis!$K$5,Matrix,3,FALSE)</f>
        <v>?</v>
      </c>
      <c r="I169" s="419" t="str">
        <f>VLOOKUP(Monatsverwendungsnachweis!$K$5,Matrix,9,FALSE)</f>
        <v>?</v>
      </c>
      <c r="J169" s="419">
        <f>IF(Monatsverwendungsnachweis!I180="ja",1,0)</f>
        <v>0</v>
      </c>
      <c r="K169" s="419">
        <f>IF(Monatsverwendungsnachweis!Q180+Monatsverwendungsnachweis!R180&gt;0,1,0)</f>
        <v>0</v>
      </c>
      <c r="L169" s="695">
        <f t="shared" si="2"/>
        <v>0</v>
      </c>
      <c r="M169" s="419">
        <f>Monatsverwendungsnachweis!BM180</f>
        <v>1</v>
      </c>
      <c r="N169" s="419">
        <f>IF(H169=1,Ermittlung_Pauschale!K169,L169*M169)</f>
        <v>0</v>
      </c>
      <c r="O169" s="147" t="e">
        <f>N169*'Pauschale Summen'!$G$17</f>
        <v>#VALUE!</v>
      </c>
    </row>
    <row r="170" spans="1:15" x14ac:dyDescent="0.25">
      <c r="A170" s="103" t="str">
        <f>Monatsverwendungsnachweis!A181</f>
        <v/>
      </c>
      <c r="B170" s="145">
        <f>Monatsverwendungsnachweis!B181</f>
        <v>0</v>
      </c>
      <c r="C170" s="145">
        <f>Monatsverwendungsnachweis!D181</f>
        <v>0</v>
      </c>
      <c r="D170" s="116" t="str">
        <f>IF(Monatsverwendungsnachweis!F181="","",Monatsverwendungsnachweis!F181)</f>
        <v/>
      </c>
      <c r="E170" s="116" t="str">
        <f>IF(Monatsverwendungsnachweis!H181="","",Monatsverwendungsnachweis!H181)</f>
        <v/>
      </c>
      <c r="F170" s="103">
        <f>Monatsverwendungsnachweis!G181</f>
        <v>0</v>
      </c>
      <c r="G170" s="116">
        <f>Monatsverwendungsnachweis!H181</f>
        <v>0</v>
      </c>
      <c r="H170" s="419" t="str">
        <f>VLOOKUP(Monatsverwendungsnachweis!$K$5,Matrix,3,FALSE)</f>
        <v>?</v>
      </c>
      <c r="I170" s="419" t="str">
        <f>VLOOKUP(Monatsverwendungsnachweis!$K$5,Matrix,9,FALSE)</f>
        <v>?</v>
      </c>
      <c r="J170" s="419">
        <f>IF(Monatsverwendungsnachweis!I181="ja",1,0)</f>
        <v>0</v>
      </c>
      <c r="K170" s="419">
        <f>IF(Monatsverwendungsnachweis!Q181+Monatsverwendungsnachweis!R181&gt;0,1,0)</f>
        <v>0</v>
      </c>
      <c r="L170" s="695">
        <f t="shared" si="2"/>
        <v>0</v>
      </c>
      <c r="M170" s="419">
        <f>Monatsverwendungsnachweis!BM181</f>
        <v>1</v>
      </c>
      <c r="N170" s="419">
        <f>IF(H170=1,Ermittlung_Pauschale!K170,L170*M170)</f>
        <v>0</v>
      </c>
      <c r="O170" s="147" t="e">
        <f>N170*'Pauschale Summen'!$G$17</f>
        <v>#VALUE!</v>
      </c>
    </row>
    <row r="171" spans="1:15" x14ac:dyDescent="0.25">
      <c r="A171" s="103" t="str">
        <f>Monatsverwendungsnachweis!A182</f>
        <v/>
      </c>
      <c r="B171" s="145">
        <f>Monatsverwendungsnachweis!B182</f>
        <v>0</v>
      </c>
      <c r="C171" s="145">
        <f>Monatsverwendungsnachweis!D182</f>
        <v>0</v>
      </c>
      <c r="D171" s="116" t="str">
        <f>IF(Monatsverwendungsnachweis!F182="","",Monatsverwendungsnachweis!F182)</f>
        <v/>
      </c>
      <c r="E171" s="116" t="str">
        <f>IF(Monatsverwendungsnachweis!H182="","",Monatsverwendungsnachweis!H182)</f>
        <v/>
      </c>
      <c r="F171" s="103">
        <f>Monatsverwendungsnachweis!G182</f>
        <v>0</v>
      </c>
      <c r="G171" s="116">
        <f>Monatsverwendungsnachweis!H182</f>
        <v>0</v>
      </c>
      <c r="H171" s="419" t="str">
        <f>VLOOKUP(Monatsverwendungsnachweis!$K$5,Matrix,3,FALSE)</f>
        <v>?</v>
      </c>
      <c r="I171" s="419" t="str">
        <f>VLOOKUP(Monatsverwendungsnachweis!$K$5,Matrix,9,FALSE)</f>
        <v>?</v>
      </c>
      <c r="J171" s="419">
        <f>IF(Monatsverwendungsnachweis!I182="ja",1,0)</f>
        <v>0</v>
      </c>
      <c r="K171" s="419">
        <f>IF(Monatsverwendungsnachweis!Q182+Monatsverwendungsnachweis!R182&gt;0,1,0)</f>
        <v>0</v>
      </c>
      <c r="L171" s="695">
        <f t="shared" si="2"/>
        <v>0</v>
      </c>
      <c r="M171" s="419">
        <f>Monatsverwendungsnachweis!BM182</f>
        <v>1</v>
      </c>
      <c r="N171" s="419">
        <f>IF(H171=1,Ermittlung_Pauschale!K171,L171*M171)</f>
        <v>0</v>
      </c>
      <c r="O171" s="147" t="e">
        <f>N171*'Pauschale Summen'!$G$17</f>
        <v>#VALUE!</v>
      </c>
    </row>
    <row r="172" spans="1:15" x14ac:dyDescent="0.25">
      <c r="A172" s="103" t="str">
        <f>Monatsverwendungsnachweis!A183</f>
        <v/>
      </c>
      <c r="B172" s="145">
        <f>Monatsverwendungsnachweis!B183</f>
        <v>0</v>
      </c>
      <c r="C172" s="145">
        <f>Monatsverwendungsnachweis!D183</f>
        <v>0</v>
      </c>
      <c r="D172" s="116" t="str">
        <f>IF(Monatsverwendungsnachweis!F183="","",Monatsverwendungsnachweis!F183)</f>
        <v/>
      </c>
      <c r="E172" s="116" t="str">
        <f>IF(Monatsverwendungsnachweis!H183="","",Monatsverwendungsnachweis!H183)</f>
        <v/>
      </c>
      <c r="F172" s="103">
        <f>Monatsverwendungsnachweis!G183</f>
        <v>0</v>
      </c>
      <c r="G172" s="116">
        <f>Monatsverwendungsnachweis!H183</f>
        <v>0</v>
      </c>
      <c r="H172" s="419" t="str">
        <f>VLOOKUP(Monatsverwendungsnachweis!$K$5,Matrix,3,FALSE)</f>
        <v>?</v>
      </c>
      <c r="I172" s="419" t="str">
        <f>VLOOKUP(Monatsverwendungsnachweis!$K$5,Matrix,9,FALSE)</f>
        <v>?</v>
      </c>
      <c r="J172" s="419">
        <f>IF(Monatsverwendungsnachweis!I183="ja",1,0)</f>
        <v>0</v>
      </c>
      <c r="K172" s="419">
        <f>IF(Monatsverwendungsnachweis!Q183+Monatsverwendungsnachweis!R183&gt;0,1,0)</f>
        <v>0</v>
      </c>
      <c r="L172" s="695">
        <f t="shared" si="2"/>
        <v>0</v>
      </c>
      <c r="M172" s="419">
        <f>Monatsverwendungsnachweis!BM183</f>
        <v>1</v>
      </c>
      <c r="N172" s="419">
        <f>IF(H172=1,Ermittlung_Pauschale!K172,L172*M172)</f>
        <v>0</v>
      </c>
      <c r="O172" s="147" t="e">
        <f>N172*'Pauschale Summen'!$G$17</f>
        <v>#VALUE!</v>
      </c>
    </row>
    <row r="173" spans="1:15" x14ac:dyDescent="0.25">
      <c r="A173" s="103" t="str">
        <f>Monatsverwendungsnachweis!A184</f>
        <v/>
      </c>
      <c r="B173" s="145">
        <f>Monatsverwendungsnachweis!B184</f>
        <v>0</v>
      </c>
      <c r="C173" s="145">
        <f>Monatsverwendungsnachweis!D184</f>
        <v>0</v>
      </c>
      <c r="D173" s="116" t="str">
        <f>IF(Monatsverwendungsnachweis!F184="","",Monatsverwendungsnachweis!F184)</f>
        <v/>
      </c>
      <c r="E173" s="116" t="str">
        <f>IF(Monatsverwendungsnachweis!H184="","",Monatsverwendungsnachweis!H184)</f>
        <v/>
      </c>
      <c r="F173" s="103">
        <f>Monatsverwendungsnachweis!G184</f>
        <v>0</v>
      </c>
      <c r="G173" s="116">
        <f>Monatsverwendungsnachweis!H184</f>
        <v>0</v>
      </c>
      <c r="H173" s="419" t="str">
        <f>VLOOKUP(Monatsverwendungsnachweis!$K$5,Matrix,3,FALSE)</f>
        <v>?</v>
      </c>
      <c r="I173" s="419" t="str">
        <f>VLOOKUP(Monatsverwendungsnachweis!$K$5,Matrix,9,FALSE)</f>
        <v>?</v>
      </c>
      <c r="J173" s="419">
        <f>IF(Monatsverwendungsnachweis!I184="ja",1,0)</f>
        <v>0</v>
      </c>
      <c r="K173" s="419">
        <f>IF(Monatsverwendungsnachweis!Q184+Monatsverwendungsnachweis!R184&gt;0,1,0)</f>
        <v>0</v>
      </c>
      <c r="L173" s="695">
        <f t="shared" si="2"/>
        <v>0</v>
      </c>
      <c r="M173" s="419">
        <f>Monatsverwendungsnachweis!BM184</f>
        <v>1</v>
      </c>
      <c r="N173" s="419">
        <f>IF(H173=1,Ermittlung_Pauschale!K173,L173*M173)</f>
        <v>0</v>
      </c>
      <c r="O173" s="147" t="e">
        <f>N173*'Pauschale Summen'!$G$17</f>
        <v>#VALUE!</v>
      </c>
    </row>
    <row r="174" spans="1:15" x14ac:dyDescent="0.25">
      <c r="A174" s="103" t="str">
        <f>Monatsverwendungsnachweis!A185</f>
        <v/>
      </c>
      <c r="B174" s="145">
        <f>Monatsverwendungsnachweis!B185</f>
        <v>0</v>
      </c>
      <c r="C174" s="145">
        <f>Monatsverwendungsnachweis!D185</f>
        <v>0</v>
      </c>
      <c r="D174" s="116" t="str">
        <f>IF(Monatsverwendungsnachweis!F185="","",Monatsverwendungsnachweis!F185)</f>
        <v/>
      </c>
      <c r="E174" s="116" t="str">
        <f>IF(Monatsverwendungsnachweis!H185="","",Monatsverwendungsnachweis!H185)</f>
        <v/>
      </c>
      <c r="F174" s="103">
        <f>Monatsverwendungsnachweis!G185</f>
        <v>0</v>
      </c>
      <c r="G174" s="116">
        <f>Monatsverwendungsnachweis!H185</f>
        <v>0</v>
      </c>
      <c r="H174" s="419" t="str">
        <f>VLOOKUP(Monatsverwendungsnachweis!$K$5,Matrix,3,FALSE)</f>
        <v>?</v>
      </c>
      <c r="I174" s="419" t="str">
        <f>VLOOKUP(Monatsverwendungsnachweis!$K$5,Matrix,9,FALSE)</f>
        <v>?</v>
      </c>
      <c r="J174" s="419">
        <f>IF(Monatsverwendungsnachweis!I185="ja",1,0)</f>
        <v>0</v>
      </c>
      <c r="K174" s="419">
        <f>IF(Monatsverwendungsnachweis!Q185+Monatsverwendungsnachweis!R185&gt;0,1,0)</f>
        <v>0</v>
      </c>
      <c r="L174" s="695">
        <f t="shared" si="2"/>
        <v>0</v>
      </c>
      <c r="M174" s="419">
        <f>Monatsverwendungsnachweis!BM185</f>
        <v>1</v>
      </c>
      <c r="N174" s="419">
        <f>IF(H174=1,Ermittlung_Pauschale!K174,L174*M174)</f>
        <v>0</v>
      </c>
      <c r="O174" s="147" t="e">
        <f>N174*'Pauschale Summen'!$G$17</f>
        <v>#VALUE!</v>
      </c>
    </row>
    <row r="175" spans="1:15" x14ac:dyDescent="0.25">
      <c r="A175" s="103" t="str">
        <f>Monatsverwendungsnachweis!A186</f>
        <v/>
      </c>
      <c r="B175" s="145">
        <f>Monatsverwendungsnachweis!B186</f>
        <v>0</v>
      </c>
      <c r="C175" s="145">
        <f>Monatsverwendungsnachweis!D186</f>
        <v>0</v>
      </c>
      <c r="D175" s="116" t="str">
        <f>IF(Monatsverwendungsnachweis!F186="","",Monatsverwendungsnachweis!F186)</f>
        <v/>
      </c>
      <c r="E175" s="116" t="str">
        <f>IF(Monatsverwendungsnachweis!H186="","",Monatsverwendungsnachweis!H186)</f>
        <v/>
      </c>
      <c r="F175" s="103">
        <f>Monatsverwendungsnachweis!G186</f>
        <v>0</v>
      </c>
      <c r="G175" s="116">
        <f>Monatsverwendungsnachweis!H186</f>
        <v>0</v>
      </c>
      <c r="H175" s="419" t="str">
        <f>VLOOKUP(Monatsverwendungsnachweis!$K$5,Matrix,3,FALSE)</f>
        <v>?</v>
      </c>
      <c r="I175" s="419" t="str">
        <f>VLOOKUP(Monatsverwendungsnachweis!$K$5,Matrix,9,FALSE)</f>
        <v>?</v>
      </c>
      <c r="J175" s="419">
        <f>IF(Monatsverwendungsnachweis!I186="ja",1,0)</f>
        <v>0</v>
      </c>
      <c r="K175" s="419">
        <f>IF(Monatsverwendungsnachweis!Q186+Monatsverwendungsnachweis!R186&gt;0,1,0)</f>
        <v>0</v>
      </c>
      <c r="L175" s="695">
        <f t="shared" si="2"/>
        <v>0</v>
      </c>
      <c r="M175" s="419">
        <f>Monatsverwendungsnachweis!BM186</f>
        <v>1</v>
      </c>
      <c r="N175" s="419">
        <f>IF(H175=1,Ermittlung_Pauschale!K175,L175*M175)</f>
        <v>0</v>
      </c>
      <c r="O175" s="147" t="e">
        <f>N175*'Pauschale Summen'!$G$17</f>
        <v>#VALUE!</v>
      </c>
    </row>
    <row r="176" spans="1:15" x14ac:dyDescent="0.25">
      <c r="A176" s="103" t="str">
        <f>Monatsverwendungsnachweis!A187</f>
        <v/>
      </c>
      <c r="B176" s="145">
        <f>Monatsverwendungsnachweis!B187</f>
        <v>0</v>
      </c>
      <c r="C176" s="145">
        <f>Monatsverwendungsnachweis!D187</f>
        <v>0</v>
      </c>
      <c r="D176" s="116" t="str">
        <f>IF(Monatsverwendungsnachweis!F187="","",Monatsverwendungsnachweis!F187)</f>
        <v/>
      </c>
      <c r="E176" s="116" t="str">
        <f>IF(Monatsverwendungsnachweis!H187="","",Monatsverwendungsnachweis!H187)</f>
        <v/>
      </c>
      <c r="F176" s="103">
        <f>Monatsverwendungsnachweis!G187</f>
        <v>0</v>
      </c>
      <c r="G176" s="116">
        <f>Monatsverwendungsnachweis!H187</f>
        <v>0</v>
      </c>
      <c r="H176" s="419" t="str">
        <f>VLOOKUP(Monatsverwendungsnachweis!$K$5,Matrix,3,FALSE)</f>
        <v>?</v>
      </c>
      <c r="I176" s="419" t="str">
        <f>VLOOKUP(Monatsverwendungsnachweis!$K$5,Matrix,9,FALSE)</f>
        <v>?</v>
      </c>
      <c r="J176" s="419">
        <f>IF(Monatsverwendungsnachweis!I187="ja",1,0)</f>
        <v>0</v>
      </c>
      <c r="K176" s="419">
        <f>IF(Monatsverwendungsnachweis!Q187+Monatsverwendungsnachweis!R187&gt;0,1,0)</f>
        <v>0</v>
      </c>
      <c r="L176" s="695">
        <f t="shared" si="2"/>
        <v>0</v>
      </c>
      <c r="M176" s="419">
        <f>Monatsverwendungsnachweis!BM187</f>
        <v>1</v>
      </c>
      <c r="N176" s="419">
        <f>IF(H176=1,Ermittlung_Pauschale!K176,L176*M176)</f>
        <v>0</v>
      </c>
      <c r="O176" s="147" t="e">
        <f>N176*'Pauschale Summen'!$G$17</f>
        <v>#VALUE!</v>
      </c>
    </row>
    <row r="177" spans="1:15" x14ac:dyDescent="0.25">
      <c r="A177" s="103" t="str">
        <f>Monatsverwendungsnachweis!A188</f>
        <v/>
      </c>
      <c r="B177" s="145">
        <f>Monatsverwendungsnachweis!B188</f>
        <v>0</v>
      </c>
      <c r="C177" s="145">
        <f>Monatsverwendungsnachweis!D188</f>
        <v>0</v>
      </c>
      <c r="D177" s="116" t="str">
        <f>IF(Monatsverwendungsnachweis!F188="","",Monatsverwendungsnachweis!F188)</f>
        <v/>
      </c>
      <c r="E177" s="116" t="str">
        <f>IF(Monatsverwendungsnachweis!H188="","",Monatsverwendungsnachweis!H188)</f>
        <v/>
      </c>
      <c r="F177" s="103">
        <f>Monatsverwendungsnachweis!G188</f>
        <v>0</v>
      </c>
      <c r="G177" s="116">
        <f>Monatsverwendungsnachweis!H188</f>
        <v>0</v>
      </c>
      <c r="H177" s="419" t="str">
        <f>VLOOKUP(Monatsverwendungsnachweis!$K$5,Matrix,3,FALSE)</f>
        <v>?</v>
      </c>
      <c r="I177" s="419" t="str">
        <f>VLOOKUP(Monatsverwendungsnachweis!$K$5,Matrix,9,FALSE)</f>
        <v>?</v>
      </c>
      <c r="J177" s="419">
        <f>IF(Monatsverwendungsnachweis!I188="ja",1,0)</f>
        <v>0</v>
      </c>
      <c r="K177" s="419">
        <f>IF(Monatsverwendungsnachweis!Q188+Monatsverwendungsnachweis!R188&gt;0,1,0)</f>
        <v>0</v>
      </c>
      <c r="L177" s="695">
        <f t="shared" si="2"/>
        <v>0</v>
      </c>
      <c r="M177" s="419">
        <f>Monatsverwendungsnachweis!BM188</f>
        <v>1</v>
      </c>
      <c r="N177" s="419">
        <f>IF(H177=1,Ermittlung_Pauschale!K177,L177*M177)</f>
        <v>0</v>
      </c>
      <c r="O177" s="147" t="e">
        <f>N177*'Pauschale Summen'!$G$17</f>
        <v>#VALUE!</v>
      </c>
    </row>
    <row r="178" spans="1:15" x14ac:dyDescent="0.25">
      <c r="A178" s="103" t="str">
        <f>Monatsverwendungsnachweis!A189</f>
        <v/>
      </c>
      <c r="B178" s="145">
        <f>Monatsverwendungsnachweis!B189</f>
        <v>0</v>
      </c>
      <c r="C178" s="145">
        <f>Monatsverwendungsnachweis!D189</f>
        <v>0</v>
      </c>
      <c r="D178" s="116" t="str">
        <f>IF(Monatsverwendungsnachweis!F189="","",Monatsverwendungsnachweis!F189)</f>
        <v/>
      </c>
      <c r="E178" s="116" t="str">
        <f>IF(Monatsverwendungsnachweis!H189="","",Monatsverwendungsnachweis!H189)</f>
        <v/>
      </c>
      <c r="F178" s="103">
        <f>Monatsverwendungsnachweis!G189</f>
        <v>0</v>
      </c>
      <c r="G178" s="116">
        <f>Monatsverwendungsnachweis!H189</f>
        <v>0</v>
      </c>
      <c r="H178" s="419" t="str">
        <f>VLOOKUP(Monatsverwendungsnachweis!$K$5,Matrix,3,FALSE)</f>
        <v>?</v>
      </c>
      <c r="I178" s="419" t="str">
        <f>VLOOKUP(Monatsverwendungsnachweis!$K$5,Matrix,9,FALSE)</f>
        <v>?</v>
      </c>
      <c r="J178" s="419">
        <f>IF(Monatsverwendungsnachweis!I189="ja",1,0)</f>
        <v>0</v>
      </c>
      <c r="K178" s="419">
        <f>IF(Monatsverwendungsnachweis!Q189+Monatsverwendungsnachweis!R189&gt;0,1,0)</f>
        <v>0</v>
      </c>
      <c r="L178" s="695">
        <f t="shared" si="2"/>
        <v>0</v>
      </c>
      <c r="M178" s="419">
        <f>Monatsverwendungsnachweis!BM189</f>
        <v>1</v>
      </c>
      <c r="N178" s="419">
        <f>IF(H178=1,Ermittlung_Pauschale!K178,L178*M178)</f>
        <v>0</v>
      </c>
      <c r="O178" s="147" t="e">
        <f>N178*'Pauschale Summen'!$G$17</f>
        <v>#VALUE!</v>
      </c>
    </row>
    <row r="179" spans="1:15" x14ac:dyDescent="0.25">
      <c r="A179" s="103" t="str">
        <f>Monatsverwendungsnachweis!A190</f>
        <v/>
      </c>
      <c r="B179" s="145">
        <f>Monatsverwendungsnachweis!B190</f>
        <v>0</v>
      </c>
      <c r="C179" s="145">
        <f>Monatsverwendungsnachweis!D190</f>
        <v>0</v>
      </c>
      <c r="D179" s="116" t="str">
        <f>IF(Monatsverwendungsnachweis!F190="","",Monatsverwendungsnachweis!F190)</f>
        <v/>
      </c>
      <c r="E179" s="116" t="str">
        <f>IF(Monatsverwendungsnachweis!H190="","",Monatsverwendungsnachweis!H190)</f>
        <v/>
      </c>
      <c r="F179" s="103">
        <f>Monatsverwendungsnachweis!G190</f>
        <v>0</v>
      </c>
      <c r="G179" s="116">
        <f>Monatsverwendungsnachweis!H190</f>
        <v>0</v>
      </c>
      <c r="H179" s="419" t="str">
        <f>VLOOKUP(Monatsverwendungsnachweis!$K$5,Matrix,3,FALSE)</f>
        <v>?</v>
      </c>
      <c r="I179" s="419" t="str">
        <f>VLOOKUP(Monatsverwendungsnachweis!$K$5,Matrix,9,FALSE)</f>
        <v>?</v>
      </c>
      <c r="J179" s="419">
        <f>IF(Monatsverwendungsnachweis!I190="ja",1,0)</f>
        <v>0</v>
      </c>
      <c r="K179" s="419">
        <f>IF(Monatsverwendungsnachweis!Q190+Monatsverwendungsnachweis!R190&gt;0,1,0)</f>
        <v>0</v>
      </c>
      <c r="L179" s="695">
        <f t="shared" si="2"/>
        <v>0</v>
      </c>
      <c r="M179" s="419">
        <f>Monatsverwendungsnachweis!BM190</f>
        <v>1</v>
      </c>
      <c r="N179" s="419">
        <f>IF(H179=1,Ermittlung_Pauschale!K179,L179*M179)</f>
        <v>0</v>
      </c>
      <c r="O179" s="147" t="e">
        <f>N179*'Pauschale Summen'!$G$17</f>
        <v>#VALUE!</v>
      </c>
    </row>
    <row r="180" spans="1:15" x14ac:dyDescent="0.25">
      <c r="A180" s="103" t="str">
        <f>Monatsverwendungsnachweis!A191</f>
        <v/>
      </c>
      <c r="B180" s="145">
        <f>Monatsverwendungsnachweis!B191</f>
        <v>0</v>
      </c>
      <c r="C180" s="145">
        <f>Monatsverwendungsnachweis!D191</f>
        <v>0</v>
      </c>
      <c r="D180" s="116" t="str">
        <f>IF(Monatsverwendungsnachweis!F191="","",Monatsverwendungsnachweis!F191)</f>
        <v/>
      </c>
      <c r="E180" s="116" t="str">
        <f>IF(Monatsverwendungsnachweis!H191="","",Monatsverwendungsnachweis!H191)</f>
        <v/>
      </c>
      <c r="F180" s="103">
        <f>Monatsverwendungsnachweis!G191</f>
        <v>0</v>
      </c>
      <c r="G180" s="116">
        <f>Monatsverwendungsnachweis!H191</f>
        <v>0</v>
      </c>
      <c r="H180" s="419" t="str">
        <f>VLOOKUP(Monatsverwendungsnachweis!$K$5,Matrix,3,FALSE)</f>
        <v>?</v>
      </c>
      <c r="I180" s="419" t="str">
        <f>VLOOKUP(Monatsverwendungsnachweis!$K$5,Matrix,9,FALSE)</f>
        <v>?</v>
      </c>
      <c r="J180" s="419">
        <f>IF(Monatsverwendungsnachweis!I191="ja",1,0)</f>
        <v>0</v>
      </c>
      <c r="K180" s="419">
        <f>IF(Monatsverwendungsnachweis!Q191+Monatsverwendungsnachweis!R191&gt;0,1,0)</f>
        <v>0</v>
      </c>
      <c r="L180" s="695">
        <f t="shared" si="2"/>
        <v>0</v>
      </c>
      <c r="M180" s="419">
        <f>Monatsverwendungsnachweis!BM191</f>
        <v>1</v>
      </c>
      <c r="N180" s="419">
        <f>IF(H180=1,Ermittlung_Pauschale!K180,L180*M180)</f>
        <v>0</v>
      </c>
      <c r="O180" s="147" t="e">
        <f>N180*'Pauschale Summen'!$G$17</f>
        <v>#VALUE!</v>
      </c>
    </row>
    <row r="181" spans="1:15" x14ac:dyDescent="0.25">
      <c r="A181" s="103" t="str">
        <f>Monatsverwendungsnachweis!A192</f>
        <v/>
      </c>
      <c r="B181" s="145">
        <f>Monatsverwendungsnachweis!B192</f>
        <v>0</v>
      </c>
      <c r="C181" s="145">
        <f>Monatsverwendungsnachweis!D192</f>
        <v>0</v>
      </c>
      <c r="D181" s="116" t="str">
        <f>IF(Monatsverwendungsnachweis!F192="","",Monatsverwendungsnachweis!F192)</f>
        <v/>
      </c>
      <c r="E181" s="116" t="str">
        <f>IF(Monatsverwendungsnachweis!H192="","",Monatsverwendungsnachweis!H192)</f>
        <v/>
      </c>
      <c r="F181" s="103">
        <f>Monatsverwendungsnachweis!G192</f>
        <v>0</v>
      </c>
      <c r="G181" s="116">
        <f>Monatsverwendungsnachweis!H192</f>
        <v>0</v>
      </c>
      <c r="H181" s="419" t="str">
        <f>VLOOKUP(Monatsverwendungsnachweis!$K$5,Matrix,3,FALSE)</f>
        <v>?</v>
      </c>
      <c r="I181" s="419" t="str">
        <f>VLOOKUP(Monatsverwendungsnachweis!$K$5,Matrix,9,FALSE)</f>
        <v>?</v>
      </c>
      <c r="J181" s="419">
        <f>IF(Monatsverwendungsnachweis!I192="ja",1,0)</f>
        <v>0</v>
      </c>
      <c r="K181" s="419">
        <f>IF(Monatsverwendungsnachweis!Q192+Monatsverwendungsnachweis!R192&gt;0,1,0)</f>
        <v>0</v>
      </c>
      <c r="L181" s="695">
        <f t="shared" si="2"/>
        <v>0</v>
      </c>
      <c r="M181" s="419">
        <f>Monatsverwendungsnachweis!BM192</f>
        <v>1</v>
      </c>
      <c r="N181" s="419">
        <f>IF(H181=1,Ermittlung_Pauschale!K181,L181*M181)</f>
        <v>0</v>
      </c>
      <c r="O181" s="147" t="e">
        <f>N181*'Pauschale Summen'!$G$17</f>
        <v>#VALUE!</v>
      </c>
    </row>
    <row r="182" spans="1:15" x14ac:dyDescent="0.25">
      <c r="A182" s="103" t="str">
        <f>Monatsverwendungsnachweis!A193</f>
        <v/>
      </c>
      <c r="B182" s="145">
        <f>Monatsverwendungsnachweis!B193</f>
        <v>0</v>
      </c>
      <c r="C182" s="145">
        <f>Monatsverwendungsnachweis!D193</f>
        <v>0</v>
      </c>
      <c r="D182" s="116" t="str">
        <f>IF(Monatsverwendungsnachweis!F193="","",Monatsverwendungsnachweis!F193)</f>
        <v/>
      </c>
      <c r="E182" s="116" t="str">
        <f>IF(Monatsverwendungsnachweis!H193="","",Monatsverwendungsnachweis!H193)</f>
        <v/>
      </c>
      <c r="F182" s="103">
        <f>Monatsverwendungsnachweis!G193</f>
        <v>0</v>
      </c>
      <c r="G182" s="116">
        <f>Monatsverwendungsnachweis!H193</f>
        <v>0</v>
      </c>
      <c r="H182" s="419" t="str">
        <f>VLOOKUP(Monatsverwendungsnachweis!$K$5,Matrix,3,FALSE)</f>
        <v>?</v>
      </c>
      <c r="I182" s="419" t="str">
        <f>VLOOKUP(Monatsverwendungsnachweis!$K$5,Matrix,9,FALSE)</f>
        <v>?</v>
      </c>
      <c r="J182" s="419">
        <f>IF(Monatsverwendungsnachweis!I193="ja",1,0)</f>
        <v>0</v>
      </c>
      <c r="K182" s="419">
        <f>IF(Monatsverwendungsnachweis!Q193+Monatsverwendungsnachweis!R193&gt;0,1,0)</f>
        <v>0</v>
      </c>
      <c r="L182" s="695">
        <f t="shared" si="2"/>
        <v>0</v>
      </c>
      <c r="M182" s="419">
        <f>Monatsverwendungsnachweis!BM193</f>
        <v>1</v>
      </c>
      <c r="N182" s="419">
        <f>IF(H182=1,Ermittlung_Pauschale!K182,L182*M182)</f>
        <v>0</v>
      </c>
      <c r="O182" s="147" t="e">
        <f>N182*'Pauschale Summen'!$G$17</f>
        <v>#VALUE!</v>
      </c>
    </row>
    <row r="183" spans="1:15" x14ac:dyDescent="0.25">
      <c r="A183" s="103" t="str">
        <f>Monatsverwendungsnachweis!A194</f>
        <v/>
      </c>
      <c r="B183" s="145">
        <f>Monatsverwendungsnachweis!B194</f>
        <v>0</v>
      </c>
      <c r="C183" s="145">
        <f>Monatsverwendungsnachweis!D194</f>
        <v>0</v>
      </c>
      <c r="D183" s="116" t="str">
        <f>IF(Monatsverwendungsnachweis!F194="","",Monatsverwendungsnachweis!F194)</f>
        <v/>
      </c>
      <c r="E183" s="116" t="str">
        <f>IF(Monatsverwendungsnachweis!H194="","",Monatsverwendungsnachweis!H194)</f>
        <v/>
      </c>
      <c r="F183" s="103">
        <f>Monatsverwendungsnachweis!G194</f>
        <v>0</v>
      </c>
      <c r="G183" s="116">
        <f>Monatsverwendungsnachweis!H194</f>
        <v>0</v>
      </c>
      <c r="H183" s="419" t="str">
        <f>VLOOKUP(Monatsverwendungsnachweis!$K$5,Matrix,3,FALSE)</f>
        <v>?</v>
      </c>
      <c r="I183" s="419" t="str">
        <f>VLOOKUP(Monatsverwendungsnachweis!$K$5,Matrix,9,FALSE)</f>
        <v>?</v>
      </c>
      <c r="J183" s="419">
        <f>IF(Monatsverwendungsnachweis!I194="ja",1,0)</f>
        <v>0</v>
      </c>
      <c r="K183" s="419">
        <f>IF(Monatsverwendungsnachweis!Q194+Monatsverwendungsnachweis!R194&gt;0,1,0)</f>
        <v>0</v>
      </c>
      <c r="L183" s="695">
        <f t="shared" si="2"/>
        <v>0</v>
      </c>
      <c r="M183" s="419">
        <f>Monatsverwendungsnachweis!BM194</f>
        <v>1</v>
      </c>
      <c r="N183" s="419">
        <f>IF(H183=1,Ermittlung_Pauschale!K183,L183*M183)</f>
        <v>0</v>
      </c>
      <c r="O183" s="147" t="e">
        <f>N183*'Pauschale Summen'!$G$17</f>
        <v>#VALUE!</v>
      </c>
    </row>
    <row r="184" spans="1:15" x14ac:dyDescent="0.25">
      <c r="A184" s="103" t="str">
        <f>Monatsverwendungsnachweis!A195</f>
        <v/>
      </c>
      <c r="B184" s="145">
        <f>Monatsverwendungsnachweis!B195</f>
        <v>0</v>
      </c>
      <c r="C184" s="145">
        <f>Monatsverwendungsnachweis!D195</f>
        <v>0</v>
      </c>
      <c r="D184" s="116" t="str">
        <f>IF(Monatsverwendungsnachweis!F195="","",Monatsverwendungsnachweis!F195)</f>
        <v/>
      </c>
      <c r="E184" s="116" t="str">
        <f>IF(Monatsverwendungsnachweis!H195="","",Monatsverwendungsnachweis!H195)</f>
        <v/>
      </c>
      <c r="F184" s="103">
        <f>Monatsverwendungsnachweis!G195</f>
        <v>0</v>
      </c>
      <c r="G184" s="116">
        <f>Monatsverwendungsnachweis!H195</f>
        <v>0</v>
      </c>
      <c r="H184" s="419" t="str">
        <f>VLOOKUP(Monatsverwendungsnachweis!$K$5,Matrix,3,FALSE)</f>
        <v>?</v>
      </c>
      <c r="I184" s="419" t="str">
        <f>VLOOKUP(Monatsverwendungsnachweis!$K$5,Matrix,9,FALSE)</f>
        <v>?</v>
      </c>
      <c r="J184" s="419">
        <f>IF(Monatsverwendungsnachweis!I195="ja",1,0)</f>
        <v>0</v>
      </c>
      <c r="K184" s="419">
        <f>IF(Monatsverwendungsnachweis!Q195+Monatsverwendungsnachweis!R195&gt;0,1,0)</f>
        <v>0</v>
      </c>
      <c r="L184" s="695">
        <f t="shared" si="2"/>
        <v>0</v>
      </c>
      <c r="M184" s="419">
        <f>Monatsverwendungsnachweis!BM195</f>
        <v>1</v>
      </c>
      <c r="N184" s="419">
        <f>IF(H184=1,Ermittlung_Pauschale!K184,L184*M184)</f>
        <v>0</v>
      </c>
      <c r="O184" s="147" t="e">
        <f>N184*'Pauschale Summen'!$G$17</f>
        <v>#VALUE!</v>
      </c>
    </row>
    <row r="185" spans="1:15" x14ac:dyDescent="0.25">
      <c r="A185" s="103" t="str">
        <f>Monatsverwendungsnachweis!A196</f>
        <v/>
      </c>
      <c r="B185" s="145">
        <f>Monatsverwendungsnachweis!B196</f>
        <v>0</v>
      </c>
      <c r="C185" s="145">
        <f>Monatsverwendungsnachweis!D196</f>
        <v>0</v>
      </c>
      <c r="D185" s="116" t="str">
        <f>IF(Monatsverwendungsnachweis!F196="","",Monatsverwendungsnachweis!F196)</f>
        <v/>
      </c>
      <c r="E185" s="116" t="str">
        <f>IF(Monatsverwendungsnachweis!H196="","",Monatsverwendungsnachweis!H196)</f>
        <v/>
      </c>
      <c r="F185" s="103">
        <f>Monatsverwendungsnachweis!G196</f>
        <v>0</v>
      </c>
      <c r="G185" s="116">
        <f>Monatsverwendungsnachweis!H196</f>
        <v>0</v>
      </c>
      <c r="H185" s="419" t="str">
        <f>VLOOKUP(Monatsverwendungsnachweis!$K$5,Matrix,3,FALSE)</f>
        <v>?</v>
      </c>
      <c r="I185" s="419" t="str">
        <f>VLOOKUP(Monatsverwendungsnachweis!$K$5,Matrix,9,FALSE)</f>
        <v>?</v>
      </c>
      <c r="J185" s="419">
        <f>IF(Monatsverwendungsnachweis!I196="ja",1,0)</f>
        <v>0</v>
      </c>
      <c r="K185" s="419">
        <f>IF(Monatsverwendungsnachweis!Q196+Monatsverwendungsnachweis!R196&gt;0,1,0)</f>
        <v>0</v>
      </c>
      <c r="L185" s="695">
        <f t="shared" si="2"/>
        <v>0</v>
      </c>
      <c r="M185" s="419">
        <f>Monatsverwendungsnachweis!BM196</f>
        <v>1</v>
      </c>
      <c r="N185" s="419">
        <f>IF(H185=1,Ermittlung_Pauschale!K185,L185*M185)</f>
        <v>0</v>
      </c>
      <c r="O185" s="147" t="e">
        <f>N185*'Pauschale Summen'!$G$17</f>
        <v>#VALUE!</v>
      </c>
    </row>
    <row r="186" spans="1:15" x14ac:dyDescent="0.25">
      <c r="A186" s="103" t="str">
        <f>Monatsverwendungsnachweis!A197</f>
        <v/>
      </c>
      <c r="B186" s="145">
        <f>Monatsverwendungsnachweis!B197</f>
        <v>0</v>
      </c>
      <c r="C186" s="145">
        <f>Monatsverwendungsnachweis!D197</f>
        <v>0</v>
      </c>
      <c r="D186" s="116" t="str">
        <f>IF(Monatsverwendungsnachweis!F197="","",Monatsverwendungsnachweis!F197)</f>
        <v/>
      </c>
      <c r="E186" s="116" t="str">
        <f>IF(Monatsverwendungsnachweis!H197="","",Monatsverwendungsnachweis!H197)</f>
        <v/>
      </c>
      <c r="F186" s="103">
        <f>Monatsverwendungsnachweis!G197</f>
        <v>0</v>
      </c>
      <c r="G186" s="116">
        <f>Monatsverwendungsnachweis!H197</f>
        <v>0</v>
      </c>
      <c r="H186" s="419" t="str">
        <f>VLOOKUP(Monatsverwendungsnachweis!$K$5,Matrix,3,FALSE)</f>
        <v>?</v>
      </c>
      <c r="I186" s="419" t="str">
        <f>VLOOKUP(Monatsverwendungsnachweis!$K$5,Matrix,9,FALSE)</f>
        <v>?</v>
      </c>
      <c r="J186" s="419">
        <f>IF(Monatsverwendungsnachweis!I197="ja",1,0)</f>
        <v>0</v>
      </c>
      <c r="K186" s="419">
        <f>IF(Monatsverwendungsnachweis!Q197+Monatsverwendungsnachweis!R197&gt;0,1,0)</f>
        <v>0</v>
      </c>
      <c r="L186" s="695">
        <f t="shared" si="2"/>
        <v>0</v>
      </c>
      <c r="M186" s="419">
        <f>Monatsverwendungsnachweis!BM197</f>
        <v>1</v>
      </c>
      <c r="N186" s="419">
        <f>IF(H186=1,Ermittlung_Pauschale!K186,L186*M186)</f>
        <v>0</v>
      </c>
      <c r="O186" s="147" t="e">
        <f>N186*'Pauschale Summen'!$G$17</f>
        <v>#VALUE!</v>
      </c>
    </row>
    <row r="187" spans="1:15" x14ac:dyDescent="0.25">
      <c r="A187" s="103" t="str">
        <f>Monatsverwendungsnachweis!A198</f>
        <v/>
      </c>
      <c r="B187" s="145">
        <f>Monatsverwendungsnachweis!B198</f>
        <v>0</v>
      </c>
      <c r="C187" s="145">
        <f>Monatsverwendungsnachweis!D198</f>
        <v>0</v>
      </c>
      <c r="D187" s="116" t="str">
        <f>IF(Monatsverwendungsnachweis!F198="","",Monatsverwendungsnachweis!F198)</f>
        <v/>
      </c>
      <c r="E187" s="116" t="str">
        <f>IF(Monatsverwendungsnachweis!H198="","",Monatsverwendungsnachweis!H198)</f>
        <v/>
      </c>
      <c r="F187" s="103">
        <f>Monatsverwendungsnachweis!G198</f>
        <v>0</v>
      </c>
      <c r="G187" s="116">
        <f>Monatsverwendungsnachweis!H198</f>
        <v>0</v>
      </c>
      <c r="H187" s="419" t="str">
        <f>VLOOKUP(Monatsverwendungsnachweis!$K$5,Matrix,3,FALSE)</f>
        <v>?</v>
      </c>
      <c r="I187" s="419" t="str">
        <f>VLOOKUP(Monatsverwendungsnachweis!$K$5,Matrix,9,FALSE)</f>
        <v>?</v>
      </c>
      <c r="J187" s="419">
        <f>IF(Monatsverwendungsnachweis!I198="ja",1,0)</f>
        <v>0</v>
      </c>
      <c r="K187" s="419">
        <f>IF(Monatsverwendungsnachweis!Q198+Monatsverwendungsnachweis!R198&gt;0,1,0)</f>
        <v>0</v>
      </c>
      <c r="L187" s="695">
        <f t="shared" si="2"/>
        <v>0</v>
      </c>
      <c r="M187" s="419">
        <f>Monatsverwendungsnachweis!BM198</f>
        <v>1</v>
      </c>
      <c r="N187" s="419">
        <f>IF(H187=1,Ermittlung_Pauschale!K187,L187*M187)</f>
        <v>0</v>
      </c>
      <c r="O187" s="147" t="e">
        <f>N187*'Pauschale Summen'!$G$17</f>
        <v>#VALUE!</v>
      </c>
    </row>
    <row r="188" spans="1:15" x14ac:dyDescent="0.25">
      <c r="A188" s="103" t="str">
        <f>Monatsverwendungsnachweis!A199</f>
        <v/>
      </c>
      <c r="B188" s="145">
        <f>Monatsverwendungsnachweis!B199</f>
        <v>0</v>
      </c>
      <c r="C188" s="145">
        <f>Monatsverwendungsnachweis!D199</f>
        <v>0</v>
      </c>
      <c r="D188" s="116" t="str">
        <f>IF(Monatsverwendungsnachweis!F199="","",Monatsverwendungsnachweis!F199)</f>
        <v/>
      </c>
      <c r="E188" s="116" t="str">
        <f>IF(Monatsverwendungsnachweis!H199="","",Monatsverwendungsnachweis!H199)</f>
        <v/>
      </c>
      <c r="F188" s="103">
        <f>Monatsverwendungsnachweis!G199</f>
        <v>0</v>
      </c>
      <c r="G188" s="116">
        <f>Monatsverwendungsnachweis!H199</f>
        <v>0</v>
      </c>
      <c r="H188" s="419" t="str">
        <f>VLOOKUP(Monatsverwendungsnachweis!$K$5,Matrix,3,FALSE)</f>
        <v>?</v>
      </c>
      <c r="I188" s="419" t="str">
        <f>VLOOKUP(Monatsverwendungsnachweis!$K$5,Matrix,9,FALSE)</f>
        <v>?</v>
      </c>
      <c r="J188" s="419">
        <f>IF(Monatsverwendungsnachweis!I199="ja",1,0)</f>
        <v>0</v>
      </c>
      <c r="K188" s="419">
        <f>IF(Monatsverwendungsnachweis!Q199+Monatsverwendungsnachweis!R199&gt;0,1,0)</f>
        <v>0</v>
      </c>
      <c r="L188" s="695">
        <f t="shared" si="2"/>
        <v>0</v>
      </c>
      <c r="M188" s="419">
        <f>Monatsverwendungsnachweis!BM199</f>
        <v>1</v>
      </c>
      <c r="N188" s="419">
        <f>IF(H188=1,Ermittlung_Pauschale!K188,L188*M188)</f>
        <v>0</v>
      </c>
      <c r="O188" s="147" t="e">
        <f>N188*'Pauschale Summen'!$G$17</f>
        <v>#VALUE!</v>
      </c>
    </row>
    <row r="189" spans="1:15" x14ac:dyDescent="0.25">
      <c r="A189" s="103" t="str">
        <f>Monatsverwendungsnachweis!A200</f>
        <v/>
      </c>
      <c r="B189" s="145">
        <f>Monatsverwendungsnachweis!B200</f>
        <v>0</v>
      </c>
      <c r="C189" s="145">
        <f>Monatsverwendungsnachweis!D200</f>
        <v>0</v>
      </c>
      <c r="D189" s="116" t="str">
        <f>IF(Monatsverwendungsnachweis!F200="","",Monatsverwendungsnachweis!F200)</f>
        <v/>
      </c>
      <c r="E189" s="116" t="str">
        <f>IF(Monatsverwendungsnachweis!H200="","",Monatsverwendungsnachweis!H200)</f>
        <v/>
      </c>
      <c r="F189" s="103">
        <f>Monatsverwendungsnachweis!G200</f>
        <v>0</v>
      </c>
      <c r="G189" s="116">
        <f>Monatsverwendungsnachweis!H200</f>
        <v>0</v>
      </c>
      <c r="H189" s="419" t="str">
        <f>VLOOKUP(Monatsverwendungsnachweis!$K$5,Matrix,3,FALSE)</f>
        <v>?</v>
      </c>
      <c r="I189" s="419" t="str">
        <f>VLOOKUP(Monatsverwendungsnachweis!$K$5,Matrix,9,FALSE)</f>
        <v>?</v>
      </c>
      <c r="J189" s="419">
        <f>IF(Monatsverwendungsnachweis!I200="ja",1,0)</f>
        <v>0</v>
      </c>
      <c r="K189" s="419">
        <f>IF(Monatsverwendungsnachweis!Q200+Monatsverwendungsnachweis!R200&gt;0,1,0)</f>
        <v>0</v>
      </c>
      <c r="L189" s="695">
        <f t="shared" si="2"/>
        <v>0</v>
      </c>
      <c r="M189" s="419">
        <f>Monatsverwendungsnachweis!BM200</f>
        <v>1</v>
      </c>
      <c r="N189" s="419">
        <f>IF(H189=1,Ermittlung_Pauschale!K189,L189*M189)</f>
        <v>0</v>
      </c>
      <c r="O189" s="147" t="e">
        <f>N189*'Pauschale Summen'!$G$17</f>
        <v>#VALUE!</v>
      </c>
    </row>
    <row r="190" spans="1:15" x14ac:dyDescent="0.25">
      <c r="A190" s="103" t="str">
        <f>Monatsverwendungsnachweis!A201</f>
        <v/>
      </c>
      <c r="B190" s="145">
        <f>Monatsverwendungsnachweis!B201</f>
        <v>0</v>
      </c>
      <c r="C190" s="145">
        <f>Monatsverwendungsnachweis!D201</f>
        <v>0</v>
      </c>
      <c r="D190" s="116" t="str">
        <f>IF(Monatsverwendungsnachweis!F201="","",Monatsverwendungsnachweis!F201)</f>
        <v/>
      </c>
      <c r="E190" s="116" t="str">
        <f>IF(Monatsverwendungsnachweis!H201="","",Monatsverwendungsnachweis!H201)</f>
        <v/>
      </c>
      <c r="F190" s="103">
        <f>Monatsverwendungsnachweis!G201</f>
        <v>0</v>
      </c>
      <c r="G190" s="116">
        <f>Monatsverwendungsnachweis!H201</f>
        <v>0</v>
      </c>
      <c r="H190" s="419" t="str">
        <f>VLOOKUP(Monatsverwendungsnachweis!$K$5,Matrix,3,FALSE)</f>
        <v>?</v>
      </c>
      <c r="I190" s="419" t="str">
        <f>VLOOKUP(Monatsverwendungsnachweis!$K$5,Matrix,9,FALSE)</f>
        <v>?</v>
      </c>
      <c r="J190" s="419">
        <f>IF(Monatsverwendungsnachweis!I201="ja",1,0)</f>
        <v>0</v>
      </c>
      <c r="K190" s="419">
        <f>IF(Monatsverwendungsnachweis!Q201+Monatsverwendungsnachweis!R201&gt;0,1,0)</f>
        <v>0</v>
      </c>
      <c r="L190" s="695">
        <f t="shared" si="2"/>
        <v>0</v>
      </c>
      <c r="M190" s="419">
        <f>Monatsverwendungsnachweis!BM201</f>
        <v>1</v>
      </c>
      <c r="N190" s="419">
        <f>IF(H190=1,Ermittlung_Pauschale!K190,L190*M190)</f>
        <v>0</v>
      </c>
      <c r="O190" s="147" t="e">
        <f>N190*'Pauschale Summen'!$G$17</f>
        <v>#VALUE!</v>
      </c>
    </row>
    <row r="191" spans="1:15" x14ac:dyDescent="0.25">
      <c r="A191" s="103" t="str">
        <f>Monatsverwendungsnachweis!A202</f>
        <v/>
      </c>
      <c r="B191" s="145">
        <f>Monatsverwendungsnachweis!B202</f>
        <v>0</v>
      </c>
      <c r="C191" s="145">
        <f>Monatsverwendungsnachweis!D202</f>
        <v>0</v>
      </c>
      <c r="D191" s="116" t="str">
        <f>IF(Monatsverwendungsnachweis!F202="","",Monatsverwendungsnachweis!F202)</f>
        <v/>
      </c>
      <c r="E191" s="116" t="str">
        <f>IF(Monatsverwendungsnachweis!H202="","",Monatsverwendungsnachweis!H202)</f>
        <v/>
      </c>
      <c r="F191" s="103">
        <f>Monatsverwendungsnachweis!G202</f>
        <v>0</v>
      </c>
      <c r="G191" s="116">
        <f>Monatsverwendungsnachweis!H202</f>
        <v>0</v>
      </c>
      <c r="H191" s="419" t="str">
        <f>VLOOKUP(Monatsverwendungsnachweis!$K$5,Matrix,3,FALSE)</f>
        <v>?</v>
      </c>
      <c r="I191" s="419" t="str">
        <f>VLOOKUP(Monatsverwendungsnachweis!$K$5,Matrix,9,FALSE)</f>
        <v>?</v>
      </c>
      <c r="J191" s="419">
        <f>IF(Monatsverwendungsnachweis!I202="ja",1,0)</f>
        <v>0</v>
      </c>
      <c r="K191" s="419">
        <f>IF(Monatsverwendungsnachweis!Q202+Monatsverwendungsnachweis!R202&gt;0,1,0)</f>
        <v>0</v>
      </c>
      <c r="L191" s="695">
        <f t="shared" si="2"/>
        <v>0</v>
      </c>
      <c r="M191" s="419">
        <f>Monatsverwendungsnachweis!BM202</f>
        <v>1</v>
      </c>
      <c r="N191" s="419">
        <f>IF(H191=1,Ermittlung_Pauschale!K191,L191*M191)</f>
        <v>0</v>
      </c>
      <c r="O191" s="147" t="e">
        <f>N191*'Pauschale Summen'!$G$17</f>
        <v>#VALUE!</v>
      </c>
    </row>
    <row r="192" spans="1:15" x14ac:dyDescent="0.25">
      <c r="A192" s="103" t="str">
        <f>Monatsverwendungsnachweis!A203</f>
        <v/>
      </c>
      <c r="B192" s="145">
        <f>Monatsverwendungsnachweis!B203</f>
        <v>0</v>
      </c>
      <c r="C192" s="145">
        <f>Monatsverwendungsnachweis!D203</f>
        <v>0</v>
      </c>
      <c r="D192" s="116" t="str">
        <f>IF(Monatsverwendungsnachweis!F203="","",Monatsverwendungsnachweis!F203)</f>
        <v/>
      </c>
      <c r="E192" s="116" t="str">
        <f>IF(Monatsverwendungsnachweis!H203="","",Monatsverwendungsnachweis!H203)</f>
        <v/>
      </c>
      <c r="F192" s="103">
        <f>Monatsverwendungsnachweis!G203</f>
        <v>0</v>
      </c>
      <c r="G192" s="116">
        <f>Monatsverwendungsnachweis!H203</f>
        <v>0</v>
      </c>
      <c r="H192" s="419" t="str">
        <f>VLOOKUP(Monatsverwendungsnachweis!$K$5,Matrix,3,FALSE)</f>
        <v>?</v>
      </c>
      <c r="I192" s="419" t="str">
        <f>VLOOKUP(Monatsverwendungsnachweis!$K$5,Matrix,9,FALSE)</f>
        <v>?</v>
      </c>
      <c r="J192" s="419">
        <f>IF(Monatsverwendungsnachweis!I203="ja",1,0)</f>
        <v>0</v>
      </c>
      <c r="K192" s="419">
        <f>IF(Monatsverwendungsnachweis!Q203+Monatsverwendungsnachweis!R203&gt;0,1,0)</f>
        <v>0</v>
      </c>
      <c r="L192" s="695">
        <f t="shared" si="2"/>
        <v>0</v>
      </c>
      <c r="M192" s="419">
        <f>Monatsverwendungsnachweis!BM203</f>
        <v>1</v>
      </c>
      <c r="N192" s="419">
        <f>IF(H192=1,Ermittlung_Pauschale!K192,L192*M192)</f>
        <v>0</v>
      </c>
      <c r="O192" s="147" t="e">
        <f>N192*'Pauschale Summen'!$G$17</f>
        <v>#VALUE!</v>
      </c>
    </row>
    <row r="193" spans="1:15" x14ac:dyDescent="0.25">
      <c r="A193" s="103" t="str">
        <f>Monatsverwendungsnachweis!A204</f>
        <v/>
      </c>
      <c r="B193" s="145">
        <f>Monatsverwendungsnachweis!B204</f>
        <v>0</v>
      </c>
      <c r="C193" s="145">
        <f>Monatsverwendungsnachweis!D204</f>
        <v>0</v>
      </c>
      <c r="D193" s="116" t="str">
        <f>IF(Monatsverwendungsnachweis!F204="","",Monatsverwendungsnachweis!F204)</f>
        <v/>
      </c>
      <c r="E193" s="116" t="str">
        <f>IF(Monatsverwendungsnachweis!H204="","",Monatsverwendungsnachweis!H204)</f>
        <v/>
      </c>
      <c r="F193" s="103">
        <f>Monatsverwendungsnachweis!G204</f>
        <v>0</v>
      </c>
      <c r="G193" s="116">
        <f>Monatsverwendungsnachweis!H204</f>
        <v>0</v>
      </c>
      <c r="H193" s="419" t="str">
        <f>VLOOKUP(Monatsverwendungsnachweis!$K$5,Matrix,3,FALSE)</f>
        <v>?</v>
      </c>
      <c r="I193" s="419" t="str">
        <f>VLOOKUP(Monatsverwendungsnachweis!$K$5,Matrix,9,FALSE)</f>
        <v>?</v>
      </c>
      <c r="J193" s="419">
        <f>IF(Monatsverwendungsnachweis!I204="ja",1,0)</f>
        <v>0</v>
      </c>
      <c r="K193" s="419">
        <f>IF(Monatsverwendungsnachweis!Q204+Monatsverwendungsnachweis!R204&gt;0,1,0)</f>
        <v>0</v>
      </c>
      <c r="L193" s="695">
        <f t="shared" si="2"/>
        <v>0</v>
      </c>
      <c r="M193" s="419">
        <f>Monatsverwendungsnachweis!BM204</f>
        <v>1</v>
      </c>
      <c r="N193" s="419">
        <f>IF(H193=1,Ermittlung_Pauschale!K193,L193*M193)</f>
        <v>0</v>
      </c>
      <c r="O193" s="147" t="e">
        <f>N193*'Pauschale Summen'!$G$17</f>
        <v>#VALUE!</v>
      </c>
    </row>
    <row r="194" spans="1:15" x14ac:dyDescent="0.25">
      <c r="A194" s="103" t="str">
        <f>Monatsverwendungsnachweis!A205</f>
        <v/>
      </c>
      <c r="B194" s="145">
        <f>Monatsverwendungsnachweis!B205</f>
        <v>0</v>
      </c>
      <c r="C194" s="145">
        <f>Monatsverwendungsnachweis!D205</f>
        <v>0</v>
      </c>
      <c r="D194" s="116" t="str">
        <f>IF(Monatsverwendungsnachweis!F205="","",Monatsverwendungsnachweis!F205)</f>
        <v/>
      </c>
      <c r="E194" s="116" t="str">
        <f>IF(Monatsverwendungsnachweis!H205="","",Monatsverwendungsnachweis!H205)</f>
        <v/>
      </c>
      <c r="F194" s="103">
        <f>Monatsverwendungsnachweis!G205</f>
        <v>0</v>
      </c>
      <c r="G194" s="116">
        <f>Monatsverwendungsnachweis!H205</f>
        <v>0</v>
      </c>
      <c r="H194" s="419" t="str">
        <f>VLOOKUP(Monatsverwendungsnachweis!$K$5,Matrix,3,FALSE)</f>
        <v>?</v>
      </c>
      <c r="I194" s="419" t="str">
        <f>VLOOKUP(Monatsverwendungsnachweis!$K$5,Matrix,9,FALSE)</f>
        <v>?</v>
      </c>
      <c r="J194" s="419">
        <f>IF(Monatsverwendungsnachweis!I205="ja",1,0)</f>
        <v>0</v>
      </c>
      <c r="K194" s="419">
        <f>IF(Monatsverwendungsnachweis!Q205+Monatsverwendungsnachweis!R205&gt;0,1,0)</f>
        <v>0</v>
      </c>
      <c r="L194" s="695">
        <f t="shared" si="2"/>
        <v>0</v>
      </c>
      <c r="M194" s="419">
        <f>Monatsverwendungsnachweis!BM205</f>
        <v>1</v>
      </c>
      <c r="N194" s="419">
        <f>IF(H194=1,Ermittlung_Pauschale!K194,L194*M194)</f>
        <v>0</v>
      </c>
      <c r="O194" s="147" t="e">
        <f>N194*'Pauschale Summen'!$G$17</f>
        <v>#VALUE!</v>
      </c>
    </row>
    <row r="195" spans="1:15" x14ac:dyDescent="0.25">
      <c r="A195" s="103" t="str">
        <f>Monatsverwendungsnachweis!A206</f>
        <v/>
      </c>
      <c r="B195" s="145">
        <f>Monatsverwendungsnachweis!B206</f>
        <v>0</v>
      </c>
      <c r="C195" s="145">
        <f>Monatsverwendungsnachweis!D206</f>
        <v>0</v>
      </c>
      <c r="D195" s="116" t="str">
        <f>IF(Monatsverwendungsnachweis!F206="","",Monatsverwendungsnachweis!F206)</f>
        <v/>
      </c>
      <c r="E195" s="116" t="str">
        <f>IF(Monatsverwendungsnachweis!H206="","",Monatsverwendungsnachweis!H206)</f>
        <v/>
      </c>
      <c r="F195" s="103">
        <f>Monatsverwendungsnachweis!G206</f>
        <v>0</v>
      </c>
      <c r="G195" s="116">
        <f>Monatsverwendungsnachweis!H206</f>
        <v>0</v>
      </c>
      <c r="H195" s="419" t="str">
        <f>VLOOKUP(Monatsverwendungsnachweis!$K$5,Matrix,3,FALSE)</f>
        <v>?</v>
      </c>
      <c r="I195" s="419" t="str">
        <f>VLOOKUP(Monatsverwendungsnachweis!$K$5,Matrix,9,FALSE)</f>
        <v>?</v>
      </c>
      <c r="J195" s="419">
        <f>IF(Monatsverwendungsnachweis!I206="ja",1,0)</f>
        <v>0</v>
      </c>
      <c r="K195" s="419">
        <f>IF(Monatsverwendungsnachweis!Q206+Monatsverwendungsnachweis!R206&gt;0,1,0)</f>
        <v>0</v>
      </c>
      <c r="L195" s="695">
        <f t="shared" ref="L195:L258" si="3">IF((J195+K195)&gt;0,1,0)</f>
        <v>0</v>
      </c>
      <c r="M195" s="419">
        <f>Monatsverwendungsnachweis!BM206</f>
        <v>1</v>
      </c>
      <c r="N195" s="419">
        <f>IF(H195=1,Ermittlung_Pauschale!K195,L195*M195)</f>
        <v>0</v>
      </c>
      <c r="O195" s="147" t="e">
        <f>N195*'Pauschale Summen'!$G$17</f>
        <v>#VALUE!</v>
      </c>
    </row>
    <row r="196" spans="1:15" x14ac:dyDescent="0.25">
      <c r="A196" s="103" t="str">
        <f>Monatsverwendungsnachweis!A207</f>
        <v/>
      </c>
      <c r="B196" s="145">
        <f>Monatsverwendungsnachweis!B207</f>
        <v>0</v>
      </c>
      <c r="C196" s="145">
        <f>Monatsverwendungsnachweis!D207</f>
        <v>0</v>
      </c>
      <c r="D196" s="116" t="str">
        <f>IF(Monatsverwendungsnachweis!F207="","",Monatsverwendungsnachweis!F207)</f>
        <v/>
      </c>
      <c r="E196" s="116" t="str">
        <f>IF(Monatsverwendungsnachweis!H207="","",Monatsverwendungsnachweis!H207)</f>
        <v/>
      </c>
      <c r="F196" s="103">
        <f>Monatsverwendungsnachweis!G207</f>
        <v>0</v>
      </c>
      <c r="G196" s="116">
        <f>Monatsverwendungsnachweis!H207</f>
        <v>0</v>
      </c>
      <c r="H196" s="419" t="str">
        <f>VLOOKUP(Monatsverwendungsnachweis!$K$5,Matrix,3,FALSE)</f>
        <v>?</v>
      </c>
      <c r="I196" s="419" t="str">
        <f>VLOOKUP(Monatsverwendungsnachweis!$K$5,Matrix,9,FALSE)</f>
        <v>?</v>
      </c>
      <c r="J196" s="419">
        <f>IF(Monatsverwendungsnachweis!I207="ja",1,0)</f>
        <v>0</v>
      </c>
      <c r="K196" s="419">
        <f>IF(Monatsverwendungsnachweis!Q207+Monatsverwendungsnachweis!R207&gt;0,1,0)</f>
        <v>0</v>
      </c>
      <c r="L196" s="695">
        <f t="shared" si="3"/>
        <v>0</v>
      </c>
      <c r="M196" s="419">
        <f>Monatsverwendungsnachweis!BM207</f>
        <v>1</v>
      </c>
      <c r="N196" s="419">
        <f>IF(H196=1,Ermittlung_Pauschale!K196,L196*M196)</f>
        <v>0</v>
      </c>
      <c r="O196" s="147" t="e">
        <f>N196*'Pauschale Summen'!$G$17</f>
        <v>#VALUE!</v>
      </c>
    </row>
    <row r="197" spans="1:15" x14ac:dyDescent="0.25">
      <c r="A197" s="103" t="str">
        <f>Monatsverwendungsnachweis!A208</f>
        <v/>
      </c>
      <c r="B197" s="145">
        <f>Monatsverwendungsnachweis!B208</f>
        <v>0</v>
      </c>
      <c r="C197" s="145">
        <f>Monatsverwendungsnachweis!D208</f>
        <v>0</v>
      </c>
      <c r="D197" s="116" t="str">
        <f>IF(Monatsverwendungsnachweis!F208="","",Monatsverwendungsnachweis!F208)</f>
        <v/>
      </c>
      <c r="E197" s="116" t="str">
        <f>IF(Monatsverwendungsnachweis!H208="","",Monatsverwendungsnachweis!H208)</f>
        <v/>
      </c>
      <c r="F197" s="103">
        <f>Monatsverwendungsnachweis!G208</f>
        <v>0</v>
      </c>
      <c r="G197" s="116">
        <f>Monatsverwendungsnachweis!H208</f>
        <v>0</v>
      </c>
      <c r="H197" s="419" t="str">
        <f>VLOOKUP(Monatsverwendungsnachweis!$K$5,Matrix,3,FALSE)</f>
        <v>?</v>
      </c>
      <c r="I197" s="419" t="str">
        <f>VLOOKUP(Monatsverwendungsnachweis!$K$5,Matrix,9,FALSE)</f>
        <v>?</v>
      </c>
      <c r="J197" s="419">
        <f>IF(Monatsverwendungsnachweis!I208="ja",1,0)</f>
        <v>0</v>
      </c>
      <c r="K197" s="419">
        <f>IF(Monatsverwendungsnachweis!Q208+Monatsverwendungsnachweis!R208&gt;0,1,0)</f>
        <v>0</v>
      </c>
      <c r="L197" s="695">
        <f t="shared" si="3"/>
        <v>0</v>
      </c>
      <c r="M197" s="419">
        <f>Monatsverwendungsnachweis!BM208</f>
        <v>1</v>
      </c>
      <c r="N197" s="419">
        <f>IF(H197=1,Ermittlung_Pauschale!K197,L197*M197)</f>
        <v>0</v>
      </c>
      <c r="O197" s="147" t="e">
        <f>N197*'Pauschale Summen'!$G$17</f>
        <v>#VALUE!</v>
      </c>
    </row>
    <row r="198" spans="1:15" x14ac:dyDescent="0.25">
      <c r="A198" s="103" t="str">
        <f>Monatsverwendungsnachweis!A209</f>
        <v/>
      </c>
      <c r="B198" s="145">
        <f>Monatsverwendungsnachweis!B209</f>
        <v>0</v>
      </c>
      <c r="C198" s="145">
        <f>Monatsverwendungsnachweis!D209</f>
        <v>0</v>
      </c>
      <c r="D198" s="116" t="str">
        <f>IF(Monatsverwendungsnachweis!F209="","",Monatsverwendungsnachweis!F209)</f>
        <v/>
      </c>
      <c r="E198" s="116" t="str">
        <f>IF(Monatsverwendungsnachweis!H209="","",Monatsverwendungsnachweis!H209)</f>
        <v/>
      </c>
      <c r="F198" s="103">
        <f>Monatsverwendungsnachweis!G209</f>
        <v>0</v>
      </c>
      <c r="G198" s="116">
        <f>Monatsverwendungsnachweis!H209</f>
        <v>0</v>
      </c>
      <c r="H198" s="419" t="str">
        <f>VLOOKUP(Monatsverwendungsnachweis!$K$5,Matrix,3,FALSE)</f>
        <v>?</v>
      </c>
      <c r="I198" s="419" t="str">
        <f>VLOOKUP(Monatsverwendungsnachweis!$K$5,Matrix,9,FALSE)</f>
        <v>?</v>
      </c>
      <c r="J198" s="419">
        <f>IF(Monatsverwendungsnachweis!I209="ja",1,0)</f>
        <v>0</v>
      </c>
      <c r="K198" s="419">
        <f>IF(Monatsverwendungsnachweis!Q209+Monatsverwendungsnachweis!R209&gt;0,1,0)</f>
        <v>0</v>
      </c>
      <c r="L198" s="695">
        <f t="shared" si="3"/>
        <v>0</v>
      </c>
      <c r="M198" s="419">
        <f>Monatsverwendungsnachweis!BM209</f>
        <v>1</v>
      </c>
      <c r="N198" s="419">
        <f>IF(H198=1,Ermittlung_Pauschale!K198,L198*M198)</f>
        <v>0</v>
      </c>
      <c r="O198" s="147" t="e">
        <f>N198*'Pauschale Summen'!$G$17</f>
        <v>#VALUE!</v>
      </c>
    </row>
    <row r="199" spans="1:15" x14ac:dyDescent="0.25">
      <c r="A199" s="103" t="str">
        <f>Monatsverwendungsnachweis!A210</f>
        <v/>
      </c>
      <c r="B199" s="145">
        <f>Monatsverwendungsnachweis!B210</f>
        <v>0</v>
      </c>
      <c r="C199" s="145">
        <f>Monatsverwendungsnachweis!D210</f>
        <v>0</v>
      </c>
      <c r="D199" s="116" t="str">
        <f>IF(Monatsverwendungsnachweis!F210="","",Monatsverwendungsnachweis!F210)</f>
        <v/>
      </c>
      <c r="E199" s="116" t="str">
        <f>IF(Monatsverwendungsnachweis!H210="","",Monatsverwendungsnachweis!H210)</f>
        <v/>
      </c>
      <c r="F199" s="103">
        <f>Monatsverwendungsnachweis!G210</f>
        <v>0</v>
      </c>
      <c r="G199" s="116">
        <f>Monatsverwendungsnachweis!H210</f>
        <v>0</v>
      </c>
      <c r="H199" s="419" t="str">
        <f>VLOOKUP(Monatsverwendungsnachweis!$K$5,Matrix,3,FALSE)</f>
        <v>?</v>
      </c>
      <c r="I199" s="419" t="str">
        <f>VLOOKUP(Monatsverwendungsnachweis!$K$5,Matrix,9,FALSE)</f>
        <v>?</v>
      </c>
      <c r="J199" s="419">
        <f>IF(Monatsverwendungsnachweis!I210="ja",1,0)</f>
        <v>0</v>
      </c>
      <c r="K199" s="419">
        <f>IF(Monatsverwendungsnachweis!Q210+Monatsverwendungsnachweis!R210&gt;0,1,0)</f>
        <v>0</v>
      </c>
      <c r="L199" s="695">
        <f t="shared" si="3"/>
        <v>0</v>
      </c>
      <c r="M199" s="419">
        <f>Monatsverwendungsnachweis!BM210</f>
        <v>1</v>
      </c>
      <c r="N199" s="419">
        <f>IF(H199=1,Ermittlung_Pauschale!K199,L199*M199)</f>
        <v>0</v>
      </c>
      <c r="O199" s="147" t="e">
        <f>N199*'Pauschale Summen'!$G$17</f>
        <v>#VALUE!</v>
      </c>
    </row>
    <row r="200" spans="1:15" x14ac:dyDescent="0.25">
      <c r="A200" s="103" t="str">
        <f>Monatsverwendungsnachweis!A211</f>
        <v/>
      </c>
      <c r="B200" s="145">
        <f>Monatsverwendungsnachweis!B211</f>
        <v>0</v>
      </c>
      <c r="C200" s="145">
        <f>Monatsverwendungsnachweis!D211</f>
        <v>0</v>
      </c>
      <c r="D200" s="116" t="str">
        <f>IF(Monatsverwendungsnachweis!F211="","",Monatsverwendungsnachweis!F211)</f>
        <v/>
      </c>
      <c r="E200" s="116" t="str">
        <f>IF(Monatsverwendungsnachweis!H211="","",Monatsverwendungsnachweis!H211)</f>
        <v/>
      </c>
      <c r="F200" s="103">
        <f>Monatsverwendungsnachweis!G211</f>
        <v>0</v>
      </c>
      <c r="G200" s="116">
        <f>Monatsverwendungsnachweis!H211</f>
        <v>0</v>
      </c>
      <c r="H200" s="419" t="str">
        <f>VLOOKUP(Monatsverwendungsnachweis!$K$5,Matrix,3,FALSE)</f>
        <v>?</v>
      </c>
      <c r="I200" s="419" t="str">
        <f>VLOOKUP(Monatsverwendungsnachweis!$K$5,Matrix,9,FALSE)</f>
        <v>?</v>
      </c>
      <c r="J200" s="419">
        <f>IF(Monatsverwendungsnachweis!I211="ja",1,0)</f>
        <v>0</v>
      </c>
      <c r="K200" s="419">
        <f>IF(Monatsverwendungsnachweis!Q211+Monatsverwendungsnachweis!R211&gt;0,1,0)</f>
        <v>0</v>
      </c>
      <c r="L200" s="695">
        <f t="shared" si="3"/>
        <v>0</v>
      </c>
      <c r="M200" s="419">
        <f>Monatsverwendungsnachweis!BM211</f>
        <v>1</v>
      </c>
      <c r="N200" s="419">
        <f>IF(H200=1,Ermittlung_Pauschale!K200,L200*M200)</f>
        <v>0</v>
      </c>
      <c r="O200" s="147" t="e">
        <f>N200*'Pauschale Summen'!$G$17</f>
        <v>#VALUE!</v>
      </c>
    </row>
    <row r="201" spans="1:15" x14ac:dyDescent="0.25">
      <c r="A201" s="103" t="str">
        <f>Monatsverwendungsnachweis!A212</f>
        <v/>
      </c>
      <c r="B201" s="145">
        <f>Monatsverwendungsnachweis!B212</f>
        <v>0</v>
      </c>
      <c r="C201" s="145">
        <f>Monatsverwendungsnachweis!D212</f>
        <v>0</v>
      </c>
      <c r="D201" s="116" t="str">
        <f>IF(Monatsverwendungsnachweis!F212="","",Monatsverwendungsnachweis!F212)</f>
        <v/>
      </c>
      <c r="E201" s="116" t="str">
        <f>IF(Monatsverwendungsnachweis!H212="","",Monatsverwendungsnachweis!H212)</f>
        <v/>
      </c>
      <c r="F201" s="103">
        <f>Monatsverwendungsnachweis!G212</f>
        <v>0</v>
      </c>
      <c r="G201" s="116">
        <f>Monatsverwendungsnachweis!H212</f>
        <v>0</v>
      </c>
      <c r="H201" s="419" t="str">
        <f>VLOOKUP(Monatsverwendungsnachweis!$K$5,Matrix,3,FALSE)</f>
        <v>?</v>
      </c>
      <c r="I201" s="419" t="str">
        <f>VLOOKUP(Monatsverwendungsnachweis!$K$5,Matrix,9,FALSE)</f>
        <v>?</v>
      </c>
      <c r="J201" s="419">
        <f>IF(Monatsverwendungsnachweis!I212="ja",1,0)</f>
        <v>0</v>
      </c>
      <c r="K201" s="419">
        <f>IF(Monatsverwendungsnachweis!Q212+Monatsverwendungsnachweis!R212&gt;0,1,0)</f>
        <v>0</v>
      </c>
      <c r="L201" s="695">
        <f t="shared" si="3"/>
        <v>0</v>
      </c>
      <c r="M201" s="419">
        <f>Monatsverwendungsnachweis!BM212</f>
        <v>1</v>
      </c>
      <c r="N201" s="419">
        <f>IF(H201=1,Ermittlung_Pauschale!K201,L201*M201)</f>
        <v>0</v>
      </c>
      <c r="O201" s="147" t="e">
        <f>N201*'Pauschale Summen'!$G$17</f>
        <v>#VALUE!</v>
      </c>
    </row>
    <row r="202" spans="1:15" x14ac:dyDescent="0.25">
      <c r="A202" s="103" t="str">
        <f>Monatsverwendungsnachweis!A213</f>
        <v/>
      </c>
      <c r="B202" s="145">
        <f>Monatsverwendungsnachweis!B213</f>
        <v>0</v>
      </c>
      <c r="C202" s="145">
        <f>Monatsverwendungsnachweis!D213</f>
        <v>0</v>
      </c>
      <c r="D202" s="116" t="str">
        <f>IF(Monatsverwendungsnachweis!F213="","",Monatsverwendungsnachweis!F213)</f>
        <v/>
      </c>
      <c r="E202" s="116" t="str">
        <f>IF(Monatsverwendungsnachweis!H213="","",Monatsverwendungsnachweis!H213)</f>
        <v/>
      </c>
      <c r="F202" s="103">
        <f>Monatsverwendungsnachweis!G213</f>
        <v>0</v>
      </c>
      <c r="G202" s="116">
        <f>Monatsverwendungsnachweis!H213</f>
        <v>0</v>
      </c>
      <c r="H202" s="419" t="str">
        <f>VLOOKUP(Monatsverwendungsnachweis!$K$5,Matrix,3,FALSE)</f>
        <v>?</v>
      </c>
      <c r="I202" s="419" t="str">
        <f>VLOOKUP(Monatsverwendungsnachweis!$K$5,Matrix,9,FALSE)</f>
        <v>?</v>
      </c>
      <c r="J202" s="419">
        <f>IF(Monatsverwendungsnachweis!I213="ja",1,0)</f>
        <v>0</v>
      </c>
      <c r="K202" s="419">
        <f>IF(Monatsverwendungsnachweis!Q213+Monatsverwendungsnachweis!R213&gt;0,1,0)</f>
        <v>0</v>
      </c>
      <c r="L202" s="695">
        <f t="shared" si="3"/>
        <v>0</v>
      </c>
      <c r="M202" s="419">
        <f>Monatsverwendungsnachweis!BM213</f>
        <v>1</v>
      </c>
      <c r="N202" s="419">
        <f>IF(H202=1,Ermittlung_Pauschale!K202,L202*M202)</f>
        <v>0</v>
      </c>
      <c r="O202" s="147" t="e">
        <f>N202*'Pauschale Summen'!$G$17</f>
        <v>#VALUE!</v>
      </c>
    </row>
    <row r="203" spans="1:15" x14ac:dyDescent="0.25">
      <c r="A203" s="103" t="str">
        <f>Monatsverwendungsnachweis!A214</f>
        <v/>
      </c>
      <c r="B203" s="145">
        <f>Monatsverwendungsnachweis!B214</f>
        <v>0</v>
      </c>
      <c r="C203" s="145">
        <f>Monatsverwendungsnachweis!D214</f>
        <v>0</v>
      </c>
      <c r="D203" s="116" t="str">
        <f>IF(Monatsverwendungsnachweis!F214="","",Monatsverwendungsnachweis!F214)</f>
        <v/>
      </c>
      <c r="E203" s="116" t="str">
        <f>IF(Monatsverwendungsnachweis!H214="","",Monatsverwendungsnachweis!H214)</f>
        <v/>
      </c>
      <c r="F203" s="103">
        <f>Monatsverwendungsnachweis!G214</f>
        <v>0</v>
      </c>
      <c r="G203" s="116">
        <f>Monatsverwendungsnachweis!H214</f>
        <v>0</v>
      </c>
      <c r="H203" s="419" t="str">
        <f>VLOOKUP(Monatsverwendungsnachweis!$K$5,Matrix,3,FALSE)</f>
        <v>?</v>
      </c>
      <c r="I203" s="419" t="str">
        <f>VLOOKUP(Monatsverwendungsnachweis!$K$5,Matrix,9,FALSE)</f>
        <v>?</v>
      </c>
      <c r="J203" s="419">
        <f>IF(Monatsverwendungsnachweis!I214="ja",1,0)</f>
        <v>0</v>
      </c>
      <c r="K203" s="419">
        <f>IF(Monatsverwendungsnachweis!Q214+Monatsverwendungsnachweis!R214&gt;0,1,0)</f>
        <v>0</v>
      </c>
      <c r="L203" s="695">
        <f t="shared" si="3"/>
        <v>0</v>
      </c>
      <c r="M203" s="419">
        <f>Monatsverwendungsnachweis!BM214</f>
        <v>1</v>
      </c>
      <c r="N203" s="419">
        <f>IF(H203=1,Ermittlung_Pauschale!K203,L203*M203)</f>
        <v>0</v>
      </c>
      <c r="O203" s="147" t="e">
        <f>N203*'Pauschale Summen'!$G$17</f>
        <v>#VALUE!</v>
      </c>
    </row>
    <row r="204" spans="1:15" x14ac:dyDescent="0.25">
      <c r="A204" s="103" t="str">
        <f>Monatsverwendungsnachweis!A215</f>
        <v/>
      </c>
      <c r="B204" s="145">
        <f>Monatsverwendungsnachweis!B215</f>
        <v>0</v>
      </c>
      <c r="C204" s="145">
        <f>Monatsverwendungsnachweis!D215</f>
        <v>0</v>
      </c>
      <c r="D204" s="116" t="str">
        <f>IF(Monatsverwendungsnachweis!F215="","",Monatsverwendungsnachweis!F215)</f>
        <v/>
      </c>
      <c r="E204" s="116" t="str">
        <f>IF(Monatsverwendungsnachweis!H215="","",Monatsverwendungsnachweis!H215)</f>
        <v/>
      </c>
      <c r="F204" s="103">
        <f>Monatsverwendungsnachweis!G215</f>
        <v>0</v>
      </c>
      <c r="G204" s="116">
        <f>Monatsverwendungsnachweis!H215</f>
        <v>0</v>
      </c>
      <c r="H204" s="419" t="str">
        <f>VLOOKUP(Monatsverwendungsnachweis!$K$5,Matrix,3,FALSE)</f>
        <v>?</v>
      </c>
      <c r="I204" s="419" t="str">
        <f>VLOOKUP(Monatsverwendungsnachweis!$K$5,Matrix,9,FALSE)</f>
        <v>?</v>
      </c>
      <c r="J204" s="419">
        <f>IF(Monatsverwendungsnachweis!I215="ja",1,0)</f>
        <v>0</v>
      </c>
      <c r="K204" s="419">
        <f>IF(Monatsverwendungsnachweis!Q215+Monatsverwendungsnachweis!R215&gt;0,1,0)</f>
        <v>0</v>
      </c>
      <c r="L204" s="695">
        <f t="shared" si="3"/>
        <v>0</v>
      </c>
      <c r="M204" s="419">
        <f>Monatsverwendungsnachweis!BM215</f>
        <v>1</v>
      </c>
      <c r="N204" s="419">
        <f>IF(H204=1,Ermittlung_Pauschale!K204,L204*M204)</f>
        <v>0</v>
      </c>
      <c r="O204" s="147" t="e">
        <f>N204*'Pauschale Summen'!$G$17</f>
        <v>#VALUE!</v>
      </c>
    </row>
    <row r="205" spans="1:15" x14ac:dyDescent="0.25">
      <c r="A205" s="103" t="str">
        <f>Monatsverwendungsnachweis!A216</f>
        <v/>
      </c>
      <c r="B205" s="145">
        <f>Monatsverwendungsnachweis!B216</f>
        <v>0</v>
      </c>
      <c r="C205" s="145">
        <f>Monatsverwendungsnachweis!D216</f>
        <v>0</v>
      </c>
      <c r="D205" s="116" t="str">
        <f>IF(Monatsverwendungsnachweis!F216="","",Monatsverwendungsnachweis!F216)</f>
        <v/>
      </c>
      <c r="E205" s="116" t="str">
        <f>IF(Monatsverwendungsnachweis!H216="","",Monatsverwendungsnachweis!H216)</f>
        <v/>
      </c>
      <c r="F205" s="103">
        <f>Monatsverwendungsnachweis!G216</f>
        <v>0</v>
      </c>
      <c r="G205" s="116">
        <f>Monatsverwendungsnachweis!H216</f>
        <v>0</v>
      </c>
      <c r="H205" s="419" t="str">
        <f>VLOOKUP(Monatsverwendungsnachweis!$K$5,Matrix,3,FALSE)</f>
        <v>?</v>
      </c>
      <c r="I205" s="419" t="str">
        <f>VLOOKUP(Monatsverwendungsnachweis!$K$5,Matrix,9,FALSE)</f>
        <v>?</v>
      </c>
      <c r="J205" s="419">
        <f>IF(Monatsverwendungsnachweis!I216="ja",1,0)</f>
        <v>0</v>
      </c>
      <c r="K205" s="419">
        <f>IF(Monatsverwendungsnachweis!Q216+Monatsverwendungsnachweis!R216&gt;0,1,0)</f>
        <v>0</v>
      </c>
      <c r="L205" s="695">
        <f t="shared" si="3"/>
        <v>0</v>
      </c>
      <c r="M205" s="419">
        <f>Monatsverwendungsnachweis!BM216</f>
        <v>1</v>
      </c>
      <c r="N205" s="419">
        <f>IF(H205=1,Ermittlung_Pauschale!K205,L205*M205)</f>
        <v>0</v>
      </c>
      <c r="O205" s="147" t="e">
        <f>N205*'Pauschale Summen'!$G$17</f>
        <v>#VALUE!</v>
      </c>
    </row>
    <row r="206" spans="1:15" x14ac:dyDescent="0.25">
      <c r="A206" s="103" t="str">
        <f>Monatsverwendungsnachweis!A217</f>
        <v/>
      </c>
      <c r="B206" s="145">
        <f>Monatsverwendungsnachweis!B217</f>
        <v>0</v>
      </c>
      <c r="C206" s="145">
        <f>Monatsverwendungsnachweis!D217</f>
        <v>0</v>
      </c>
      <c r="D206" s="116" t="str">
        <f>IF(Monatsverwendungsnachweis!F217="","",Monatsverwendungsnachweis!F217)</f>
        <v/>
      </c>
      <c r="E206" s="116" t="str">
        <f>IF(Monatsverwendungsnachweis!H217="","",Monatsverwendungsnachweis!H217)</f>
        <v/>
      </c>
      <c r="F206" s="103">
        <f>Monatsverwendungsnachweis!G217</f>
        <v>0</v>
      </c>
      <c r="G206" s="116">
        <f>Monatsverwendungsnachweis!H217</f>
        <v>0</v>
      </c>
      <c r="H206" s="419" t="str">
        <f>VLOOKUP(Monatsverwendungsnachweis!$K$5,Matrix,3,FALSE)</f>
        <v>?</v>
      </c>
      <c r="I206" s="419" t="str">
        <f>VLOOKUP(Monatsverwendungsnachweis!$K$5,Matrix,9,FALSE)</f>
        <v>?</v>
      </c>
      <c r="J206" s="419">
        <f>IF(Monatsverwendungsnachweis!I217="ja",1,0)</f>
        <v>0</v>
      </c>
      <c r="K206" s="419">
        <f>IF(Monatsverwendungsnachweis!Q217+Monatsverwendungsnachweis!R217&gt;0,1,0)</f>
        <v>0</v>
      </c>
      <c r="L206" s="695">
        <f t="shared" si="3"/>
        <v>0</v>
      </c>
      <c r="M206" s="419">
        <f>Monatsverwendungsnachweis!BM217</f>
        <v>1</v>
      </c>
      <c r="N206" s="419">
        <f>IF(H206=1,Ermittlung_Pauschale!K206,L206*M206)</f>
        <v>0</v>
      </c>
      <c r="O206" s="147" t="e">
        <f>N206*'Pauschale Summen'!$G$17</f>
        <v>#VALUE!</v>
      </c>
    </row>
    <row r="207" spans="1:15" x14ac:dyDescent="0.25">
      <c r="A207" s="103" t="str">
        <f>Monatsverwendungsnachweis!A218</f>
        <v/>
      </c>
      <c r="B207" s="145">
        <f>Monatsverwendungsnachweis!B218</f>
        <v>0</v>
      </c>
      <c r="C207" s="145">
        <f>Monatsverwendungsnachweis!D218</f>
        <v>0</v>
      </c>
      <c r="D207" s="116" t="str">
        <f>IF(Monatsverwendungsnachweis!F218="","",Monatsverwendungsnachweis!F218)</f>
        <v/>
      </c>
      <c r="E207" s="116" t="str">
        <f>IF(Monatsverwendungsnachweis!H218="","",Monatsverwendungsnachweis!H218)</f>
        <v/>
      </c>
      <c r="F207" s="103">
        <f>Monatsverwendungsnachweis!G218</f>
        <v>0</v>
      </c>
      <c r="G207" s="116">
        <f>Monatsverwendungsnachweis!H218</f>
        <v>0</v>
      </c>
      <c r="H207" s="419" t="str">
        <f>VLOOKUP(Monatsverwendungsnachweis!$K$5,Matrix,3,FALSE)</f>
        <v>?</v>
      </c>
      <c r="I207" s="419" t="str">
        <f>VLOOKUP(Monatsverwendungsnachweis!$K$5,Matrix,9,FALSE)</f>
        <v>?</v>
      </c>
      <c r="J207" s="419">
        <f>IF(Monatsverwendungsnachweis!I218="ja",1,0)</f>
        <v>0</v>
      </c>
      <c r="K207" s="419">
        <f>IF(Monatsverwendungsnachweis!Q218+Monatsverwendungsnachweis!R218&gt;0,1,0)</f>
        <v>0</v>
      </c>
      <c r="L207" s="695">
        <f t="shared" si="3"/>
        <v>0</v>
      </c>
      <c r="M207" s="419">
        <f>Monatsverwendungsnachweis!BM218</f>
        <v>1</v>
      </c>
      <c r="N207" s="419">
        <f>IF(H207=1,Ermittlung_Pauschale!K207,L207*M207)</f>
        <v>0</v>
      </c>
      <c r="O207" s="147" t="e">
        <f>N207*'Pauschale Summen'!$G$17</f>
        <v>#VALUE!</v>
      </c>
    </row>
    <row r="208" spans="1:15" x14ac:dyDescent="0.25">
      <c r="A208" s="103" t="str">
        <f>Monatsverwendungsnachweis!A219</f>
        <v/>
      </c>
      <c r="B208" s="145">
        <f>Monatsverwendungsnachweis!B219</f>
        <v>0</v>
      </c>
      <c r="C208" s="145">
        <f>Monatsverwendungsnachweis!D219</f>
        <v>0</v>
      </c>
      <c r="D208" s="116" t="str">
        <f>IF(Monatsverwendungsnachweis!F219="","",Monatsverwendungsnachweis!F219)</f>
        <v/>
      </c>
      <c r="E208" s="116" t="str">
        <f>IF(Monatsverwendungsnachweis!H219="","",Monatsverwendungsnachweis!H219)</f>
        <v/>
      </c>
      <c r="F208" s="103">
        <f>Monatsverwendungsnachweis!G219</f>
        <v>0</v>
      </c>
      <c r="G208" s="116">
        <f>Monatsverwendungsnachweis!H219</f>
        <v>0</v>
      </c>
      <c r="H208" s="419" t="str">
        <f>VLOOKUP(Monatsverwendungsnachweis!$K$5,Matrix,3,FALSE)</f>
        <v>?</v>
      </c>
      <c r="I208" s="419" t="str">
        <f>VLOOKUP(Monatsverwendungsnachweis!$K$5,Matrix,9,FALSE)</f>
        <v>?</v>
      </c>
      <c r="J208" s="419">
        <f>IF(Monatsverwendungsnachweis!I219="ja",1,0)</f>
        <v>0</v>
      </c>
      <c r="K208" s="419">
        <f>IF(Monatsverwendungsnachweis!Q219+Monatsverwendungsnachweis!R219&gt;0,1,0)</f>
        <v>0</v>
      </c>
      <c r="L208" s="695">
        <f t="shared" si="3"/>
        <v>0</v>
      </c>
      <c r="M208" s="419">
        <f>Monatsverwendungsnachweis!BM219</f>
        <v>1</v>
      </c>
      <c r="N208" s="419">
        <f>IF(H208=1,Ermittlung_Pauschale!K208,L208*M208)</f>
        <v>0</v>
      </c>
      <c r="O208" s="147" t="e">
        <f>N208*'Pauschale Summen'!$G$17</f>
        <v>#VALUE!</v>
      </c>
    </row>
    <row r="209" spans="1:15" x14ac:dyDescent="0.25">
      <c r="A209" s="103" t="str">
        <f>Monatsverwendungsnachweis!A220</f>
        <v/>
      </c>
      <c r="B209" s="145">
        <f>Monatsverwendungsnachweis!B220</f>
        <v>0</v>
      </c>
      <c r="C209" s="145">
        <f>Monatsverwendungsnachweis!D220</f>
        <v>0</v>
      </c>
      <c r="D209" s="116" t="str">
        <f>IF(Monatsverwendungsnachweis!F220="","",Monatsverwendungsnachweis!F220)</f>
        <v/>
      </c>
      <c r="E209" s="116" t="str">
        <f>IF(Monatsverwendungsnachweis!H220="","",Monatsverwendungsnachweis!H220)</f>
        <v/>
      </c>
      <c r="F209" s="103">
        <f>Monatsverwendungsnachweis!G220</f>
        <v>0</v>
      </c>
      <c r="G209" s="116">
        <f>Monatsverwendungsnachweis!H220</f>
        <v>0</v>
      </c>
      <c r="H209" s="419" t="str">
        <f>VLOOKUP(Monatsverwendungsnachweis!$K$5,Matrix,3,FALSE)</f>
        <v>?</v>
      </c>
      <c r="I209" s="419" t="str">
        <f>VLOOKUP(Monatsverwendungsnachweis!$K$5,Matrix,9,FALSE)</f>
        <v>?</v>
      </c>
      <c r="J209" s="419">
        <f>IF(Monatsverwendungsnachweis!I220="ja",1,0)</f>
        <v>0</v>
      </c>
      <c r="K209" s="419">
        <f>IF(Monatsverwendungsnachweis!Q220+Monatsverwendungsnachweis!R220&gt;0,1,0)</f>
        <v>0</v>
      </c>
      <c r="L209" s="695">
        <f t="shared" si="3"/>
        <v>0</v>
      </c>
      <c r="M209" s="419">
        <f>Monatsverwendungsnachweis!BM220</f>
        <v>1</v>
      </c>
      <c r="N209" s="419">
        <f>IF(H209=1,Ermittlung_Pauschale!K209,L209*M209)</f>
        <v>0</v>
      </c>
      <c r="O209" s="147" t="e">
        <f>N209*'Pauschale Summen'!$G$17</f>
        <v>#VALUE!</v>
      </c>
    </row>
    <row r="210" spans="1:15" x14ac:dyDescent="0.25">
      <c r="A210" s="103" t="str">
        <f>Monatsverwendungsnachweis!A221</f>
        <v/>
      </c>
      <c r="B210" s="145">
        <f>Monatsverwendungsnachweis!B221</f>
        <v>0</v>
      </c>
      <c r="C210" s="145">
        <f>Monatsverwendungsnachweis!D221</f>
        <v>0</v>
      </c>
      <c r="D210" s="116" t="str">
        <f>IF(Monatsverwendungsnachweis!F221="","",Monatsverwendungsnachweis!F221)</f>
        <v/>
      </c>
      <c r="E210" s="116" t="str">
        <f>IF(Monatsverwendungsnachweis!H221="","",Monatsverwendungsnachweis!H221)</f>
        <v/>
      </c>
      <c r="F210" s="103">
        <f>Monatsverwendungsnachweis!G221</f>
        <v>0</v>
      </c>
      <c r="G210" s="116">
        <f>Monatsverwendungsnachweis!H221</f>
        <v>0</v>
      </c>
      <c r="H210" s="419" t="str">
        <f>VLOOKUP(Monatsverwendungsnachweis!$K$5,Matrix,3,FALSE)</f>
        <v>?</v>
      </c>
      <c r="I210" s="419" t="str">
        <f>VLOOKUP(Monatsverwendungsnachweis!$K$5,Matrix,9,FALSE)</f>
        <v>?</v>
      </c>
      <c r="J210" s="419">
        <f>IF(Monatsverwendungsnachweis!I221="ja",1,0)</f>
        <v>0</v>
      </c>
      <c r="K210" s="419">
        <f>IF(Monatsverwendungsnachweis!Q221+Monatsverwendungsnachweis!R221&gt;0,1,0)</f>
        <v>0</v>
      </c>
      <c r="L210" s="695">
        <f t="shared" si="3"/>
        <v>0</v>
      </c>
      <c r="M210" s="419">
        <f>Monatsverwendungsnachweis!BM221</f>
        <v>1</v>
      </c>
      <c r="N210" s="419">
        <f>IF(H210=1,Ermittlung_Pauschale!K210,L210*M210)</f>
        <v>0</v>
      </c>
      <c r="O210" s="147" t="e">
        <f>N210*'Pauschale Summen'!$G$17</f>
        <v>#VALUE!</v>
      </c>
    </row>
    <row r="211" spans="1:15" x14ac:dyDescent="0.25">
      <c r="A211" s="103" t="str">
        <f>Monatsverwendungsnachweis!A222</f>
        <v/>
      </c>
      <c r="B211" s="145">
        <f>Monatsverwendungsnachweis!B222</f>
        <v>0</v>
      </c>
      <c r="C211" s="145">
        <f>Monatsverwendungsnachweis!D222</f>
        <v>0</v>
      </c>
      <c r="D211" s="116" t="str">
        <f>IF(Monatsverwendungsnachweis!F222="","",Monatsverwendungsnachweis!F222)</f>
        <v/>
      </c>
      <c r="E211" s="116" t="str">
        <f>IF(Monatsverwendungsnachweis!H222="","",Monatsverwendungsnachweis!H222)</f>
        <v/>
      </c>
      <c r="F211" s="103">
        <f>Monatsverwendungsnachweis!G222</f>
        <v>0</v>
      </c>
      <c r="G211" s="116">
        <f>Monatsverwendungsnachweis!H222</f>
        <v>0</v>
      </c>
      <c r="H211" s="419" t="str">
        <f>VLOOKUP(Monatsverwendungsnachweis!$K$5,Matrix,3,FALSE)</f>
        <v>?</v>
      </c>
      <c r="I211" s="419" t="str">
        <f>VLOOKUP(Monatsverwendungsnachweis!$K$5,Matrix,9,FALSE)</f>
        <v>?</v>
      </c>
      <c r="J211" s="419">
        <f>IF(Monatsverwendungsnachweis!I222="ja",1,0)</f>
        <v>0</v>
      </c>
      <c r="K211" s="419">
        <f>IF(Monatsverwendungsnachweis!Q222+Monatsverwendungsnachweis!R222&gt;0,1,0)</f>
        <v>0</v>
      </c>
      <c r="L211" s="695">
        <f t="shared" si="3"/>
        <v>0</v>
      </c>
      <c r="M211" s="419">
        <f>Monatsverwendungsnachweis!BM222</f>
        <v>1</v>
      </c>
      <c r="N211" s="419">
        <f>IF(H211=1,Ermittlung_Pauschale!K211,L211*M211)</f>
        <v>0</v>
      </c>
      <c r="O211" s="147" t="e">
        <f>N211*'Pauschale Summen'!$G$17</f>
        <v>#VALUE!</v>
      </c>
    </row>
    <row r="212" spans="1:15" x14ac:dyDescent="0.25">
      <c r="A212" s="103" t="str">
        <f>Monatsverwendungsnachweis!A223</f>
        <v/>
      </c>
      <c r="B212" s="145">
        <f>Monatsverwendungsnachweis!B223</f>
        <v>0</v>
      </c>
      <c r="C212" s="145">
        <f>Monatsverwendungsnachweis!D223</f>
        <v>0</v>
      </c>
      <c r="D212" s="116" t="str">
        <f>IF(Monatsverwendungsnachweis!F223="","",Monatsverwendungsnachweis!F223)</f>
        <v/>
      </c>
      <c r="E212" s="116" t="str">
        <f>IF(Monatsverwendungsnachweis!H223="","",Monatsverwendungsnachweis!H223)</f>
        <v/>
      </c>
      <c r="F212" s="103">
        <f>Monatsverwendungsnachweis!G223</f>
        <v>0</v>
      </c>
      <c r="G212" s="116">
        <f>Monatsverwendungsnachweis!H223</f>
        <v>0</v>
      </c>
      <c r="H212" s="419" t="str">
        <f>VLOOKUP(Monatsverwendungsnachweis!$K$5,Matrix,3,FALSE)</f>
        <v>?</v>
      </c>
      <c r="I212" s="419" t="str">
        <f>VLOOKUP(Monatsverwendungsnachweis!$K$5,Matrix,9,FALSE)</f>
        <v>?</v>
      </c>
      <c r="J212" s="419">
        <f>IF(Monatsverwendungsnachweis!I223="ja",1,0)</f>
        <v>0</v>
      </c>
      <c r="K212" s="419">
        <f>IF(Monatsverwendungsnachweis!Q223+Monatsverwendungsnachweis!R223&gt;0,1,0)</f>
        <v>0</v>
      </c>
      <c r="L212" s="695">
        <f t="shared" si="3"/>
        <v>0</v>
      </c>
      <c r="M212" s="419">
        <f>Monatsverwendungsnachweis!BM223</f>
        <v>1</v>
      </c>
      <c r="N212" s="419">
        <f>IF(H212=1,Ermittlung_Pauschale!K212,L212*M212)</f>
        <v>0</v>
      </c>
      <c r="O212" s="147" t="e">
        <f>N212*'Pauschale Summen'!$G$17</f>
        <v>#VALUE!</v>
      </c>
    </row>
    <row r="213" spans="1:15" x14ac:dyDescent="0.25">
      <c r="A213" s="103" t="str">
        <f>Monatsverwendungsnachweis!A224</f>
        <v/>
      </c>
      <c r="B213" s="145">
        <f>Monatsverwendungsnachweis!B224</f>
        <v>0</v>
      </c>
      <c r="C213" s="145">
        <f>Monatsverwendungsnachweis!D224</f>
        <v>0</v>
      </c>
      <c r="D213" s="116" t="str">
        <f>IF(Monatsverwendungsnachweis!F224="","",Monatsverwendungsnachweis!F224)</f>
        <v/>
      </c>
      <c r="E213" s="116" t="str">
        <f>IF(Monatsverwendungsnachweis!H224="","",Monatsverwendungsnachweis!H224)</f>
        <v/>
      </c>
      <c r="F213" s="103">
        <f>Monatsverwendungsnachweis!G224</f>
        <v>0</v>
      </c>
      <c r="G213" s="116">
        <f>Monatsverwendungsnachweis!H224</f>
        <v>0</v>
      </c>
      <c r="H213" s="419" t="str">
        <f>VLOOKUP(Monatsverwendungsnachweis!$K$5,Matrix,3,FALSE)</f>
        <v>?</v>
      </c>
      <c r="I213" s="419" t="str">
        <f>VLOOKUP(Monatsverwendungsnachweis!$K$5,Matrix,9,FALSE)</f>
        <v>?</v>
      </c>
      <c r="J213" s="419">
        <f>IF(Monatsverwendungsnachweis!I224="ja",1,0)</f>
        <v>0</v>
      </c>
      <c r="K213" s="419">
        <f>IF(Monatsverwendungsnachweis!Q224+Monatsverwendungsnachweis!R224&gt;0,1,0)</f>
        <v>0</v>
      </c>
      <c r="L213" s="695">
        <f t="shared" si="3"/>
        <v>0</v>
      </c>
      <c r="M213" s="419">
        <f>Monatsverwendungsnachweis!BM224</f>
        <v>1</v>
      </c>
      <c r="N213" s="419">
        <f>IF(H213=1,Ermittlung_Pauschale!K213,L213*M213)</f>
        <v>0</v>
      </c>
      <c r="O213" s="147" t="e">
        <f>N213*'Pauschale Summen'!$G$17</f>
        <v>#VALUE!</v>
      </c>
    </row>
    <row r="214" spans="1:15" x14ac:dyDescent="0.25">
      <c r="A214" s="103" t="str">
        <f>Monatsverwendungsnachweis!A225</f>
        <v/>
      </c>
      <c r="B214" s="145">
        <f>Monatsverwendungsnachweis!B225</f>
        <v>0</v>
      </c>
      <c r="C214" s="145">
        <f>Monatsverwendungsnachweis!D225</f>
        <v>0</v>
      </c>
      <c r="D214" s="116" t="str">
        <f>IF(Monatsverwendungsnachweis!F225="","",Monatsverwendungsnachweis!F225)</f>
        <v/>
      </c>
      <c r="E214" s="116" t="str">
        <f>IF(Monatsverwendungsnachweis!H225="","",Monatsverwendungsnachweis!H225)</f>
        <v/>
      </c>
      <c r="F214" s="103">
        <f>Monatsverwendungsnachweis!G225</f>
        <v>0</v>
      </c>
      <c r="G214" s="116">
        <f>Monatsverwendungsnachweis!H225</f>
        <v>0</v>
      </c>
      <c r="H214" s="419" t="str">
        <f>VLOOKUP(Monatsverwendungsnachweis!$K$5,Matrix,3,FALSE)</f>
        <v>?</v>
      </c>
      <c r="I214" s="419" t="str">
        <f>VLOOKUP(Monatsverwendungsnachweis!$K$5,Matrix,9,FALSE)</f>
        <v>?</v>
      </c>
      <c r="J214" s="419">
        <f>IF(Monatsverwendungsnachweis!I225="ja",1,0)</f>
        <v>0</v>
      </c>
      <c r="K214" s="419">
        <f>IF(Monatsverwendungsnachweis!Q225+Monatsverwendungsnachweis!R225&gt;0,1,0)</f>
        <v>0</v>
      </c>
      <c r="L214" s="695">
        <f t="shared" si="3"/>
        <v>0</v>
      </c>
      <c r="M214" s="419">
        <f>Monatsverwendungsnachweis!BM225</f>
        <v>1</v>
      </c>
      <c r="N214" s="419">
        <f>IF(H214=1,Ermittlung_Pauschale!K214,L214*M214)</f>
        <v>0</v>
      </c>
      <c r="O214" s="147" t="e">
        <f>N214*'Pauschale Summen'!$G$17</f>
        <v>#VALUE!</v>
      </c>
    </row>
    <row r="215" spans="1:15" x14ac:dyDescent="0.25">
      <c r="A215" s="103" t="str">
        <f>Monatsverwendungsnachweis!A226</f>
        <v/>
      </c>
      <c r="B215" s="145">
        <f>Monatsverwendungsnachweis!B226</f>
        <v>0</v>
      </c>
      <c r="C215" s="145">
        <f>Monatsverwendungsnachweis!D226</f>
        <v>0</v>
      </c>
      <c r="D215" s="116" t="str">
        <f>IF(Monatsverwendungsnachweis!F226="","",Monatsverwendungsnachweis!F226)</f>
        <v/>
      </c>
      <c r="E215" s="116" t="str">
        <f>IF(Monatsverwendungsnachweis!H226="","",Monatsverwendungsnachweis!H226)</f>
        <v/>
      </c>
      <c r="F215" s="103">
        <f>Monatsverwendungsnachweis!G226</f>
        <v>0</v>
      </c>
      <c r="G215" s="116">
        <f>Monatsverwendungsnachweis!H226</f>
        <v>0</v>
      </c>
      <c r="H215" s="419" t="str">
        <f>VLOOKUP(Monatsverwendungsnachweis!$K$5,Matrix,3,FALSE)</f>
        <v>?</v>
      </c>
      <c r="I215" s="419" t="str">
        <f>VLOOKUP(Monatsverwendungsnachweis!$K$5,Matrix,9,FALSE)</f>
        <v>?</v>
      </c>
      <c r="J215" s="419">
        <f>IF(Monatsverwendungsnachweis!I226="ja",1,0)</f>
        <v>0</v>
      </c>
      <c r="K215" s="419">
        <f>IF(Monatsverwendungsnachweis!Q226+Monatsverwendungsnachweis!R226&gt;0,1,0)</f>
        <v>0</v>
      </c>
      <c r="L215" s="695">
        <f t="shared" si="3"/>
        <v>0</v>
      </c>
      <c r="M215" s="419">
        <f>Monatsverwendungsnachweis!BM226</f>
        <v>1</v>
      </c>
      <c r="N215" s="419">
        <f>IF(H215=1,Ermittlung_Pauschale!K215,L215*M215)</f>
        <v>0</v>
      </c>
      <c r="O215" s="147" t="e">
        <f>N215*'Pauschale Summen'!$G$17</f>
        <v>#VALUE!</v>
      </c>
    </row>
    <row r="216" spans="1:15" x14ac:dyDescent="0.25">
      <c r="A216" s="103" t="str">
        <f>Monatsverwendungsnachweis!A227</f>
        <v/>
      </c>
      <c r="B216" s="145">
        <f>Monatsverwendungsnachweis!B227</f>
        <v>0</v>
      </c>
      <c r="C216" s="145">
        <f>Monatsverwendungsnachweis!D227</f>
        <v>0</v>
      </c>
      <c r="D216" s="116" t="str">
        <f>IF(Monatsverwendungsnachweis!F227="","",Monatsverwendungsnachweis!F227)</f>
        <v/>
      </c>
      <c r="E216" s="116" t="str">
        <f>IF(Monatsverwendungsnachweis!H227="","",Monatsverwendungsnachweis!H227)</f>
        <v/>
      </c>
      <c r="F216" s="103">
        <f>Monatsverwendungsnachweis!G227</f>
        <v>0</v>
      </c>
      <c r="G216" s="116">
        <f>Monatsverwendungsnachweis!H227</f>
        <v>0</v>
      </c>
      <c r="H216" s="419" t="str">
        <f>VLOOKUP(Monatsverwendungsnachweis!$K$5,Matrix,3,FALSE)</f>
        <v>?</v>
      </c>
      <c r="I216" s="419" t="str">
        <f>VLOOKUP(Monatsverwendungsnachweis!$K$5,Matrix,9,FALSE)</f>
        <v>?</v>
      </c>
      <c r="J216" s="419">
        <f>IF(Monatsverwendungsnachweis!I227="ja",1,0)</f>
        <v>0</v>
      </c>
      <c r="K216" s="419">
        <f>IF(Monatsverwendungsnachweis!Q227+Monatsverwendungsnachweis!R227&gt;0,1,0)</f>
        <v>0</v>
      </c>
      <c r="L216" s="695">
        <f t="shared" si="3"/>
        <v>0</v>
      </c>
      <c r="M216" s="419">
        <f>Monatsverwendungsnachweis!BM227</f>
        <v>1</v>
      </c>
      <c r="N216" s="419">
        <f>IF(H216=1,Ermittlung_Pauschale!K216,L216*M216)</f>
        <v>0</v>
      </c>
      <c r="O216" s="147" t="e">
        <f>N216*'Pauschale Summen'!$G$17</f>
        <v>#VALUE!</v>
      </c>
    </row>
    <row r="217" spans="1:15" x14ac:dyDescent="0.25">
      <c r="A217" s="103" t="str">
        <f>Monatsverwendungsnachweis!A228</f>
        <v/>
      </c>
      <c r="B217" s="145">
        <f>Monatsverwendungsnachweis!B228</f>
        <v>0</v>
      </c>
      <c r="C217" s="145">
        <f>Monatsverwendungsnachweis!D228</f>
        <v>0</v>
      </c>
      <c r="D217" s="116" t="str">
        <f>IF(Monatsverwendungsnachweis!F228="","",Monatsverwendungsnachweis!F228)</f>
        <v/>
      </c>
      <c r="E217" s="116" t="str">
        <f>IF(Monatsverwendungsnachweis!H228="","",Monatsverwendungsnachweis!H228)</f>
        <v/>
      </c>
      <c r="F217" s="103">
        <f>Monatsverwendungsnachweis!G228</f>
        <v>0</v>
      </c>
      <c r="G217" s="116">
        <f>Monatsverwendungsnachweis!H228</f>
        <v>0</v>
      </c>
      <c r="H217" s="419" t="str">
        <f>VLOOKUP(Monatsverwendungsnachweis!$K$5,Matrix,3,FALSE)</f>
        <v>?</v>
      </c>
      <c r="I217" s="419" t="str">
        <f>VLOOKUP(Monatsverwendungsnachweis!$K$5,Matrix,9,FALSE)</f>
        <v>?</v>
      </c>
      <c r="J217" s="419">
        <f>IF(Monatsverwendungsnachweis!I228="ja",1,0)</f>
        <v>0</v>
      </c>
      <c r="K217" s="419">
        <f>IF(Monatsverwendungsnachweis!Q228+Monatsverwendungsnachweis!R228&gt;0,1,0)</f>
        <v>0</v>
      </c>
      <c r="L217" s="695">
        <f t="shared" si="3"/>
        <v>0</v>
      </c>
      <c r="M217" s="419">
        <f>Monatsverwendungsnachweis!BM228</f>
        <v>1</v>
      </c>
      <c r="N217" s="419">
        <f>IF(H217=1,Ermittlung_Pauschale!K217,L217*M217)</f>
        <v>0</v>
      </c>
      <c r="O217" s="147" t="e">
        <f>N217*'Pauschale Summen'!$G$17</f>
        <v>#VALUE!</v>
      </c>
    </row>
    <row r="218" spans="1:15" x14ac:dyDescent="0.25">
      <c r="A218" s="103" t="str">
        <f>Monatsverwendungsnachweis!A229</f>
        <v/>
      </c>
      <c r="B218" s="145">
        <f>Monatsverwendungsnachweis!B229</f>
        <v>0</v>
      </c>
      <c r="C218" s="145">
        <f>Monatsverwendungsnachweis!D229</f>
        <v>0</v>
      </c>
      <c r="D218" s="116" t="str">
        <f>IF(Monatsverwendungsnachweis!F229="","",Monatsverwendungsnachweis!F229)</f>
        <v/>
      </c>
      <c r="E218" s="116" t="str">
        <f>IF(Monatsverwendungsnachweis!H229="","",Monatsverwendungsnachweis!H229)</f>
        <v/>
      </c>
      <c r="F218" s="103">
        <f>Monatsverwendungsnachweis!G229</f>
        <v>0</v>
      </c>
      <c r="G218" s="116">
        <f>Monatsverwendungsnachweis!H229</f>
        <v>0</v>
      </c>
      <c r="H218" s="419" t="str">
        <f>VLOOKUP(Monatsverwendungsnachweis!$K$5,Matrix,3,FALSE)</f>
        <v>?</v>
      </c>
      <c r="I218" s="419" t="str">
        <f>VLOOKUP(Monatsverwendungsnachweis!$K$5,Matrix,9,FALSE)</f>
        <v>?</v>
      </c>
      <c r="J218" s="419">
        <f>IF(Monatsverwendungsnachweis!I229="ja",1,0)</f>
        <v>0</v>
      </c>
      <c r="K218" s="419">
        <f>IF(Monatsverwendungsnachweis!Q229+Monatsverwendungsnachweis!R229&gt;0,1,0)</f>
        <v>0</v>
      </c>
      <c r="L218" s="695">
        <f t="shared" si="3"/>
        <v>0</v>
      </c>
      <c r="M218" s="419">
        <f>Monatsverwendungsnachweis!BM229</f>
        <v>1</v>
      </c>
      <c r="N218" s="419">
        <f>IF(H218=1,Ermittlung_Pauschale!K218,L218*M218)</f>
        <v>0</v>
      </c>
      <c r="O218" s="147" t="e">
        <f>N218*'Pauschale Summen'!$G$17</f>
        <v>#VALUE!</v>
      </c>
    </row>
    <row r="219" spans="1:15" x14ac:dyDescent="0.25">
      <c r="A219" s="103" t="str">
        <f>Monatsverwendungsnachweis!A230</f>
        <v/>
      </c>
      <c r="B219" s="145">
        <f>Monatsverwendungsnachweis!B230</f>
        <v>0</v>
      </c>
      <c r="C219" s="145">
        <f>Monatsverwendungsnachweis!D230</f>
        <v>0</v>
      </c>
      <c r="D219" s="116" t="str">
        <f>IF(Monatsverwendungsnachweis!F230="","",Monatsverwendungsnachweis!F230)</f>
        <v/>
      </c>
      <c r="E219" s="116" t="str">
        <f>IF(Monatsverwendungsnachweis!H230="","",Monatsverwendungsnachweis!H230)</f>
        <v/>
      </c>
      <c r="F219" s="103">
        <f>Monatsverwendungsnachweis!G230</f>
        <v>0</v>
      </c>
      <c r="G219" s="116">
        <f>Monatsverwendungsnachweis!H230</f>
        <v>0</v>
      </c>
      <c r="H219" s="419" t="str">
        <f>VLOOKUP(Monatsverwendungsnachweis!$K$5,Matrix,3,FALSE)</f>
        <v>?</v>
      </c>
      <c r="I219" s="419" t="str">
        <f>VLOOKUP(Monatsverwendungsnachweis!$K$5,Matrix,9,FALSE)</f>
        <v>?</v>
      </c>
      <c r="J219" s="419">
        <f>IF(Monatsverwendungsnachweis!I230="ja",1,0)</f>
        <v>0</v>
      </c>
      <c r="K219" s="419">
        <f>IF(Monatsverwendungsnachweis!Q230+Monatsverwendungsnachweis!R230&gt;0,1,0)</f>
        <v>0</v>
      </c>
      <c r="L219" s="695">
        <f t="shared" si="3"/>
        <v>0</v>
      </c>
      <c r="M219" s="419">
        <f>Monatsverwendungsnachweis!BM230</f>
        <v>1</v>
      </c>
      <c r="N219" s="419">
        <f>IF(H219=1,Ermittlung_Pauschale!K219,L219*M219)</f>
        <v>0</v>
      </c>
      <c r="O219" s="147" t="e">
        <f>N219*'Pauschale Summen'!$G$17</f>
        <v>#VALUE!</v>
      </c>
    </row>
    <row r="220" spans="1:15" x14ac:dyDescent="0.25">
      <c r="A220" s="103" t="str">
        <f>Monatsverwendungsnachweis!A231</f>
        <v/>
      </c>
      <c r="B220" s="145">
        <f>Monatsverwendungsnachweis!B231</f>
        <v>0</v>
      </c>
      <c r="C220" s="145">
        <f>Monatsverwendungsnachweis!D231</f>
        <v>0</v>
      </c>
      <c r="D220" s="116" t="str">
        <f>IF(Monatsverwendungsnachweis!F231="","",Monatsverwendungsnachweis!F231)</f>
        <v/>
      </c>
      <c r="E220" s="116" t="str">
        <f>IF(Monatsverwendungsnachweis!H231="","",Monatsverwendungsnachweis!H231)</f>
        <v/>
      </c>
      <c r="F220" s="103">
        <f>Monatsverwendungsnachweis!G231</f>
        <v>0</v>
      </c>
      <c r="G220" s="116">
        <f>Monatsverwendungsnachweis!H231</f>
        <v>0</v>
      </c>
      <c r="H220" s="419" t="str">
        <f>VLOOKUP(Monatsverwendungsnachweis!$K$5,Matrix,3,FALSE)</f>
        <v>?</v>
      </c>
      <c r="I220" s="419" t="str">
        <f>VLOOKUP(Monatsverwendungsnachweis!$K$5,Matrix,9,FALSE)</f>
        <v>?</v>
      </c>
      <c r="J220" s="419">
        <f>IF(Monatsverwendungsnachweis!I231="ja",1,0)</f>
        <v>0</v>
      </c>
      <c r="K220" s="419">
        <f>IF(Monatsverwendungsnachweis!Q231+Monatsverwendungsnachweis!R231&gt;0,1,0)</f>
        <v>0</v>
      </c>
      <c r="L220" s="695">
        <f t="shared" si="3"/>
        <v>0</v>
      </c>
      <c r="M220" s="419">
        <f>Monatsverwendungsnachweis!BM231</f>
        <v>1</v>
      </c>
      <c r="N220" s="419">
        <f>IF(H220=1,Ermittlung_Pauschale!K220,L220*M220)</f>
        <v>0</v>
      </c>
      <c r="O220" s="147" t="e">
        <f>N220*'Pauschale Summen'!$G$17</f>
        <v>#VALUE!</v>
      </c>
    </row>
    <row r="221" spans="1:15" x14ac:dyDescent="0.25">
      <c r="A221" s="103" t="str">
        <f>Monatsverwendungsnachweis!A232</f>
        <v/>
      </c>
      <c r="B221" s="145">
        <f>Monatsverwendungsnachweis!B232</f>
        <v>0</v>
      </c>
      <c r="C221" s="145">
        <f>Monatsverwendungsnachweis!D232</f>
        <v>0</v>
      </c>
      <c r="D221" s="116" t="str">
        <f>IF(Monatsverwendungsnachweis!F232="","",Monatsverwendungsnachweis!F232)</f>
        <v/>
      </c>
      <c r="E221" s="116" t="str">
        <f>IF(Monatsverwendungsnachweis!H232="","",Monatsverwendungsnachweis!H232)</f>
        <v/>
      </c>
      <c r="F221" s="103">
        <f>Monatsverwendungsnachweis!G232</f>
        <v>0</v>
      </c>
      <c r="G221" s="116">
        <f>Monatsverwendungsnachweis!H232</f>
        <v>0</v>
      </c>
      <c r="H221" s="419" t="str">
        <f>VLOOKUP(Monatsverwendungsnachweis!$K$5,Matrix,3,FALSE)</f>
        <v>?</v>
      </c>
      <c r="I221" s="419" t="str">
        <f>VLOOKUP(Monatsverwendungsnachweis!$K$5,Matrix,9,FALSE)</f>
        <v>?</v>
      </c>
      <c r="J221" s="419">
        <f>IF(Monatsverwendungsnachweis!I232="ja",1,0)</f>
        <v>0</v>
      </c>
      <c r="K221" s="419">
        <f>IF(Monatsverwendungsnachweis!Q232+Monatsverwendungsnachweis!R232&gt;0,1,0)</f>
        <v>0</v>
      </c>
      <c r="L221" s="695">
        <f t="shared" si="3"/>
        <v>0</v>
      </c>
      <c r="M221" s="419">
        <f>Monatsverwendungsnachweis!BM232</f>
        <v>1</v>
      </c>
      <c r="N221" s="419">
        <f>IF(H221=1,Ermittlung_Pauschale!K221,L221*M221)</f>
        <v>0</v>
      </c>
      <c r="O221" s="147" t="e">
        <f>N221*'Pauschale Summen'!$G$17</f>
        <v>#VALUE!</v>
      </c>
    </row>
    <row r="222" spans="1:15" x14ac:dyDescent="0.25">
      <c r="A222" s="103" t="str">
        <f>Monatsverwendungsnachweis!A233</f>
        <v/>
      </c>
      <c r="B222" s="145">
        <f>Monatsverwendungsnachweis!B233</f>
        <v>0</v>
      </c>
      <c r="C222" s="145">
        <f>Monatsverwendungsnachweis!D233</f>
        <v>0</v>
      </c>
      <c r="D222" s="116" t="str">
        <f>IF(Monatsverwendungsnachweis!F233="","",Monatsverwendungsnachweis!F233)</f>
        <v/>
      </c>
      <c r="E222" s="116" t="str">
        <f>IF(Monatsverwendungsnachweis!H233="","",Monatsverwendungsnachweis!H233)</f>
        <v/>
      </c>
      <c r="F222" s="103">
        <f>Monatsverwendungsnachweis!G233</f>
        <v>0</v>
      </c>
      <c r="G222" s="116">
        <f>Monatsverwendungsnachweis!H233</f>
        <v>0</v>
      </c>
      <c r="H222" s="419" t="str">
        <f>VLOOKUP(Monatsverwendungsnachweis!$K$5,Matrix,3,FALSE)</f>
        <v>?</v>
      </c>
      <c r="I222" s="419" t="str">
        <f>VLOOKUP(Monatsverwendungsnachweis!$K$5,Matrix,9,FALSE)</f>
        <v>?</v>
      </c>
      <c r="J222" s="419">
        <f>IF(Monatsverwendungsnachweis!I233="ja",1,0)</f>
        <v>0</v>
      </c>
      <c r="K222" s="419">
        <f>IF(Monatsverwendungsnachweis!Q233+Monatsverwendungsnachweis!R233&gt;0,1,0)</f>
        <v>0</v>
      </c>
      <c r="L222" s="695">
        <f t="shared" si="3"/>
        <v>0</v>
      </c>
      <c r="M222" s="419">
        <f>Monatsverwendungsnachweis!BM233</f>
        <v>1</v>
      </c>
      <c r="N222" s="419">
        <f>IF(H222=1,Ermittlung_Pauschale!K222,L222*M222)</f>
        <v>0</v>
      </c>
      <c r="O222" s="147" t="e">
        <f>N222*'Pauschale Summen'!$G$17</f>
        <v>#VALUE!</v>
      </c>
    </row>
    <row r="223" spans="1:15" x14ac:dyDescent="0.25">
      <c r="A223" s="103" t="str">
        <f>Monatsverwendungsnachweis!A234</f>
        <v/>
      </c>
      <c r="B223" s="145">
        <f>Monatsverwendungsnachweis!B234</f>
        <v>0</v>
      </c>
      <c r="C223" s="145">
        <f>Monatsverwendungsnachweis!D234</f>
        <v>0</v>
      </c>
      <c r="D223" s="116" t="str">
        <f>IF(Monatsverwendungsnachweis!F234="","",Monatsverwendungsnachweis!F234)</f>
        <v/>
      </c>
      <c r="E223" s="116" t="str">
        <f>IF(Monatsverwendungsnachweis!H234="","",Monatsverwendungsnachweis!H234)</f>
        <v/>
      </c>
      <c r="F223" s="103">
        <f>Monatsverwendungsnachweis!G234</f>
        <v>0</v>
      </c>
      <c r="G223" s="116">
        <f>Monatsverwendungsnachweis!H234</f>
        <v>0</v>
      </c>
      <c r="H223" s="419" t="str">
        <f>VLOOKUP(Monatsverwendungsnachweis!$K$5,Matrix,3,FALSE)</f>
        <v>?</v>
      </c>
      <c r="I223" s="419" t="str">
        <f>VLOOKUP(Monatsverwendungsnachweis!$K$5,Matrix,9,FALSE)</f>
        <v>?</v>
      </c>
      <c r="J223" s="419">
        <f>IF(Monatsverwendungsnachweis!I234="ja",1,0)</f>
        <v>0</v>
      </c>
      <c r="K223" s="419">
        <f>IF(Monatsverwendungsnachweis!Q234+Monatsverwendungsnachweis!R234&gt;0,1,0)</f>
        <v>0</v>
      </c>
      <c r="L223" s="695">
        <f t="shared" si="3"/>
        <v>0</v>
      </c>
      <c r="M223" s="419">
        <f>Monatsverwendungsnachweis!BM234</f>
        <v>1</v>
      </c>
      <c r="N223" s="419">
        <f>IF(H223=1,Ermittlung_Pauschale!K223,L223*M223)</f>
        <v>0</v>
      </c>
      <c r="O223" s="147" t="e">
        <f>N223*'Pauschale Summen'!$G$17</f>
        <v>#VALUE!</v>
      </c>
    </row>
    <row r="224" spans="1:15" x14ac:dyDescent="0.25">
      <c r="A224" s="103" t="str">
        <f>Monatsverwendungsnachweis!A235</f>
        <v/>
      </c>
      <c r="B224" s="145">
        <f>Monatsverwendungsnachweis!B235</f>
        <v>0</v>
      </c>
      <c r="C224" s="145">
        <f>Monatsverwendungsnachweis!D235</f>
        <v>0</v>
      </c>
      <c r="D224" s="116" t="str">
        <f>IF(Monatsverwendungsnachweis!F235="","",Monatsverwendungsnachweis!F235)</f>
        <v/>
      </c>
      <c r="E224" s="116" t="str">
        <f>IF(Monatsverwendungsnachweis!H235="","",Monatsverwendungsnachweis!H235)</f>
        <v/>
      </c>
      <c r="F224" s="103">
        <f>Monatsverwendungsnachweis!G235</f>
        <v>0</v>
      </c>
      <c r="G224" s="116">
        <f>Monatsverwendungsnachweis!H235</f>
        <v>0</v>
      </c>
      <c r="H224" s="419" t="str">
        <f>VLOOKUP(Monatsverwendungsnachweis!$K$5,Matrix,3,FALSE)</f>
        <v>?</v>
      </c>
      <c r="I224" s="419" t="str">
        <f>VLOOKUP(Monatsverwendungsnachweis!$K$5,Matrix,9,FALSE)</f>
        <v>?</v>
      </c>
      <c r="J224" s="419">
        <f>IF(Monatsverwendungsnachweis!I235="ja",1,0)</f>
        <v>0</v>
      </c>
      <c r="K224" s="419">
        <f>IF(Monatsverwendungsnachweis!Q235+Monatsverwendungsnachweis!R235&gt;0,1,0)</f>
        <v>0</v>
      </c>
      <c r="L224" s="695">
        <f t="shared" si="3"/>
        <v>0</v>
      </c>
      <c r="M224" s="419">
        <f>Monatsverwendungsnachweis!BM235</f>
        <v>1</v>
      </c>
      <c r="N224" s="419">
        <f>IF(H224=1,Ermittlung_Pauschale!K224,L224*M224)</f>
        <v>0</v>
      </c>
      <c r="O224" s="147" t="e">
        <f>N224*'Pauschale Summen'!$G$17</f>
        <v>#VALUE!</v>
      </c>
    </row>
    <row r="225" spans="1:15" x14ac:dyDescent="0.25">
      <c r="A225" s="103" t="str">
        <f>Monatsverwendungsnachweis!A236</f>
        <v/>
      </c>
      <c r="B225" s="145">
        <f>Monatsverwendungsnachweis!B236</f>
        <v>0</v>
      </c>
      <c r="C225" s="145">
        <f>Monatsverwendungsnachweis!D236</f>
        <v>0</v>
      </c>
      <c r="D225" s="116" t="str">
        <f>IF(Monatsverwendungsnachweis!F236="","",Monatsverwendungsnachweis!F236)</f>
        <v/>
      </c>
      <c r="E225" s="116" t="str">
        <f>IF(Monatsverwendungsnachweis!H236="","",Monatsverwendungsnachweis!H236)</f>
        <v/>
      </c>
      <c r="F225" s="103">
        <f>Monatsverwendungsnachweis!G236</f>
        <v>0</v>
      </c>
      <c r="G225" s="116">
        <f>Monatsverwendungsnachweis!H236</f>
        <v>0</v>
      </c>
      <c r="H225" s="419" t="str">
        <f>VLOOKUP(Monatsverwendungsnachweis!$K$5,Matrix,3,FALSE)</f>
        <v>?</v>
      </c>
      <c r="I225" s="419" t="str">
        <f>VLOOKUP(Monatsverwendungsnachweis!$K$5,Matrix,9,FALSE)</f>
        <v>?</v>
      </c>
      <c r="J225" s="419">
        <f>IF(Monatsverwendungsnachweis!I236="ja",1,0)</f>
        <v>0</v>
      </c>
      <c r="K225" s="419">
        <f>IF(Monatsverwendungsnachweis!Q236+Monatsverwendungsnachweis!R236&gt;0,1,0)</f>
        <v>0</v>
      </c>
      <c r="L225" s="695">
        <f t="shared" si="3"/>
        <v>0</v>
      </c>
      <c r="M225" s="419">
        <f>Monatsverwendungsnachweis!BM236</f>
        <v>1</v>
      </c>
      <c r="N225" s="419">
        <f>IF(H225=1,Ermittlung_Pauschale!K225,L225*M225)</f>
        <v>0</v>
      </c>
      <c r="O225" s="147" t="e">
        <f>N225*'Pauschale Summen'!$G$17</f>
        <v>#VALUE!</v>
      </c>
    </row>
    <row r="226" spans="1:15" x14ac:dyDescent="0.25">
      <c r="A226" s="103" t="str">
        <f>Monatsverwendungsnachweis!A237</f>
        <v/>
      </c>
      <c r="B226" s="145">
        <f>Monatsverwendungsnachweis!B237</f>
        <v>0</v>
      </c>
      <c r="C226" s="145">
        <f>Monatsverwendungsnachweis!D237</f>
        <v>0</v>
      </c>
      <c r="D226" s="116" t="str">
        <f>IF(Monatsverwendungsnachweis!F237="","",Monatsverwendungsnachweis!F237)</f>
        <v/>
      </c>
      <c r="E226" s="116" t="str">
        <f>IF(Monatsverwendungsnachweis!H237="","",Monatsverwendungsnachweis!H237)</f>
        <v/>
      </c>
      <c r="F226" s="103">
        <f>Monatsverwendungsnachweis!G237</f>
        <v>0</v>
      </c>
      <c r="G226" s="116">
        <f>Monatsverwendungsnachweis!H237</f>
        <v>0</v>
      </c>
      <c r="H226" s="419" t="str">
        <f>VLOOKUP(Monatsverwendungsnachweis!$K$5,Matrix,3,FALSE)</f>
        <v>?</v>
      </c>
      <c r="I226" s="419" t="str">
        <f>VLOOKUP(Monatsverwendungsnachweis!$K$5,Matrix,9,FALSE)</f>
        <v>?</v>
      </c>
      <c r="J226" s="419">
        <f>IF(Monatsverwendungsnachweis!I237="ja",1,0)</f>
        <v>0</v>
      </c>
      <c r="K226" s="419">
        <f>IF(Monatsverwendungsnachweis!Q237+Monatsverwendungsnachweis!R237&gt;0,1,0)</f>
        <v>0</v>
      </c>
      <c r="L226" s="695">
        <f t="shared" si="3"/>
        <v>0</v>
      </c>
      <c r="M226" s="419">
        <f>Monatsverwendungsnachweis!BM237</f>
        <v>1</v>
      </c>
      <c r="N226" s="419">
        <f>IF(H226=1,Ermittlung_Pauschale!K226,L226*M226)</f>
        <v>0</v>
      </c>
      <c r="O226" s="147" t="e">
        <f>N226*'Pauschale Summen'!$G$17</f>
        <v>#VALUE!</v>
      </c>
    </row>
    <row r="227" spans="1:15" x14ac:dyDescent="0.25">
      <c r="A227" s="103" t="str">
        <f>Monatsverwendungsnachweis!A238</f>
        <v/>
      </c>
      <c r="B227" s="145">
        <f>Monatsverwendungsnachweis!B238</f>
        <v>0</v>
      </c>
      <c r="C227" s="145">
        <f>Monatsverwendungsnachweis!D238</f>
        <v>0</v>
      </c>
      <c r="D227" s="116" t="str">
        <f>IF(Monatsverwendungsnachweis!F238="","",Monatsverwendungsnachweis!F238)</f>
        <v/>
      </c>
      <c r="E227" s="116" t="str">
        <f>IF(Monatsverwendungsnachweis!H238="","",Monatsverwendungsnachweis!H238)</f>
        <v/>
      </c>
      <c r="F227" s="103">
        <f>Monatsverwendungsnachweis!G238</f>
        <v>0</v>
      </c>
      <c r="G227" s="116">
        <f>Monatsverwendungsnachweis!H238</f>
        <v>0</v>
      </c>
      <c r="H227" s="419" t="str">
        <f>VLOOKUP(Monatsverwendungsnachweis!$K$5,Matrix,3,FALSE)</f>
        <v>?</v>
      </c>
      <c r="I227" s="419" t="str">
        <f>VLOOKUP(Monatsverwendungsnachweis!$K$5,Matrix,9,FALSE)</f>
        <v>?</v>
      </c>
      <c r="J227" s="419">
        <f>IF(Monatsverwendungsnachweis!I238="ja",1,0)</f>
        <v>0</v>
      </c>
      <c r="K227" s="419">
        <f>IF(Monatsverwendungsnachweis!Q238+Monatsverwendungsnachweis!R238&gt;0,1,0)</f>
        <v>0</v>
      </c>
      <c r="L227" s="695">
        <f t="shared" si="3"/>
        <v>0</v>
      </c>
      <c r="M227" s="419">
        <f>Monatsverwendungsnachweis!BM238</f>
        <v>1</v>
      </c>
      <c r="N227" s="419">
        <f>IF(H227=1,Ermittlung_Pauschale!K227,L227*M227)</f>
        <v>0</v>
      </c>
      <c r="O227" s="147" t="e">
        <f>N227*'Pauschale Summen'!$G$17</f>
        <v>#VALUE!</v>
      </c>
    </row>
    <row r="228" spans="1:15" x14ac:dyDescent="0.25">
      <c r="A228" s="103" t="str">
        <f>Monatsverwendungsnachweis!A239</f>
        <v/>
      </c>
      <c r="B228" s="145">
        <f>Monatsverwendungsnachweis!B239</f>
        <v>0</v>
      </c>
      <c r="C228" s="145">
        <f>Monatsverwendungsnachweis!D239</f>
        <v>0</v>
      </c>
      <c r="D228" s="116" t="str">
        <f>IF(Monatsverwendungsnachweis!F239="","",Monatsverwendungsnachweis!F239)</f>
        <v/>
      </c>
      <c r="E228" s="116" t="str">
        <f>IF(Monatsverwendungsnachweis!H239="","",Monatsverwendungsnachweis!H239)</f>
        <v/>
      </c>
      <c r="F228" s="103">
        <f>Monatsverwendungsnachweis!G239</f>
        <v>0</v>
      </c>
      <c r="G228" s="116">
        <f>Monatsverwendungsnachweis!H239</f>
        <v>0</v>
      </c>
      <c r="H228" s="419" t="str">
        <f>VLOOKUP(Monatsverwendungsnachweis!$K$5,Matrix,3,FALSE)</f>
        <v>?</v>
      </c>
      <c r="I228" s="419" t="str">
        <f>VLOOKUP(Monatsverwendungsnachweis!$K$5,Matrix,9,FALSE)</f>
        <v>?</v>
      </c>
      <c r="J228" s="419">
        <f>IF(Monatsverwendungsnachweis!I239="ja",1,0)</f>
        <v>0</v>
      </c>
      <c r="K228" s="419">
        <f>IF(Monatsverwendungsnachweis!Q239+Monatsverwendungsnachweis!R239&gt;0,1,0)</f>
        <v>0</v>
      </c>
      <c r="L228" s="695">
        <f t="shared" si="3"/>
        <v>0</v>
      </c>
      <c r="M228" s="419">
        <f>Monatsverwendungsnachweis!BM239</f>
        <v>1</v>
      </c>
      <c r="N228" s="419">
        <f>IF(H228=1,Ermittlung_Pauschale!K228,L228*M228)</f>
        <v>0</v>
      </c>
      <c r="O228" s="147" t="e">
        <f>N228*'Pauschale Summen'!$G$17</f>
        <v>#VALUE!</v>
      </c>
    </row>
    <row r="229" spans="1:15" x14ac:dyDescent="0.25">
      <c r="A229" s="103" t="str">
        <f>Monatsverwendungsnachweis!A240</f>
        <v/>
      </c>
      <c r="B229" s="145">
        <f>Monatsverwendungsnachweis!B240</f>
        <v>0</v>
      </c>
      <c r="C229" s="145">
        <f>Monatsverwendungsnachweis!D240</f>
        <v>0</v>
      </c>
      <c r="D229" s="116" t="str">
        <f>IF(Monatsverwendungsnachweis!F240="","",Monatsverwendungsnachweis!F240)</f>
        <v/>
      </c>
      <c r="E229" s="116" t="str">
        <f>IF(Monatsverwendungsnachweis!H240="","",Monatsverwendungsnachweis!H240)</f>
        <v/>
      </c>
      <c r="F229" s="103">
        <f>Monatsverwendungsnachweis!G240</f>
        <v>0</v>
      </c>
      <c r="G229" s="116">
        <f>Monatsverwendungsnachweis!H240</f>
        <v>0</v>
      </c>
      <c r="H229" s="419" t="str">
        <f>VLOOKUP(Monatsverwendungsnachweis!$K$5,Matrix,3,FALSE)</f>
        <v>?</v>
      </c>
      <c r="I229" s="419" t="str">
        <f>VLOOKUP(Monatsverwendungsnachweis!$K$5,Matrix,9,FALSE)</f>
        <v>?</v>
      </c>
      <c r="J229" s="419">
        <f>IF(Monatsverwendungsnachweis!I240="ja",1,0)</f>
        <v>0</v>
      </c>
      <c r="K229" s="419">
        <f>IF(Monatsverwendungsnachweis!Q240+Monatsverwendungsnachweis!R240&gt;0,1,0)</f>
        <v>0</v>
      </c>
      <c r="L229" s="695">
        <f t="shared" si="3"/>
        <v>0</v>
      </c>
      <c r="M229" s="419">
        <f>Monatsverwendungsnachweis!BM240</f>
        <v>1</v>
      </c>
      <c r="N229" s="419">
        <f>IF(H229=1,Ermittlung_Pauschale!K229,L229*M229)</f>
        <v>0</v>
      </c>
      <c r="O229" s="147" t="e">
        <f>N229*'Pauschale Summen'!$G$17</f>
        <v>#VALUE!</v>
      </c>
    </row>
    <row r="230" spans="1:15" x14ac:dyDescent="0.25">
      <c r="A230" s="103" t="str">
        <f>Monatsverwendungsnachweis!A241</f>
        <v/>
      </c>
      <c r="B230" s="145">
        <f>Monatsverwendungsnachweis!B241</f>
        <v>0</v>
      </c>
      <c r="C230" s="145">
        <f>Monatsverwendungsnachweis!D241</f>
        <v>0</v>
      </c>
      <c r="D230" s="116" t="str">
        <f>IF(Monatsverwendungsnachweis!F241="","",Monatsverwendungsnachweis!F241)</f>
        <v/>
      </c>
      <c r="E230" s="116" t="str">
        <f>IF(Monatsverwendungsnachweis!H241="","",Monatsverwendungsnachweis!H241)</f>
        <v/>
      </c>
      <c r="F230" s="103">
        <f>Monatsverwendungsnachweis!G241</f>
        <v>0</v>
      </c>
      <c r="G230" s="116">
        <f>Monatsverwendungsnachweis!H241</f>
        <v>0</v>
      </c>
      <c r="H230" s="419" t="str">
        <f>VLOOKUP(Monatsverwendungsnachweis!$K$5,Matrix,3,FALSE)</f>
        <v>?</v>
      </c>
      <c r="I230" s="419" t="str">
        <f>VLOOKUP(Monatsverwendungsnachweis!$K$5,Matrix,9,FALSE)</f>
        <v>?</v>
      </c>
      <c r="J230" s="419">
        <f>IF(Monatsverwendungsnachweis!I241="ja",1,0)</f>
        <v>0</v>
      </c>
      <c r="K230" s="419">
        <f>IF(Monatsverwendungsnachweis!Q241+Monatsverwendungsnachweis!R241&gt;0,1,0)</f>
        <v>0</v>
      </c>
      <c r="L230" s="695">
        <f t="shared" si="3"/>
        <v>0</v>
      </c>
      <c r="M230" s="419">
        <f>Monatsverwendungsnachweis!BM241</f>
        <v>1</v>
      </c>
      <c r="N230" s="419">
        <f>IF(H230=1,Ermittlung_Pauschale!K230,L230*M230)</f>
        <v>0</v>
      </c>
      <c r="O230" s="147" t="e">
        <f>N230*'Pauschale Summen'!$G$17</f>
        <v>#VALUE!</v>
      </c>
    </row>
    <row r="231" spans="1:15" x14ac:dyDescent="0.25">
      <c r="A231" s="103" t="str">
        <f>Monatsverwendungsnachweis!A242</f>
        <v/>
      </c>
      <c r="B231" s="145">
        <f>Monatsverwendungsnachweis!B242</f>
        <v>0</v>
      </c>
      <c r="C231" s="145">
        <f>Monatsverwendungsnachweis!D242</f>
        <v>0</v>
      </c>
      <c r="D231" s="116" t="str">
        <f>IF(Monatsverwendungsnachweis!F242="","",Monatsverwendungsnachweis!F242)</f>
        <v/>
      </c>
      <c r="E231" s="116" t="str">
        <f>IF(Monatsverwendungsnachweis!H242="","",Monatsverwendungsnachweis!H242)</f>
        <v/>
      </c>
      <c r="F231" s="103">
        <f>Monatsverwendungsnachweis!G242</f>
        <v>0</v>
      </c>
      <c r="G231" s="116">
        <f>Monatsverwendungsnachweis!H242</f>
        <v>0</v>
      </c>
      <c r="H231" s="419" t="str">
        <f>VLOOKUP(Monatsverwendungsnachweis!$K$5,Matrix,3,FALSE)</f>
        <v>?</v>
      </c>
      <c r="I231" s="419" t="str">
        <f>VLOOKUP(Monatsverwendungsnachweis!$K$5,Matrix,9,FALSE)</f>
        <v>?</v>
      </c>
      <c r="J231" s="419">
        <f>IF(Monatsverwendungsnachweis!I242="ja",1,0)</f>
        <v>0</v>
      </c>
      <c r="K231" s="419">
        <f>IF(Monatsverwendungsnachweis!Q242+Monatsverwendungsnachweis!R242&gt;0,1,0)</f>
        <v>0</v>
      </c>
      <c r="L231" s="695">
        <f t="shared" si="3"/>
        <v>0</v>
      </c>
      <c r="M231" s="419">
        <f>Monatsverwendungsnachweis!BM242</f>
        <v>1</v>
      </c>
      <c r="N231" s="419">
        <f>IF(H231=1,Ermittlung_Pauschale!K231,L231*M231)</f>
        <v>0</v>
      </c>
      <c r="O231" s="147" t="e">
        <f>N231*'Pauschale Summen'!$G$17</f>
        <v>#VALUE!</v>
      </c>
    </row>
    <row r="232" spans="1:15" x14ac:dyDescent="0.25">
      <c r="A232" s="103" t="str">
        <f>Monatsverwendungsnachweis!A243</f>
        <v/>
      </c>
      <c r="B232" s="145">
        <f>Monatsverwendungsnachweis!B243</f>
        <v>0</v>
      </c>
      <c r="C232" s="145">
        <f>Monatsverwendungsnachweis!D243</f>
        <v>0</v>
      </c>
      <c r="D232" s="116" t="str">
        <f>IF(Monatsverwendungsnachweis!F243="","",Monatsverwendungsnachweis!F243)</f>
        <v/>
      </c>
      <c r="E232" s="116" t="str">
        <f>IF(Monatsverwendungsnachweis!H243="","",Monatsverwendungsnachweis!H243)</f>
        <v/>
      </c>
      <c r="F232" s="103">
        <f>Monatsverwendungsnachweis!G243</f>
        <v>0</v>
      </c>
      <c r="G232" s="116">
        <f>Monatsverwendungsnachweis!H243</f>
        <v>0</v>
      </c>
      <c r="H232" s="419" t="str">
        <f>VLOOKUP(Monatsverwendungsnachweis!$K$5,Matrix,3,FALSE)</f>
        <v>?</v>
      </c>
      <c r="I232" s="419" t="str">
        <f>VLOOKUP(Monatsverwendungsnachweis!$K$5,Matrix,9,FALSE)</f>
        <v>?</v>
      </c>
      <c r="J232" s="419">
        <f>IF(Monatsverwendungsnachweis!I243="ja",1,0)</f>
        <v>0</v>
      </c>
      <c r="K232" s="419">
        <f>IF(Monatsverwendungsnachweis!Q243+Monatsverwendungsnachweis!R243&gt;0,1,0)</f>
        <v>0</v>
      </c>
      <c r="L232" s="695">
        <f t="shared" si="3"/>
        <v>0</v>
      </c>
      <c r="M232" s="419">
        <f>Monatsverwendungsnachweis!BM243</f>
        <v>1</v>
      </c>
      <c r="N232" s="419">
        <f>IF(H232=1,Ermittlung_Pauschale!K232,L232*M232)</f>
        <v>0</v>
      </c>
      <c r="O232" s="147" t="e">
        <f>N232*'Pauschale Summen'!$G$17</f>
        <v>#VALUE!</v>
      </c>
    </row>
    <row r="233" spans="1:15" x14ac:dyDescent="0.25">
      <c r="A233" s="103" t="str">
        <f>Monatsverwendungsnachweis!A244</f>
        <v/>
      </c>
      <c r="B233" s="145">
        <f>Monatsverwendungsnachweis!B244</f>
        <v>0</v>
      </c>
      <c r="C233" s="145">
        <f>Monatsverwendungsnachweis!D244</f>
        <v>0</v>
      </c>
      <c r="D233" s="116" t="str">
        <f>IF(Monatsverwendungsnachweis!F244="","",Monatsverwendungsnachweis!F244)</f>
        <v/>
      </c>
      <c r="E233" s="116" t="str">
        <f>IF(Monatsverwendungsnachweis!H244="","",Monatsverwendungsnachweis!H244)</f>
        <v/>
      </c>
      <c r="F233" s="103">
        <f>Monatsverwendungsnachweis!G244</f>
        <v>0</v>
      </c>
      <c r="G233" s="116">
        <f>Monatsverwendungsnachweis!H244</f>
        <v>0</v>
      </c>
      <c r="H233" s="419" t="str">
        <f>VLOOKUP(Monatsverwendungsnachweis!$K$5,Matrix,3,FALSE)</f>
        <v>?</v>
      </c>
      <c r="I233" s="419" t="str">
        <f>VLOOKUP(Monatsverwendungsnachweis!$K$5,Matrix,9,FALSE)</f>
        <v>?</v>
      </c>
      <c r="J233" s="419">
        <f>IF(Monatsverwendungsnachweis!I244="ja",1,0)</f>
        <v>0</v>
      </c>
      <c r="K233" s="419">
        <f>IF(Monatsverwendungsnachweis!Q244+Monatsverwendungsnachweis!R244&gt;0,1,0)</f>
        <v>0</v>
      </c>
      <c r="L233" s="695">
        <f t="shared" si="3"/>
        <v>0</v>
      </c>
      <c r="M233" s="419">
        <f>Monatsverwendungsnachweis!BM244</f>
        <v>1</v>
      </c>
      <c r="N233" s="419">
        <f>IF(H233=1,Ermittlung_Pauschale!K233,L233*M233)</f>
        <v>0</v>
      </c>
      <c r="O233" s="147" t="e">
        <f>N233*'Pauschale Summen'!$G$17</f>
        <v>#VALUE!</v>
      </c>
    </row>
    <row r="234" spans="1:15" x14ac:dyDescent="0.25">
      <c r="A234" s="103" t="str">
        <f>Monatsverwendungsnachweis!A245</f>
        <v/>
      </c>
      <c r="B234" s="145">
        <f>Monatsverwendungsnachweis!B245</f>
        <v>0</v>
      </c>
      <c r="C234" s="145">
        <f>Monatsverwendungsnachweis!D245</f>
        <v>0</v>
      </c>
      <c r="D234" s="116" t="str">
        <f>IF(Monatsverwendungsnachweis!F245="","",Monatsverwendungsnachweis!F245)</f>
        <v/>
      </c>
      <c r="E234" s="116" t="str">
        <f>IF(Monatsverwendungsnachweis!H245="","",Monatsverwendungsnachweis!H245)</f>
        <v/>
      </c>
      <c r="F234" s="103">
        <f>Monatsverwendungsnachweis!G245</f>
        <v>0</v>
      </c>
      <c r="G234" s="116">
        <f>Monatsverwendungsnachweis!H245</f>
        <v>0</v>
      </c>
      <c r="H234" s="419" t="str">
        <f>VLOOKUP(Monatsverwendungsnachweis!$K$5,Matrix,3,FALSE)</f>
        <v>?</v>
      </c>
      <c r="I234" s="419" t="str">
        <f>VLOOKUP(Monatsverwendungsnachweis!$K$5,Matrix,9,FALSE)</f>
        <v>?</v>
      </c>
      <c r="J234" s="419">
        <f>IF(Monatsverwendungsnachweis!I245="ja",1,0)</f>
        <v>0</v>
      </c>
      <c r="K234" s="419">
        <f>IF(Monatsverwendungsnachweis!Q245+Monatsverwendungsnachweis!R245&gt;0,1,0)</f>
        <v>0</v>
      </c>
      <c r="L234" s="695">
        <f t="shared" si="3"/>
        <v>0</v>
      </c>
      <c r="M234" s="419">
        <f>Monatsverwendungsnachweis!BM245</f>
        <v>1</v>
      </c>
      <c r="N234" s="419">
        <f>IF(H234=1,Ermittlung_Pauschale!K234,L234*M234)</f>
        <v>0</v>
      </c>
      <c r="O234" s="147" t="e">
        <f>N234*'Pauschale Summen'!$G$17</f>
        <v>#VALUE!</v>
      </c>
    </row>
    <row r="235" spans="1:15" x14ac:dyDescent="0.25">
      <c r="A235" s="103" t="str">
        <f>Monatsverwendungsnachweis!A246</f>
        <v/>
      </c>
      <c r="B235" s="145">
        <f>Monatsverwendungsnachweis!B246</f>
        <v>0</v>
      </c>
      <c r="C235" s="145">
        <f>Monatsverwendungsnachweis!D246</f>
        <v>0</v>
      </c>
      <c r="D235" s="116" t="str">
        <f>IF(Monatsverwendungsnachweis!F246="","",Monatsverwendungsnachweis!F246)</f>
        <v/>
      </c>
      <c r="E235" s="116" t="str">
        <f>IF(Monatsverwendungsnachweis!H246="","",Monatsverwendungsnachweis!H246)</f>
        <v/>
      </c>
      <c r="F235" s="103">
        <f>Monatsverwendungsnachweis!G246</f>
        <v>0</v>
      </c>
      <c r="G235" s="116">
        <f>Monatsverwendungsnachweis!H246</f>
        <v>0</v>
      </c>
      <c r="H235" s="419" t="str">
        <f>VLOOKUP(Monatsverwendungsnachweis!$K$5,Matrix,3,FALSE)</f>
        <v>?</v>
      </c>
      <c r="I235" s="419" t="str">
        <f>VLOOKUP(Monatsverwendungsnachweis!$K$5,Matrix,9,FALSE)</f>
        <v>?</v>
      </c>
      <c r="J235" s="419">
        <f>IF(Monatsverwendungsnachweis!I246="ja",1,0)</f>
        <v>0</v>
      </c>
      <c r="K235" s="419">
        <f>IF(Monatsverwendungsnachweis!Q246+Monatsverwendungsnachweis!R246&gt;0,1,0)</f>
        <v>0</v>
      </c>
      <c r="L235" s="695">
        <f t="shared" si="3"/>
        <v>0</v>
      </c>
      <c r="M235" s="419">
        <f>Monatsverwendungsnachweis!BM246</f>
        <v>1</v>
      </c>
      <c r="N235" s="419">
        <f>IF(H235=1,Ermittlung_Pauschale!K235,L235*M235)</f>
        <v>0</v>
      </c>
      <c r="O235" s="147" t="e">
        <f>N235*'Pauschale Summen'!$G$17</f>
        <v>#VALUE!</v>
      </c>
    </row>
    <row r="236" spans="1:15" x14ac:dyDescent="0.25">
      <c r="A236" s="103" t="str">
        <f>Monatsverwendungsnachweis!A247</f>
        <v/>
      </c>
      <c r="B236" s="145">
        <f>Monatsverwendungsnachweis!B247</f>
        <v>0</v>
      </c>
      <c r="C236" s="145">
        <f>Monatsverwendungsnachweis!D247</f>
        <v>0</v>
      </c>
      <c r="D236" s="116" t="str">
        <f>IF(Monatsverwendungsnachweis!F247="","",Monatsverwendungsnachweis!F247)</f>
        <v/>
      </c>
      <c r="E236" s="116" t="str">
        <f>IF(Monatsverwendungsnachweis!H247="","",Monatsverwendungsnachweis!H247)</f>
        <v/>
      </c>
      <c r="F236" s="103">
        <f>Monatsverwendungsnachweis!G247</f>
        <v>0</v>
      </c>
      <c r="G236" s="116">
        <f>Monatsverwendungsnachweis!H247</f>
        <v>0</v>
      </c>
      <c r="H236" s="419" t="str">
        <f>VLOOKUP(Monatsverwendungsnachweis!$K$5,Matrix,3,FALSE)</f>
        <v>?</v>
      </c>
      <c r="I236" s="419" t="str">
        <f>VLOOKUP(Monatsverwendungsnachweis!$K$5,Matrix,9,FALSE)</f>
        <v>?</v>
      </c>
      <c r="J236" s="419">
        <f>IF(Monatsverwendungsnachweis!I247="ja",1,0)</f>
        <v>0</v>
      </c>
      <c r="K236" s="419">
        <f>IF(Monatsverwendungsnachweis!Q247+Monatsverwendungsnachweis!R247&gt;0,1,0)</f>
        <v>0</v>
      </c>
      <c r="L236" s="695">
        <f t="shared" si="3"/>
        <v>0</v>
      </c>
      <c r="M236" s="419">
        <f>Monatsverwendungsnachweis!BM247</f>
        <v>1</v>
      </c>
      <c r="N236" s="419">
        <f>IF(H236=1,Ermittlung_Pauschale!K236,L236*M236)</f>
        <v>0</v>
      </c>
      <c r="O236" s="147" t="e">
        <f>N236*'Pauschale Summen'!$G$17</f>
        <v>#VALUE!</v>
      </c>
    </row>
    <row r="237" spans="1:15" x14ac:dyDescent="0.25">
      <c r="A237" s="103" t="str">
        <f>Monatsverwendungsnachweis!A248</f>
        <v/>
      </c>
      <c r="B237" s="145">
        <f>Monatsverwendungsnachweis!B248</f>
        <v>0</v>
      </c>
      <c r="C237" s="145">
        <f>Monatsverwendungsnachweis!D248</f>
        <v>0</v>
      </c>
      <c r="D237" s="116" t="str">
        <f>IF(Monatsverwendungsnachweis!F248="","",Monatsverwendungsnachweis!F248)</f>
        <v/>
      </c>
      <c r="E237" s="116" t="str">
        <f>IF(Monatsverwendungsnachweis!H248="","",Monatsverwendungsnachweis!H248)</f>
        <v/>
      </c>
      <c r="F237" s="103">
        <f>Monatsverwendungsnachweis!G248</f>
        <v>0</v>
      </c>
      <c r="G237" s="116">
        <f>Monatsverwendungsnachweis!H248</f>
        <v>0</v>
      </c>
      <c r="H237" s="419" t="str">
        <f>VLOOKUP(Monatsverwendungsnachweis!$K$5,Matrix,3,FALSE)</f>
        <v>?</v>
      </c>
      <c r="I237" s="419" t="str">
        <f>VLOOKUP(Monatsverwendungsnachweis!$K$5,Matrix,9,FALSE)</f>
        <v>?</v>
      </c>
      <c r="J237" s="419">
        <f>IF(Monatsverwendungsnachweis!I248="ja",1,0)</f>
        <v>0</v>
      </c>
      <c r="K237" s="419">
        <f>IF(Monatsverwendungsnachweis!Q248+Monatsverwendungsnachweis!R248&gt;0,1,0)</f>
        <v>0</v>
      </c>
      <c r="L237" s="695">
        <f t="shared" si="3"/>
        <v>0</v>
      </c>
      <c r="M237" s="419">
        <f>Monatsverwendungsnachweis!BM248</f>
        <v>1</v>
      </c>
      <c r="N237" s="419">
        <f>IF(H237=1,Ermittlung_Pauschale!K237,L237*M237)</f>
        <v>0</v>
      </c>
      <c r="O237" s="147" t="e">
        <f>N237*'Pauschale Summen'!$G$17</f>
        <v>#VALUE!</v>
      </c>
    </row>
    <row r="238" spans="1:15" x14ac:dyDescent="0.25">
      <c r="A238" s="103" t="str">
        <f>Monatsverwendungsnachweis!A249</f>
        <v/>
      </c>
      <c r="B238" s="145">
        <f>Monatsverwendungsnachweis!B249</f>
        <v>0</v>
      </c>
      <c r="C238" s="145">
        <f>Monatsverwendungsnachweis!D249</f>
        <v>0</v>
      </c>
      <c r="D238" s="116" t="str">
        <f>IF(Monatsverwendungsnachweis!F249="","",Monatsverwendungsnachweis!F249)</f>
        <v/>
      </c>
      <c r="E238" s="116" t="str">
        <f>IF(Monatsverwendungsnachweis!H249="","",Monatsverwendungsnachweis!H249)</f>
        <v/>
      </c>
      <c r="F238" s="103">
        <f>Monatsverwendungsnachweis!G249</f>
        <v>0</v>
      </c>
      <c r="G238" s="116">
        <f>Monatsverwendungsnachweis!H249</f>
        <v>0</v>
      </c>
      <c r="H238" s="419" t="str">
        <f>VLOOKUP(Monatsverwendungsnachweis!$K$5,Matrix,3,FALSE)</f>
        <v>?</v>
      </c>
      <c r="I238" s="419" t="str">
        <f>VLOOKUP(Monatsverwendungsnachweis!$K$5,Matrix,9,FALSE)</f>
        <v>?</v>
      </c>
      <c r="J238" s="419">
        <f>IF(Monatsverwendungsnachweis!I249="ja",1,0)</f>
        <v>0</v>
      </c>
      <c r="K238" s="419">
        <f>IF(Monatsverwendungsnachweis!Q249+Monatsverwendungsnachweis!R249&gt;0,1,0)</f>
        <v>0</v>
      </c>
      <c r="L238" s="695">
        <f t="shared" si="3"/>
        <v>0</v>
      </c>
      <c r="M238" s="419">
        <f>Monatsverwendungsnachweis!BM249</f>
        <v>1</v>
      </c>
      <c r="N238" s="419">
        <f>IF(H238=1,Ermittlung_Pauschale!K238,L238*M238)</f>
        <v>0</v>
      </c>
      <c r="O238" s="147" t="e">
        <f>N238*'Pauschale Summen'!$G$17</f>
        <v>#VALUE!</v>
      </c>
    </row>
    <row r="239" spans="1:15" x14ac:dyDescent="0.25">
      <c r="A239" s="103" t="str">
        <f>Monatsverwendungsnachweis!A250</f>
        <v/>
      </c>
      <c r="B239" s="145">
        <f>Monatsverwendungsnachweis!B250</f>
        <v>0</v>
      </c>
      <c r="C239" s="145">
        <f>Monatsverwendungsnachweis!D250</f>
        <v>0</v>
      </c>
      <c r="D239" s="116" t="str">
        <f>IF(Monatsverwendungsnachweis!F250="","",Monatsverwendungsnachweis!F250)</f>
        <v/>
      </c>
      <c r="E239" s="116" t="str">
        <f>IF(Monatsverwendungsnachweis!H250="","",Monatsverwendungsnachweis!H250)</f>
        <v/>
      </c>
      <c r="F239" s="103">
        <f>Monatsverwendungsnachweis!G250</f>
        <v>0</v>
      </c>
      <c r="G239" s="116">
        <f>Monatsverwendungsnachweis!H250</f>
        <v>0</v>
      </c>
      <c r="H239" s="419" t="str">
        <f>VLOOKUP(Monatsverwendungsnachweis!$K$5,Matrix,3,FALSE)</f>
        <v>?</v>
      </c>
      <c r="I239" s="419" t="str">
        <f>VLOOKUP(Monatsverwendungsnachweis!$K$5,Matrix,9,FALSE)</f>
        <v>?</v>
      </c>
      <c r="J239" s="419">
        <f>IF(Monatsverwendungsnachweis!I250="ja",1,0)</f>
        <v>0</v>
      </c>
      <c r="K239" s="419">
        <f>IF(Monatsverwendungsnachweis!Q250+Monatsverwendungsnachweis!R250&gt;0,1,0)</f>
        <v>0</v>
      </c>
      <c r="L239" s="695">
        <f t="shared" si="3"/>
        <v>0</v>
      </c>
      <c r="M239" s="419">
        <f>Monatsverwendungsnachweis!BM250</f>
        <v>1</v>
      </c>
      <c r="N239" s="419">
        <f>IF(H239=1,Ermittlung_Pauschale!K239,L239*M239)</f>
        <v>0</v>
      </c>
      <c r="O239" s="147" t="e">
        <f>N239*'Pauschale Summen'!$G$17</f>
        <v>#VALUE!</v>
      </c>
    </row>
    <row r="240" spans="1:15" x14ac:dyDescent="0.25">
      <c r="A240" s="103" t="str">
        <f>Monatsverwendungsnachweis!A251</f>
        <v/>
      </c>
      <c r="B240" s="145">
        <f>Monatsverwendungsnachweis!B251</f>
        <v>0</v>
      </c>
      <c r="C240" s="145">
        <f>Monatsverwendungsnachweis!D251</f>
        <v>0</v>
      </c>
      <c r="D240" s="116" t="str">
        <f>IF(Monatsverwendungsnachweis!F251="","",Monatsverwendungsnachweis!F251)</f>
        <v/>
      </c>
      <c r="E240" s="116" t="str">
        <f>IF(Monatsverwendungsnachweis!H251="","",Monatsverwendungsnachweis!H251)</f>
        <v/>
      </c>
      <c r="F240" s="103">
        <f>Monatsverwendungsnachweis!G251</f>
        <v>0</v>
      </c>
      <c r="G240" s="116">
        <f>Monatsverwendungsnachweis!H251</f>
        <v>0</v>
      </c>
      <c r="H240" s="419" t="str">
        <f>VLOOKUP(Monatsverwendungsnachweis!$K$5,Matrix,3,FALSE)</f>
        <v>?</v>
      </c>
      <c r="I240" s="419" t="str">
        <f>VLOOKUP(Monatsverwendungsnachweis!$K$5,Matrix,9,FALSE)</f>
        <v>?</v>
      </c>
      <c r="J240" s="419">
        <f>IF(Monatsverwendungsnachweis!I251="ja",1,0)</f>
        <v>0</v>
      </c>
      <c r="K240" s="419">
        <f>IF(Monatsverwendungsnachweis!Q251+Monatsverwendungsnachweis!R251&gt;0,1,0)</f>
        <v>0</v>
      </c>
      <c r="L240" s="695">
        <f t="shared" si="3"/>
        <v>0</v>
      </c>
      <c r="M240" s="419">
        <f>Monatsverwendungsnachweis!BM251</f>
        <v>1</v>
      </c>
      <c r="N240" s="419">
        <f>IF(H240=1,Ermittlung_Pauschale!K240,L240*M240)</f>
        <v>0</v>
      </c>
      <c r="O240" s="147" t="e">
        <f>N240*'Pauschale Summen'!$G$17</f>
        <v>#VALUE!</v>
      </c>
    </row>
    <row r="241" spans="1:15" x14ac:dyDescent="0.25">
      <c r="A241" s="103" t="str">
        <f>Monatsverwendungsnachweis!A252</f>
        <v/>
      </c>
      <c r="B241" s="145">
        <f>Monatsverwendungsnachweis!B252</f>
        <v>0</v>
      </c>
      <c r="C241" s="145">
        <f>Monatsverwendungsnachweis!D252</f>
        <v>0</v>
      </c>
      <c r="D241" s="116" t="str">
        <f>IF(Monatsverwendungsnachweis!F252="","",Monatsverwendungsnachweis!F252)</f>
        <v/>
      </c>
      <c r="E241" s="116" t="str">
        <f>IF(Monatsverwendungsnachweis!H252="","",Monatsverwendungsnachweis!H252)</f>
        <v/>
      </c>
      <c r="F241" s="103">
        <f>Monatsverwendungsnachweis!G252</f>
        <v>0</v>
      </c>
      <c r="G241" s="116">
        <f>Monatsverwendungsnachweis!H252</f>
        <v>0</v>
      </c>
      <c r="H241" s="419" t="str">
        <f>VLOOKUP(Monatsverwendungsnachweis!$K$5,Matrix,3,FALSE)</f>
        <v>?</v>
      </c>
      <c r="I241" s="419" t="str">
        <f>VLOOKUP(Monatsverwendungsnachweis!$K$5,Matrix,9,FALSE)</f>
        <v>?</v>
      </c>
      <c r="J241" s="419">
        <f>IF(Monatsverwendungsnachweis!I252="ja",1,0)</f>
        <v>0</v>
      </c>
      <c r="K241" s="419">
        <f>IF(Monatsverwendungsnachweis!Q252+Monatsverwendungsnachweis!R252&gt;0,1,0)</f>
        <v>0</v>
      </c>
      <c r="L241" s="695">
        <f t="shared" si="3"/>
        <v>0</v>
      </c>
      <c r="M241" s="419">
        <f>Monatsverwendungsnachweis!BM252</f>
        <v>1</v>
      </c>
      <c r="N241" s="419">
        <f>IF(H241=1,Ermittlung_Pauschale!K241,L241*M241)</f>
        <v>0</v>
      </c>
      <c r="O241" s="147" t="e">
        <f>N241*'Pauschale Summen'!$G$17</f>
        <v>#VALUE!</v>
      </c>
    </row>
    <row r="242" spans="1:15" x14ac:dyDescent="0.25">
      <c r="A242" s="103" t="str">
        <f>Monatsverwendungsnachweis!A253</f>
        <v/>
      </c>
      <c r="B242" s="145">
        <f>Monatsverwendungsnachweis!B253</f>
        <v>0</v>
      </c>
      <c r="C242" s="145">
        <f>Monatsverwendungsnachweis!D253</f>
        <v>0</v>
      </c>
      <c r="D242" s="116" t="str">
        <f>IF(Monatsverwendungsnachweis!F253="","",Monatsverwendungsnachweis!F253)</f>
        <v/>
      </c>
      <c r="E242" s="116" t="str">
        <f>IF(Monatsverwendungsnachweis!H253="","",Monatsverwendungsnachweis!H253)</f>
        <v/>
      </c>
      <c r="F242" s="103">
        <f>Monatsverwendungsnachweis!G253</f>
        <v>0</v>
      </c>
      <c r="G242" s="116">
        <f>Monatsverwendungsnachweis!H253</f>
        <v>0</v>
      </c>
      <c r="H242" s="419" t="str">
        <f>VLOOKUP(Monatsverwendungsnachweis!$K$5,Matrix,3,FALSE)</f>
        <v>?</v>
      </c>
      <c r="I242" s="419" t="str">
        <f>VLOOKUP(Monatsverwendungsnachweis!$K$5,Matrix,9,FALSE)</f>
        <v>?</v>
      </c>
      <c r="J242" s="419">
        <f>IF(Monatsverwendungsnachweis!I253="ja",1,0)</f>
        <v>0</v>
      </c>
      <c r="K242" s="419">
        <f>IF(Monatsverwendungsnachweis!Q253+Monatsverwendungsnachweis!R253&gt;0,1,0)</f>
        <v>0</v>
      </c>
      <c r="L242" s="695">
        <f t="shared" si="3"/>
        <v>0</v>
      </c>
      <c r="M242" s="419">
        <f>Monatsverwendungsnachweis!BM253</f>
        <v>1</v>
      </c>
      <c r="N242" s="419">
        <f>IF(H242=1,Ermittlung_Pauschale!K242,L242*M242)</f>
        <v>0</v>
      </c>
      <c r="O242" s="147" t="e">
        <f>N242*'Pauschale Summen'!$G$17</f>
        <v>#VALUE!</v>
      </c>
    </row>
    <row r="243" spans="1:15" x14ac:dyDescent="0.25">
      <c r="A243" s="103" t="str">
        <f>Monatsverwendungsnachweis!A254</f>
        <v/>
      </c>
      <c r="B243" s="145">
        <f>Monatsverwendungsnachweis!B254</f>
        <v>0</v>
      </c>
      <c r="C243" s="145">
        <f>Monatsverwendungsnachweis!D254</f>
        <v>0</v>
      </c>
      <c r="D243" s="116" t="str">
        <f>IF(Monatsverwendungsnachweis!F254="","",Monatsverwendungsnachweis!F254)</f>
        <v/>
      </c>
      <c r="E243" s="116" t="str">
        <f>IF(Monatsverwendungsnachweis!H254="","",Monatsverwendungsnachweis!H254)</f>
        <v/>
      </c>
      <c r="F243" s="103">
        <f>Monatsverwendungsnachweis!G254</f>
        <v>0</v>
      </c>
      <c r="G243" s="116">
        <f>Monatsverwendungsnachweis!H254</f>
        <v>0</v>
      </c>
      <c r="H243" s="419" t="str">
        <f>VLOOKUP(Monatsverwendungsnachweis!$K$5,Matrix,3,FALSE)</f>
        <v>?</v>
      </c>
      <c r="I243" s="419" t="str">
        <f>VLOOKUP(Monatsverwendungsnachweis!$K$5,Matrix,9,FALSE)</f>
        <v>?</v>
      </c>
      <c r="J243" s="419">
        <f>IF(Monatsverwendungsnachweis!I254="ja",1,0)</f>
        <v>0</v>
      </c>
      <c r="K243" s="419">
        <f>IF(Monatsverwendungsnachweis!Q254+Monatsverwendungsnachweis!R254&gt;0,1,0)</f>
        <v>0</v>
      </c>
      <c r="L243" s="695">
        <f t="shared" si="3"/>
        <v>0</v>
      </c>
      <c r="M243" s="419">
        <f>Monatsverwendungsnachweis!BM254</f>
        <v>1</v>
      </c>
      <c r="N243" s="419">
        <f>IF(H243=1,Ermittlung_Pauschale!K243,L243*M243)</f>
        <v>0</v>
      </c>
      <c r="O243" s="147" t="e">
        <f>N243*'Pauschale Summen'!$G$17</f>
        <v>#VALUE!</v>
      </c>
    </row>
    <row r="244" spans="1:15" x14ac:dyDescent="0.25">
      <c r="A244" s="103" t="str">
        <f>Monatsverwendungsnachweis!A255</f>
        <v/>
      </c>
      <c r="B244" s="145">
        <f>Monatsverwendungsnachweis!B255</f>
        <v>0</v>
      </c>
      <c r="C244" s="145">
        <f>Monatsverwendungsnachweis!D255</f>
        <v>0</v>
      </c>
      <c r="D244" s="116" t="str">
        <f>IF(Monatsverwendungsnachweis!F255="","",Monatsverwendungsnachweis!F255)</f>
        <v/>
      </c>
      <c r="E244" s="116" t="str">
        <f>IF(Monatsverwendungsnachweis!H255="","",Monatsverwendungsnachweis!H255)</f>
        <v/>
      </c>
      <c r="F244" s="103">
        <f>Monatsverwendungsnachweis!G255</f>
        <v>0</v>
      </c>
      <c r="G244" s="116">
        <f>Monatsverwendungsnachweis!H255</f>
        <v>0</v>
      </c>
      <c r="H244" s="419" t="str">
        <f>VLOOKUP(Monatsverwendungsnachweis!$K$5,Matrix,3,FALSE)</f>
        <v>?</v>
      </c>
      <c r="I244" s="419" t="str">
        <f>VLOOKUP(Monatsverwendungsnachweis!$K$5,Matrix,9,FALSE)</f>
        <v>?</v>
      </c>
      <c r="J244" s="419">
        <f>IF(Monatsverwendungsnachweis!I255="ja",1,0)</f>
        <v>0</v>
      </c>
      <c r="K244" s="419">
        <f>IF(Monatsverwendungsnachweis!Q255+Monatsverwendungsnachweis!R255&gt;0,1,0)</f>
        <v>0</v>
      </c>
      <c r="L244" s="695">
        <f t="shared" si="3"/>
        <v>0</v>
      </c>
      <c r="M244" s="419">
        <f>Monatsverwendungsnachweis!BM255</f>
        <v>1</v>
      </c>
      <c r="N244" s="419">
        <f>IF(H244=1,Ermittlung_Pauschale!K244,L244*M244)</f>
        <v>0</v>
      </c>
      <c r="O244" s="147" t="e">
        <f>N244*'Pauschale Summen'!$G$17</f>
        <v>#VALUE!</v>
      </c>
    </row>
    <row r="245" spans="1:15" x14ac:dyDescent="0.25">
      <c r="A245" s="103" t="str">
        <f>Monatsverwendungsnachweis!A256</f>
        <v/>
      </c>
      <c r="B245" s="145">
        <f>Monatsverwendungsnachweis!B256</f>
        <v>0</v>
      </c>
      <c r="C245" s="145">
        <f>Monatsverwendungsnachweis!D256</f>
        <v>0</v>
      </c>
      <c r="D245" s="116" t="str">
        <f>IF(Monatsverwendungsnachweis!F256="","",Monatsverwendungsnachweis!F256)</f>
        <v/>
      </c>
      <c r="E245" s="116" t="str">
        <f>IF(Monatsverwendungsnachweis!H256="","",Monatsverwendungsnachweis!H256)</f>
        <v/>
      </c>
      <c r="F245" s="103">
        <f>Monatsverwendungsnachweis!G256</f>
        <v>0</v>
      </c>
      <c r="G245" s="116">
        <f>Monatsverwendungsnachweis!H256</f>
        <v>0</v>
      </c>
      <c r="H245" s="419" t="str">
        <f>VLOOKUP(Monatsverwendungsnachweis!$K$5,Matrix,3,FALSE)</f>
        <v>?</v>
      </c>
      <c r="I245" s="419" t="str">
        <f>VLOOKUP(Monatsverwendungsnachweis!$K$5,Matrix,9,FALSE)</f>
        <v>?</v>
      </c>
      <c r="J245" s="419">
        <f>IF(Monatsverwendungsnachweis!I256="ja",1,0)</f>
        <v>0</v>
      </c>
      <c r="K245" s="419">
        <f>IF(Monatsverwendungsnachweis!Q256+Monatsverwendungsnachweis!R256&gt;0,1,0)</f>
        <v>0</v>
      </c>
      <c r="L245" s="695">
        <f t="shared" si="3"/>
        <v>0</v>
      </c>
      <c r="M245" s="419">
        <f>Monatsverwendungsnachweis!BM256</f>
        <v>1</v>
      </c>
      <c r="N245" s="419">
        <f>IF(H245=1,Ermittlung_Pauschale!K245,L245*M245)</f>
        <v>0</v>
      </c>
      <c r="O245" s="147" t="e">
        <f>N245*'Pauschale Summen'!$G$17</f>
        <v>#VALUE!</v>
      </c>
    </row>
    <row r="246" spans="1:15" x14ac:dyDescent="0.25">
      <c r="A246" s="103" t="str">
        <f>Monatsverwendungsnachweis!A257</f>
        <v/>
      </c>
      <c r="B246" s="145">
        <f>Monatsverwendungsnachweis!B257</f>
        <v>0</v>
      </c>
      <c r="C246" s="145">
        <f>Monatsverwendungsnachweis!D257</f>
        <v>0</v>
      </c>
      <c r="D246" s="116" t="str">
        <f>IF(Monatsverwendungsnachweis!F257="","",Monatsverwendungsnachweis!F257)</f>
        <v/>
      </c>
      <c r="E246" s="116" t="str">
        <f>IF(Monatsverwendungsnachweis!H257="","",Monatsverwendungsnachweis!H257)</f>
        <v/>
      </c>
      <c r="F246" s="103">
        <f>Monatsverwendungsnachweis!G257</f>
        <v>0</v>
      </c>
      <c r="G246" s="116">
        <f>Monatsverwendungsnachweis!H257</f>
        <v>0</v>
      </c>
      <c r="H246" s="419" t="str">
        <f>VLOOKUP(Monatsverwendungsnachweis!$K$5,Matrix,3,FALSE)</f>
        <v>?</v>
      </c>
      <c r="I246" s="419" t="str">
        <f>VLOOKUP(Monatsverwendungsnachweis!$K$5,Matrix,9,FALSE)</f>
        <v>?</v>
      </c>
      <c r="J246" s="419">
        <f>IF(Monatsverwendungsnachweis!I257="ja",1,0)</f>
        <v>0</v>
      </c>
      <c r="K246" s="419">
        <f>IF(Monatsverwendungsnachweis!Q257+Monatsverwendungsnachweis!R257&gt;0,1,0)</f>
        <v>0</v>
      </c>
      <c r="L246" s="695">
        <f t="shared" si="3"/>
        <v>0</v>
      </c>
      <c r="M246" s="419">
        <f>Monatsverwendungsnachweis!BM257</f>
        <v>1</v>
      </c>
      <c r="N246" s="419">
        <f>IF(H246=1,Ermittlung_Pauschale!K246,L246*M246)</f>
        <v>0</v>
      </c>
      <c r="O246" s="147" t="e">
        <f>N246*'Pauschale Summen'!$G$17</f>
        <v>#VALUE!</v>
      </c>
    </row>
    <row r="247" spans="1:15" x14ac:dyDescent="0.25">
      <c r="A247" s="103" t="str">
        <f>Monatsverwendungsnachweis!A258</f>
        <v/>
      </c>
      <c r="B247" s="145">
        <f>Monatsverwendungsnachweis!B258</f>
        <v>0</v>
      </c>
      <c r="C247" s="145">
        <f>Monatsverwendungsnachweis!D258</f>
        <v>0</v>
      </c>
      <c r="D247" s="116" t="str">
        <f>IF(Monatsverwendungsnachweis!F258="","",Monatsverwendungsnachweis!F258)</f>
        <v/>
      </c>
      <c r="E247" s="116" t="str">
        <f>IF(Monatsverwendungsnachweis!H258="","",Monatsverwendungsnachweis!H258)</f>
        <v/>
      </c>
      <c r="F247" s="103">
        <f>Monatsverwendungsnachweis!G258</f>
        <v>0</v>
      </c>
      <c r="G247" s="116">
        <f>Monatsverwendungsnachweis!H258</f>
        <v>0</v>
      </c>
      <c r="H247" s="419" t="str">
        <f>VLOOKUP(Monatsverwendungsnachweis!$K$5,Matrix,3,FALSE)</f>
        <v>?</v>
      </c>
      <c r="I247" s="419" t="str">
        <f>VLOOKUP(Monatsverwendungsnachweis!$K$5,Matrix,9,FALSE)</f>
        <v>?</v>
      </c>
      <c r="J247" s="419">
        <f>IF(Monatsverwendungsnachweis!I258="ja",1,0)</f>
        <v>0</v>
      </c>
      <c r="K247" s="419">
        <f>IF(Monatsverwendungsnachweis!Q258+Monatsverwendungsnachweis!R258&gt;0,1,0)</f>
        <v>0</v>
      </c>
      <c r="L247" s="695">
        <f t="shared" si="3"/>
        <v>0</v>
      </c>
      <c r="M247" s="419">
        <f>Monatsverwendungsnachweis!BM258</f>
        <v>1</v>
      </c>
      <c r="N247" s="419">
        <f>IF(H247=1,Ermittlung_Pauschale!K247,L247*M247)</f>
        <v>0</v>
      </c>
      <c r="O247" s="147" t="e">
        <f>N247*'Pauschale Summen'!$G$17</f>
        <v>#VALUE!</v>
      </c>
    </row>
    <row r="248" spans="1:15" x14ac:dyDescent="0.25">
      <c r="A248" s="103" t="str">
        <f>Monatsverwendungsnachweis!A259</f>
        <v/>
      </c>
      <c r="B248" s="145">
        <f>Monatsverwendungsnachweis!B259</f>
        <v>0</v>
      </c>
      <c r="C248" s="145">
        <f>Monatsverwendungsnachweis!D259</f>
        <v>0</v>
      </c>
      <c r="D248" s="116" t="str">
        <f>IF(Monatsverwendungsnachweis!F259="","",Monatsverwendungsnachweis!F259)</f>
        <v/>
      </c>
      <c r="E248" s="116" t="str">
        <f>IF(Monatsverwendungsnachweis!H259="","",Monatsverwendungsnachweis!H259)</f>
        <v/>
      </c>
      <c r="F248" s="103">
        <f>Monatsverwendungsnachweis!G259</f>
        <v>0</v>
      </c>
      <c r="G248" s="116">
        <f>Monatsverwendungsnachweis!H259</f>
        <v>0</v>
      </c>
      <c r="H248" s="419" t="str">
        <f>VLOOKUP(Monatsverwendungsnachweis!$K$5,Matrix,3,FALSE)</f>
        <v>?</v>
      </c>
      <c r="I248" s="419" t="str">
        <f>VLOOKUP(Monatsverwendungsnachweis!$K$5,Matrix,9,FALSE)</f>
        <v>?</v>
      </c>
      <c r="J248" s="419">
        <f>IF(Monatsverwendungsnachweis!I259="ja",1,0)</f>
        <v>0</v>
      </c>
      <c r="K248" s="419">
        <f>IF(Monatsverwendungsnachweis!Q259+Monatsverwendungsnachweis!R259&gt;0,1,0)</f>
        <v>0</v>
      </c>
      <c r="L248" s="695">
        <f t="shared" si="3"/>
        <v>0</v>
      </c>
      <c r="M248" s="419">
        <f>Monatsverwendungsnachweis!BM259</f>
        <v>1</v>
      </c>
      <c r="N248" s="419">
        <f>IF(H248=1,Ermittlung_Pauschale!K248,L248*M248)</f>
        <v>0</v>
      </c>
      <c r="O248" s="147" t="e">
        <f>N248*'Pauschale Summen'!$G$17</f>
        <v>#VALUE!</v>
      </c>
    </row>
    <row r="249" spans="1:15" x14ac:dyDescent="0.25">
      <c r="A249" s="103" t="str">
        <f>Monatsverwendungsnachweis!A260</f>
        <v/>
      </c>
      <c r="B249" s="145">
        <f>Monatsverwendungsnachweis!B260</f>
        <v>0</v>
      </c>
      <c r="C249" s="145">
        <f>Monatsverwendungsnachweis!D260</f>
        <v>0</v>
      </c>
      <c r="D249" s="116" t="str">
        <f>IF(Monatsverwendungsnachweis!F260="","",Monatsverwendungsnachweis!F260)</f>
        <v/>
      </c>
      <c r="E249" s="116" t="str">
        <f>IF(Monatsverwendungsnachweis!H260="","",Monatsverwendungsnachweis!H260)</f>
        <v/>
      </c>
      <c r="F249" s="103">
        <f>Monatsverwendungsnachweis!G260</f>
        <v>0</v>
      </c>
      <c r="G249" s="116">
        <f>Monatsverwendungsnachweis!H260</f>
        <v>0</v>
      </c>
      <c r="H249" s="419" t="str">
        <f>VLOOKUP(Monatsverwendungsnachweis!$K$5,Matrix,3,FALSE)</f>
        <v>?</v>
      </c>
      <c r="I249" s="419" t="str">
        <f>VLOOKUP(Monatsverwendungsnachweis!$K$5,Matrix,9,FALSE)</f>
        <v>?</v>
      </c>
      <c r="J249" s="419">
        <f>IF(Monatsverwendungsnachweis!I260="ja",1,0)</f>
        <v>0</v>
      </c>
      <c r="K249" s="419">
        <f>IF(Monatsverwendungsnachweis!Q260+Monatsverwendungsnachweis!R260&gt;0,1,0)</f>
        <v>0</v>
      </c>
      <c r="L249" s="695">
        <f t="shared" si="3"/>
        <v>0</v>
      </c>
      <c r="M249" s="419">
        <f>Monatsverwendungsnachweis!BM260</f>
        <v>1</v>
      </c>
      <c r="N249" s="419">
        <f>IF(H249=1,Ermittlung_Pauschale!K249,L249*M249)</f>
        <v>0</v>
      </c>
      <c r="O249" s="147" t="e">
        <f>N249*'Pauschale Summen'!$G$17</f>
        <v>#VALUE!</v>
      </c>
    </row>
    <row r="250" spans="1:15" x14ac:dyDescent="0.25">
      <c r="A250" s="103" t="str">
        <f>Monatsverwendungsnachweis!A261</f>
        <v/>
      </c>
      <c r="B250" s="145">
        <f>Monatsverwendungsnachweis!B261</f>
        <v>0</v>
      </c>
      <c r="C250" s="145">
        <f>Monatsverwendungsnachweis!D261</f>
        <v>0</v>
      </c>
      <c r="D250" s="116" t="str">
        <f>IF(Monatsverwendungsnachweis!F261="","",Monatsverwendungsnachweis!F261)</f>
        <v/>
      </c>
      <c r="E250" s="116" t="str">
        <f>IF(Monatsverwendungsnachweis!H261="","",Monatsverwendungsnachweis!H261)</f>
        <v/>
      </c>
      <c r="F250" s="103">
        <f>Monatsverwendungsnachweis!G261</f>
        <v>0</v>
      </c>
      <c r="G250" s="116">
        <f>Monatsverwendungsnachweis!H261</f>
        <v>0</v>
      </c>
      <c r="H250" s="419" t="str">
        <f>VLOOKUP(Monatsverwendungsnachweis!$K$5,Matrix,3,FALSE)</f>
        <v>?</v>
      </c>
      <c r="I250" s="419" t="str">
        <f>VLOOKUP(Monatsverwendungsnachweis!$K$5,Matrix,9,FALSE)</f>
        <v>?</v>
      </c>
      <c r="J250" s="419">
        <f>IF(Monatsverwendungsnachweis!I261="ja",1,0)</f>
        <v>0</v>
      </c>
      <c r="K250" s="419">
        <f>IF(Monatsverwendungsnachweis!Q261+Monatsverwendungsnachweis!R261&gt;0,1,0)</f>
        <v>0</v>
      </c>
      <c r="L250" s="695">
        <f t="shared" si="3"/>
        <v>0</v>
      </c>
      <c r="M250" s="419">
        <f>Monatsverwendungsnachweis!BM261</f>
        <v>1</v>
      </c>
      <c r="N250" s="419">
        <f>IF(H250=1,Ermittlung_Pauschale!K250,L250*M250)</f>
        <v>0</v>
      </c>
      <c r="O250" s="147" t="e">
        <f>N250*'Pauschale Summen'!$G$17</f>
        <v>#VALUE!</v>
      </c>
    </row>
    <row r="251" spans="1:15" x14ac:dyDescent="0.25">
      <c r="A251" s="103" t="str">
        <f>Monatsverwendungsnachweis!A262</f>
        <v/>
      </c>
      <c r="B251" s="145">
        <f>Monatsverwendungsnachweis!B262</f>
        <v>0</v>
      </c>
      <c r="C251" s="145">
        <f>Monatsverwendungsnachweis!D262</f>
        <v>0</v>
      </c>
      <c r="D251" s="116" t="str">
        <f>IF(Monatsverwendungsnachweis!F262="","",Monatsverwendungsnachweis!F262)</f>
        <v/>
      </c>
      <c r="E251" s="116" t="str">
        <f>IF(Monatsverwendungsnachweis!H262="","",Monatsverwendungsnachweis!H262)</f>
        <v/>
      </c>
      <c r="F251" s="103">
        <f>Monatsverwendungsnachweis!G262</f>
        <v>0</v>
      </c>
      <c r="G251" s="116">
        <f>Monatsverwendungsnachweis!H262</f>
        <v>0</v>
      </c>
      <c r="H251" s="419" t="str">
        <f>VLOOKUP(Monatsverwendungsnachweis!$K$5,Matrix,3,FALSE)</f>
        <v>?</v>
      </c>
      <c r="I251" s="419" t="str">
        <f>VLOOKUP(Monatsverwendungsnachweis!$K$5,Matrix,9,FALSE)</f>
        <v>?</v>
      </c>
      <c r="J251" s="419">
        <f>IF(Monatsverwendungsnachweis!I262="ja",1,0)</f>
        <v>0</v>
      </c>
      <c r="K251" s="419">
        <f>IF(Monatsverwendungsnachweis!Q262+Monatsverwendungsnachweis!R262&gt;0,1,0)</f>
        <v>0</v>
      </c>
      <c r="L251" s="695">
        <f t="shared" si="3"/>
        <v>0</v>
      </c>
      <c r="M251" s="419">
        <f>Monatsverwendungsnachweis!BM262</f>
        <v>1</v>
      </c>
      <c r="N251" s="419">
        <f>IF(H251=1,Ermittlung_Pauschale!K251,L251*M251)</f>
        <v>0</v>
      </c>
      <c r="O251" s="147" t="e">
        <f>N251*'Pauschale Summen'!$G$17</f>
        <v>#VALUE!</v>
      </c>
    </row>
    <row r="252" spans="1:15" x14ac:dyDescent="0.25">
      <c r="A252" s="103" t="str">
        <f>Monatsverwendungsnachweis!A263</f>
        <v/>
      </c>
      <c r="B252" s="145">
        <f>Monatsverwendungsnachweis!B263</f>
        <v>0</v>
      </c>
      <c r="C252" s="145">
        <f>Monatsverwendungsnachweis!D263</f>
        <v>0</v>
      </c>
      <c r="D252" s="116" t="str">
        <f>IF(Monatsverwendungsnachweis!F263="","",Monatsverwendungsnachweis!F263)</f>
        <v/>
      </c>
      <c r="E252" s="116" t="str">
        <f>IF(Monatsverwendungsnachweis!H263="","",Monatsverwendungsnachweis!H263)</f>
        <v/>
      </c>
      <c r="F252" s="103">
        <f>Monatsverwendungsnachweis!G263</f>
        <v>0</v>
      </c>
      <c r="G252" s="116">
        <f>Monatsverwendungsnachweis!H263</f>
        <v>0</v>
      </c>
      <c r="H252" s="419" t="str">
        <f>VLOOKUP(Monatsverwendungsnachweis!$K$5,Matrix,3,FALSE)</f>
        <v>?</v>
      </c>
      <c r="I252" s="419" t="str">
        <f>VLOOKUP(Monatsverwendungsnachweis!$K$5,Matrix,9,FALSE)</f>
        <v>?</v>
      </c>
      <c r="J252" s="419">
        <f>IF(Monatsverwendungsnachweis!I263="ja",1,0)</f>
        <v>0</v>
      </c>
      <c r="K252" s="419">
        <f>IF(Monatsverwendungsnachweis!Q263+Monatsverwendungsnachweis!R263&gt;0,1,0)</f>
        <v>0</v>
      </c>
      <c r="L252" s="695">
        <f t="shared" si="3"/>
        <v>0</v>
      </c>
      <c r="M252" s="419">
        <f>Monatsverwendungsnachweis!BM263</f>
        <v>1</v>
      </c>
      <c r="N252" s="419">
        <f>IF(H252=1,Ermittlung_Pauschale!K252,L252*M252)</f>
        <v>0</v>
      </c>
      <c r="O252" s="147" t="e">
        <f>N252*'Pauschale Summen'!$G$17</f>
        <v>#VALUE!</v>
      </c>
    </row>
    <row r="253" spans="1:15" x14ac:dyDescent="0.25">
      <c r="A253" s="103" t="str">
        <f>Monatsverwendungsnachweis!A264</f>
        <v/>
      </c>
      <c r="B253" s="145">
        <f>Monatsverwendungsnachweis!B264</f>
        <v>0</v>
      </c>
      <c r="C253" s="145">
        <f>Monatsverwendungsnachweis!D264</f>
        <v>0</v>
      </c>
      <c r="D253" s="116" t="str">
        <f>IF(Monatsverwendungsnachweis!F264="","",Monatsverwendungsnachweis!F264)</f>
        <v/>
      </c>
      <c r="E253" s="116" t="str">
        <f>IF(Monatsverwendungsnachweis!H264="","",Monatsverwendungsnachweis!H264)</f>
        <v/>
      </c>
      <c r="F253" s="103">
        <f>Monatsverwendungsnachweis!G264</f>
        <v>0</v>
      </c>
      <c r="G253" s="116">
        <f>Monatsverwendungsnachweis!H264</f>
        <v>0</v>
      </c>
      <c r="H253" s="419" t="str">
        <f>VLOOKUP(Monatsverwendungsnachweis!$K$5,Matrix,3,FALSE)</f>
        <v>?</v>
      </c>
      <c r="I253" s="419" t="str">
        <f>VLOOKUP(Monatsverwendungsnachweis!$K$5,Matrix,9,FALSE)</f>
        <v>?</v>
      </c>
      <c r="J253" s="419">
        <f>IF(Monatsverwendungsnachweis!I264="ja",1,0)</f>
        <v>0</v>
      </c>
      <c r="K253" s="419">
        <f>IF(Monatsverwendungsnachweis!Q264+Monatsverwendungsnachweis!R264&gt;0,1,0)</f>
        <v>0</v>
      </c>
      <c r="L253" s="695">
        <f t="shared" si="3"/>
        <v>0</v>
      </c>
      <c r="M253" s="419">
        <f>Monatsverwendungsnachweis!BM264</f>
        <v>1</v>
      </c>
      <c r="N253" s="419">
        <f>IF(H253=1,Ermittlung_Pauschale!K253,L253*M253)</f>
        <v>0</v>
      </c>
      <c r="O253" s="147" t="e">
        <f>N253*'Pauschale Summen'!$G$17</f>
        <v>#VALUE!</v>
      </c>
    </row>
    <row r="254" spans="1:15" x14ac:dyDescent="0.25">
      <c r="A254" s="103" t="str">
        <f>Monatsverwendungsnachweis!A265</f>
        <v/>
      </c>
      <c r="B254" s="145">
        <f>Monatsverwendungsnachweis!B265</f>
        <v>0</v>
      </c>
      <c r="C254" s="145">
        <f>Monatsverwendungsnachweis!D265</f>
        <v>0</v>
      </c>
      <c r="D254" s="116" t="str">
        <f>IF(Monatsverwendungsnachweis!F265="","",Monatsverwendungsnachweis!F265)</f>
        <v/>
      </c>
      <c r="E254" s="116" t="str">
        <f>IF(Monatsverwendungsnachweis!H265="","",Monatsverwendungsnachweis!H265)</f>
        <v/>
      </c>
      <c r="F254" s="103">
        <f>Monatsverwendungsnachweis!G265</f>
        <v>0</v>
      </c>
      <c r="G254" s="116">
        <f>Monatsverwendungsnachweis!H265</f>
        <v>0</v>
      </c>
      <c r="H254" s="419" t="str">
        <f>VLOOKUP(Monatsverwendungsnachweis!$K$5,Matrix,3,FALSE)</f>
        <v>?</v>
      </c>
      <c r="I254" s="419" t="str">
        <f>VLOOKUP(Monatsverwendungsnachweis!$K$5,Matrix,9,FALSE)</f>
        <v>?</v>
      </c>
      <c r="J254" s="419">
        <f>IF(Monatsverwendungsnachweis!I265="ja",1,0)</f>
        <v>0</v>
      </c>
      <c r="K254" s="419">
        <f>IF(Monatsverwendungsnachweis!Q265+Monatsverwendungsnachweis!R265&gt;0,1,0)</f>
        <v>0</v>
      </c>
      <c r="L254" s="695">
        <f t="shared" si="3"/>
        <v>0</v>
      </c>
      <c r="M254" s="419">
        <f>Monatsverwendungsnachweis!BM265</f>
        <v>1</v>
      </c>
      <c r="N254" s="419">
        <f>IF(H254=1,Ermittlung_Pauschale!K254,L254*M254)</f>
        <v>0</v>
      </c>
      <c r="O254" s="147" t="e">
        <f>N254*'Pauschale Summen'!$G$17</f>
        <v>#VALUE!</v>
      </c>
    </row>
    <row r="255" spans="1:15" x14ac:dyDescent="0.25">
      <c r="A255" s="103" t="str">
        <f>Monatsverwendungsnachweis!A266</f>
        <v/>
      </c>
      <c r="B255" s="145">
        <f>Monatsverwendungsnachweis!B266</f>
        <v>0</v>
      </c>
      <c r="C255" s="145">
        <f>Monatsverwendungsnachweis!D266</f>
        <v>0</v>
      </c>
      <c r="D255" s="116" t="str">
        <f>IF(Monatsverwendungsnachweis!F266="","",Monatsverwendungsnachweis!F266)</f>
        <v/>
      </c>
      <c r="E255" s="116" t="str">
        <f>IF(Monatsverwendungsnachweis!H266="","",Monatsverwendungsnachweis!H266)</f>
        <v/>
      </c>
      <c r="F255" s="103">
        <f>Monatsverwendungsnachweis!G266</f>
        <v>0</v>
      </c>
      <c r="G255" s="116">
        <f>Monatsverwendungsnachweis!H266</f>
        <v>0</v>
      </c>
      <c r="H255" s="419" t="str">
        <f>VLOOKUP(Monatsverwendungsnachweis!$K$5,Matrix,3,FALSE)</f>
        <v>?</v>
      </c>
      <c r="I255" s="419" t="str">
        <f>VLOOKUP(Monatsverwendungsnachweis!$K$5,Matrix,9,FALSE)</f>
        <v>?</v>
      </c>
      <c r="J255" s="419">
        <f>IF(Monatsverwendungsnachweis!I266="ja",1,0)</f>
        <v>0</v>
      </c>
      <c r="K255" s="419">
        <f>IF(Monatsverwendungsnachweis!Q266+Monatsverwendungsnachweis!R266&gt;0,1,0)</f>
        <v>0</v>
      </c>
      <c r="L255" s="695">
        <f t="shared" si="3"/>
        <v>0</v>
      </c>
      <c r="M255" s="419">
        <f>Monatsverwendungsnachweis!BM266</f>
        <v>1</v>
      </c>
      <c r="N255" s="419">
        <f>IF(H255=1,Ermittlung_Pauschale!K255,L255*M255)</f>
        <v>0</v>
      </c>
      <c r="O255" s="147" t="e">
        <f>N255*'Pauschale Summen'!$G$17</f>
        <v>#VALUE!</v>
      </c>
    </row>
    <row r="256" spans="1:15" x14ac:dyDescent="0.25">
      <c r="A256" s="103" t="str">
        <f>Monatsverwendungsnachweis!A267</f>
        <v/>
      </c>
      <c r="B256" s="145">
        <f>Monatsverwendungsnachweis!B267</f>
        <v>0</v>
      </c>
      <c r="C256" s="145">
        <f>Monatsverwendungsnachweis!D267</f>
        <v>0</v>
      </c>
      <c r="D256" s="116" t="str">
        <f>IF(Monatsverwendungsnachweis!F267="","",Monatsverwendungsnachweis!F267)</f>
        <v/>
      </c>
      <c r="E256" s="116" t="str">
        <f>IF(Monatsverwendungsnachweis!H267="","",Monatsverwendungsnachweis!H267)</f>
        <v/>
      </c>
      <c r="F256" s="103">
        <f>Monatsverwendungsnachweis!G267</f>
        <v>0</v>
      </c>
      <c r="G256" s="116">
        <f>Monatsverwendungsnachweis!H267</f>
        <v>0</v>
      </c>
      <c r="H256" s="419" t="str">
        <f>VLOOKUP(Monatsverwendungsnachweis!$K$5,Matrix,3,FALSE)</f>
        <v>?</v>
      </c>
      <c r="I256" s="419" t="str">
        <f>VLOOKUP(Monatsverwendungsnachweis!$K$5,Matrix,9,FALSE)</f>
        <v>?</v>
      </c>
      <c r="J256" s="419">
        <f>IF(Monatsverwendungsnachweis!I267="ja",1,0)</f>
        <v>0</v>
      </c>
      <c r="K256" s="419">
        <f>IF(Monatsverwendungsnachweis!Q267+Monatsverwendungsnachweis!R267&gt;0,1,0)</f>
        <v>0</v>
      </c>
      <c r="L256" s="695">
        <f t="shared" si="3"/>
        <v>0</v>
      </c>
      <c r="M256" s="419">
        <f>Monatsverwendungsnachweis!BM267</f>
        <v>1</v>
      </c>
      <c r="N256" s="419">
        <f>IF(H256=1,Ermittlung_Pauschale!K256,L256*M256)</f>
        <v>0</v>
      </c>
      <c r="O256" s="147" t="e">
        <f>N256*'Pauschale Summen'!$G$17</f>
        <v>#VALUE!</v>
      </c>
    </row>
    <row r="257" spans="1:15" x14ac:dyDescent="0.25">
      <c r="A257" s="103" t="str">
        <f>Monatsverwendungsnachweis!A268</f>
        <v/>
      </c>
      <c r="B257" s="145">
        <f>Monatsverwendungsnachweis!B268</f>
        <v>0</v>
      </c>
      <c r="C257" s="145">
        <f>Monatsverwendungsnachweis!D268</f>
        <v>0</v>
      </c>
      <c r="D257" s="116" t="str">
        <f>IF(Monatsverwendungsnachweis!F268="","",Monatsverwendungsnachweis!F268)</f>
        <v/>
      </c>
      <c r="E257" s="116" t="str">
        <f>IF(Monatsverwendungsnachweis!H268="","",Monatsverwendungsnachweis!H268)</f>
        <v/>
      </c>
      <c r="F257" s="103">
        <f>Monatsverwendungsnachweis!G268</f>
        <v>0</v>
      </c>
      <c r="G257" s="116">
        <f>Monatsverwendungsnachweis!H268</f>
        <v>0</v>
      </c>
      <c r="H257" s="419" t="str">
        <f>VLOOKUP(Monatsverwendungsnachweis!$K$5,Matrix,3,FALSE)</f>
        <v>?</v>
      </c>
      <c r="I257" s="419" t="str">
        <f>VLOOKUP(Monatsverwendungsnachweis!$K$5,Matrix,9,FALSE)</f>
        <v>?</v>
      </c>
      <c r="J257" s="419">
        <f>IF(Monatsverwendungsnachweis!I268="ja",1,0)</f>
        <v>0</v>
      </c>
      <c r="K257" s="419">
        <f>IF(Monatsverwendungsnachweis!Q268+Monatsverwendungsnachweis!R268&gt;0,1,0)</f>
        <v>0</v>
      </c>
      <c r="L257" s="695">
        <f t="shared" si="3"/>
        <v>0</v>
      </c>
      <c r="M257" s="419">
        <f>Monatsverwendungsnachweis!BM268</f>
        <v>1</v>
      </c>
      <c r="N257" s="419">
        <f>IF(H257=1,Ermittlung_Pauschale!K257,L257*M257)</f>
        <v>0</v>
      </c>
      <c r="O257" s="147" t="e">
        <f>N257*'Pauschale Summen'!$G$17</f>
        <v>#VALUE!</v>
      </c>
    </row>
    <row r="258" spans="1:15" x14ac:dyDescent="0.25">
      <c r="A258" s="103" t="str">
        <f>Monatsverwendungsnachweis!A269</f>
        <v/>
      </c>
      <c r="B258" s="145">
        <f>Monatsverwendungsnachweis!B269</f>
        <v>0</v>
      </c>
      <c r="C258" s="145">
        <f>Monatsverwendungsnachweis!D269</f>
        <v>0</v>
      </c>
      <c r="D258" s="116" t="str">
        <f>IF(Monatsverwendungsnachweis!F269="","",Monatsverwendungsnachweis!F269)</f>
        <v/>
      </c>
      <c r="E258" s="116" t="str">
        <f>IF(Monatsverwendungsnachweis!H269="","",Monatsverwendungsnachweis!H269)</f>
        <v/>
      </c>
      <c r="F258" s="103">
        <f>Monatsverwendungsnachweis!G269</f>
        <v>0</v>
      </c>
      <c r="G258" s="116">
        <f>Monatsverwendungsnachweis!H269</f>
        <v>0</v>
      </c>
      <c r="H258" s="419" t="str">
        <f>VLOOKUP(Monatsverwendungsnachweis!$K$5,Matrix,3,FALSE)</f>
        <v>?</v>
      </c>
      <c r="I258" s="419" t="str">
        <f>VLOOKUP(Monatsverwendungsnachweis!$K$5,Matrix,9,FALSE)</f>
        <v>?</v>
      </c>
      <c r="J258" s="419">
        <f>IF(Monatsverwendungsnachweis!I269="ja",1,0)</f>
        <v>0</v>
      </c>
      <c r="K258" s="419">
        <f>IF(Monatsverwendungsnachweis!Q269+Monatsverwendungsnachweis!R269&gt;0,1,0)</f>
        <v>0</v>
      </c>
      <c r="L258" s="695">
        <f t="shared" si="3"/>
        <v>0</v>
      </c>
      <c r="M258" s="419">
        <f>Monatsverwendungsnachweis!BM269</f>
        <v>1</v>
      </c>
      <c r="N258" s="419">
        <f>IF(H258=1,Ermittlung_Pauschale!K258,L258*M258)</f>
        <v>0</v>
      </c>
      <c r="O258" s="147" t="e">
        <f>N258*'Pauschale Summen'!$G$17</f>
        <v>#VALUE!</v>
      </c>
    </row>
    <row r="259" spans="1:15" x14ac:dyDescent="0.25">
      <c r="A259" s="103" t="str">
        <f>Monatsverwendungsnachweis!A270</f>
        <v/>
      </c>
      <c r="B259" s="145">
        <f>Monatsverwendungsnachweis!B270</f>
        <v>0</v>
      </c>
      <c r="C259" s="145">
        <f>Monatsverwendungsnachweis!D270</f>
        <v>0</v>
      </c>
      <c r="D259" s="116" t="str">
        <f>IF(Monatsverwendungsnachweis!F270="","",Monatsverwendungsnachweis!F270)</f>
        <v/>
      </c>
      <c r="E259" s="116" t="str">
        <f>IF(Monatsverwendungsnachweis!H270="","",Monatsverwendungsnachweis!H270)</f>
        <v/>
      </c>
      <c r="F259" s="103">
        <f>Monatsverwendungsnachweis!G270</f>
        <v>0</v>
      </c>
      <c r="G259" s="116">
        <f>Monatsverwendungsnachweis!H270</f>
        <v>0</v>
      </c>
      <c r="H259" s="419" t="str">
        <f>VLOOKUP(Monatsverwendungsnachweis!$K$5,Matrix,3,FALSE)</f>
        <v>?</v>
      </c>
      <c r="I259" s="419" t="str">
        <f>VLOOKUP(Monatsverwendungsnachweis!$K$5,Matrix,9,FALSE)</f>
        <v>?</v>
      </c>
      <c r="J259" s="419">
        <f>IF(Monatsverwendungsnachweis!I270="ja",1,0)</f>
        <v>0</v>
      </c>
      <c r="K259" s="419">
        <f>IF(Monatsverwendungsnachweis!Q270+Monatsverwendungsnachweis!R270&gt;0,1,0)</f>
        <v>0</v>
      </c>
      <c r="L259" s="695">
        <f t="shared" ref="L259:L301" si="4">IF((J259+K259)&gt;0,1,0)</f>
        <v>0</v>
      </c>
      <c r="M259" s="419">
        <f>Monatsverwendungsnachweis!BM270</f>
        <v>1</v>
      </c>
      <c r="N259" s="419">
        <f>IF(H259=1,Ermittlung_Pauschale!K259,L259*M259)</f>
        <v>0</v>
      </c>
      <c r="O259" s="147" t="e">
        <f>N259*'Pauschale Summen'!$G$17</f>
        <v>#VALUE!</v>
      </c>
    </row>
    <row r="260" spans="1:15" x14ac:dyDescent="0.25">
      <c r="A260" s="103" t="str">
        <f>Monatsverwendungsnachweis!A271</f>
        <v/>
      </c>
      <c r="B260" s="145">
        <f>Monatsverwendungsnachweis!B271</f>
        <v>0</v>
      </c>
      <c r="C260" s="145">
        <f>Monatsverwendungsnachweis!D271</f>
        <v>0</v>
      </c>
      <c r="D260" s="116" t="str">
        <f>IF(Monatsverwendungsnachweis!F271="","",Monatsverwendungsnachweis!F271)</f>
        <v/>
      </c>
      <c r="E260" s="116" t="str">
        <f>IF(Monatsverwendungsnachweis!H271="","",Monatsverwendungsnachweis!H271)</f>
        <v/>
      </c>
      <c r="F260" s="103">
        <f>Monatsverwendungsnachweis!G271</f>
        <v>0</v>
      </c>
      <c r="G260" s="116">
        <f>Monatsverwendungsnachweis!H271</f>
        <v>0</v>
      </c>
      <c r="H260" s="419" t="str">
        <f>VLOOKUP(Monatsverwendungsnachweis!$K$5,Matrix,3,FALSE)</f>
        <v>?</v>
      </c>
      <c r="I260" s="419" t="str">
        <f>VLOOKUP(Monatsverwendungsnachweis!$K$5,Matrix,9,FALSE)</f>
        <v>?</v>
      </c>
      <c r="J260" s="419">
        <f>IF(Monatsverwendungsnachweis!I271="ja",1,0)</f>
        <v>0</v>
      </c>
      <c r="K260" s="419">
        <f>IF(Monatsverwendungsnachweis!Q271+Monatsverwendungsnachweis!R271&gt;0,1,0)</f>
        <v>0</v>
      </c>
      <c r="L260" s="695">
        <f t="shared" si="4"/>
        <v>0</v>
      </c>
      <c r="M260" s="419">
        <f>Monatsverwendungsnachweis!BM271</f>
        <v>1</v>
      </c>
      <c r="N260" s="419">
        <f>IF(H260=1,Ermittlung_Pauschale!K260,L260*M260)</f>
        <v>0</v>
      </c>
      <c r="O260" s="147" t="e">
        <f>N260*'Pauschale Summen'!$G$17</f>
        <v>#VALUE!</v>
      </c>
    </row>
    <row r="261" spans="1:15" x14ac:dyDescent="0.25">
      <c r="A261" s="103" t="str">
        <f>Monatsverwendungsnachweis!A272</f>
        <v/>
      </c>
      <c r="B261" s="145">
        <f>Monatsverwendungsnachweis!B272</f>
        <v>0</v>
      </c>
      <c r="C261" s="145">
        <f>Monatsverwendungsnachweis!D272</f>
        <v>0</v>
      </c>
      <c r="D261" s="116" t="str">
        <f>IF(Monatsverwendungsnachweis!F272="","",Monatsverwendungsnachweis!F272)</f>
        <v/>
      </c>
      <c r="E261" s="116" t="str">
        <f>IF(Monatsverwendungsnachweis!H272="","",Monatsverwendungsnachweis!H272)</f>
        <v/>
      </c>
      <c r="F261" s="103">
        <f>Monatsverwendungsnachweis!G272</f>
        <v>0</v>
      </c>
      <c r="G261" s="116">
        <f>Monatsverwendungsnachweis!H272</f>
        <v>0</v>
      </c>
      <c r="H261" s="419" t="str">
        <f>VLOOKUP(Monatsverwendungsnachweis!$K$5,Matrix,3,FALSE)</f>
        <v>?</v>
      </c>
      <c r="I261" s="419" t="str">
        <f>VLOOKUP(Monatsverwendungsnachweis!$K$5,Matrix,9,FALSE)</f>
        <v>?</v>
      </c>
      <c r="J261" s="419">
        <f>IF(Monatsverwendungsnachweis!I272="ja",1,0)</f>
        <v>0</v>
      </c>
      <c r="K261" s="419">
        <f>IF(Monatsverwendungsnachweis!Q272+Monatsverwendungsnachweis!R272&gt;0,1,0)</f>
        <v>0</v>
      </c>
      <c r="L261" s="695">
        <f t="shared" si="4"/>
        <v>0</v>
      </c>
      <c r="M261" s="419">
        <f>Monatsverwendungsnachweis!BM272</f>
        <v>1</v>
      </c>
      <c r="N261" s="419">
        <f>IF(H261=1,Ermittlung_Pauschale!K261,L261*M261)</f>
        <v>0</v>
      </c>
      <c r="O261" s="147" t="e">
        <f>N261*'Pauschale Summen'!$G$17</f>
        <v>#VALUE!</v>
      </c>
    </row>
    <row r="262" spans="1:15" x14ac:dyDescent="0.25">
      <c r="A262" s="103" t="str">
        <f>Monatsverwendungsnachweis!A273</f>
        <v/>
      </c>
      <c r="B262" s="145">
        <f>Monatsverwendungsnachweis!B273</f>
        <v>0</v>
      </c>
      <c r="C262" s="145">
        <f>Monatsverwendungsnachweis!D273</f>
        <v>0</v>
      </c>
      <c r="D262" s="116" t="str">
        <f>IF(Monatsverwendungsnachweis!F273="","",Monatsverwendungsnachweis!F273)</f>
        <v/>
      </c>
      <c r="E262" s="116" t="str">
        <f>IF(Monatsverwendungsnachweis!H273="","",Monatsverwendungsnachweis!H273)</f>
        <v/>
      </c>
      <c r="F262" s="103">
        <f>Monatsverwendungsnachweis!G273</f>
        <v>0</v>
      </c>
      <c r="G262" s="116">
        <f>Monatsverwendungsnachweis!H273</f>
        <v>0</v>
      </c>
      <c r="H262" s="419" t="str">
        <f>VLOOKUP(Monatsverwendungsnachweis!$K$5,Matrix,3,FALSE)</f>
        <v>?</v>
      </c>
      <c r="I262" s="419" t="str">
        <f>VLOOKUP(Monatsverwendungsnachweis!$K$5,Matrix,9,FALSE)</f>
        <v>?</v>
      </c>
      <c r="J262" s="419">
        <f>IF(Monatsverwendungsnachweis!I273="ja",1,0)</f>
        <v>0</v>
      </c>
      <c r="K262" s="419">
        <f>IF(Monatsverwendungsnachweis!Q273+Monatsverwendungsnachweis!R273&gt;0,1,0)</f>
        <v>0</v>
      </c>
      <c r="L262" s="695">
        <f t="shared" si="4"/>
        <v>0</v>
      </c>
      <c r="M262" s="419">
        <f>Monatsverwendungsnachweis!BM273</f>
        <v>1</v>
      </c>
      <c r="N262" s="419">
        <f>IF(H262=1,Ermittlung_Pauschale!K262,L262*M262)</f>
        <v>0</v>
      </c>
      <c r="O262" s="147" t="e">
        <f>N262*'Pauschale Summen'!$G$17</f>
        <v>#VALUE!</v>
      </c>
    </row>
    <row r="263" spans="1:15" x14ac:dyDescent="0.25">
      <c r="A263" s="103" t="str">
        <f>Monatsverwendungsnachweis!A274</f>
        <v/>
      </c>
      <c r="B263" s="145">
        <f>Monatsverwendungsnachweis!B274</f>
        <v>0</v>
      </c>
      <c r="C263" s="145">
        <f>Monatsverwendungsnachweis!D274</f>
        <v>0</v>
      </c>
      <c r="D263" s="116" t="str">
        <f>IF(Monatsverwendungsnachweis!F274="","",Monatsverwendungsnachweis!F274)</f>
        <v/>
      </c>
      <c r="E263" s="116" t="str">
        <f>IF(Monatsverwendungsnachweis!H274="","",Monatsverwendungsnachweis!H274)</f>
        <v/>
      </c>
      <c r="F263" s="103">
        <f>Monatsverwendungsnachweis!G274</f>
        <v>0</v>
      </c>
      <c r="G263" s="116">
        <f>Monatsverwendungsnachweis!H274</f>
        <v>0</v>
      </c>
      <c r="H263" s="419" t="str">
        <f>VLOOKUP(Monatsverwendungsnachweis!$K$5,Matrix,3,FALSE)</f>
        <v>?</v>
      </c>
      <c r="I263" s="419" t="str">
        <f>VLOOKUP(Monatsverwendungsnachweis!$K$5,Matrix,9,FALSE)</f>
        <v>?</v>
      </c>
      <c r="J263" s="419">
        <f>IF(Monatsverwendungsnachweis!I274="ja",1,0)</f>
        <v>0</v>
      </c>
      <c r="K263" s="419">
        <f>IF(Monatsverwendungsnachweis!Q274+Monatsverwendungsnachweis!R274&gt;0,1,0)</f>
        <v>0</v>
      </c>
      <c r="L263" s="695">
        <f t="shared" si="4"/>
        <v>0</v>
      </c>
      <c r="M263" s="419">
        <f>Monatsverwendungsnachweis!BM274</f>
        <v>1</v>
      </c>
      <c r="N263" s="419">
        <f>IF(H263=1,Ermittlung_Pauschale!K263,L263*M263)</f>
        <v>0</v>
      </c>
      <c r="O263" s="147" t="e">
        <f>N263*'Pauschale Summen'!$G$17</f>
        <v>#VALUE!</v>
      </c>
    </row>
    <row r="264" spans="1:15" x14ac:dyDescent="0.25">
      <c r="A264" s="103" t="str">
        <f>Monatsverwendungsnachweis!A275</f>
        <v/>
      </c>
      <c r="B264" s="145">
        <f>Monatsverwendungsnachweis!B275</f>
        <v>0</v>
      </c>
      <c r="C264" s="145">
        <f>Monatsverwendungsnachweis!D275</f>
        <v>0</v>
      </c>
      <c r="D264" s="116" t="str">
        <f>IF(Monatsverwendungsnachweis!F275="","",Monatsverwendungsnachweis!F275)</f>
        <v/>
      </c>
      <c r="E264" s="116" t="str">
        <f>IF(Monatsverwendungsnachweis!H275="","",Monatsverwendungsnachweis!H275)</f>
        <v/>
      </c>
      <c r="F264" s="103">
        <f>Monatsverwendungsnachweis!G275</f>
        <v>0</v>
      </c>
      <c r="G264" s="116">
        <f>Monatsverwendungsnachweis!H275</f>
        <v>0</v>
      </c>
      <c r="H264" s="419" t="str">
        <f>VLOOKUP(Monatsverwendungsnachweis!$K$5,Matrix,3,FALSE)</f>
        <v>?</v>
      </c>
      <c r="I264" s="419" t="str">
        <f>VLOOKUP(Monatsverwendungsnachweis!$K$5,Matrix,9,FALSE)</f>
        <v>?</v>
      </c>
      <c r="J264" s="419">
        <f>IF(Monatsverwendungsnachweis!I275="ja",1,0)</f>
        <v>0</v>
      </c>
      <c r="K264" s="419">
        <f>IF(Monatsverwendungsnachweis!Q275+Monatsverwendungsnachweis!R275&gt;0,1,0)</f>
        <v>0</v>
      </c>
      <c r="L264" s="695">
        <f t="shared" si="4"/>
        <v>0</v>
      </c>
      <c r="M264" s="419">
        <f>Monatsverwendungsnachweis!BM275</f>
        <v>1</v>
      </c>
      <c r="N264" s="419">
        <f>IF(H264=1,Ermittlung_Pauschale!K264,L264*M264)</f>
        <v>0</v>
      </c>
      <c r="O264" s="147" t="e">
        <f>N264*'Pauschale Summen'!$G$17</f>
        <v>#VALUE!</v>
      </c>
    </row>
    <row r="265" spans="1:15" x14ac:dyDescent="0.25">
      <c r="A265" s="103" t="str">
        <f>Monatsverwendungsnachweis!A276</f>
        <v/>
      </c>
      <c r="B265" s="145">
        <f>Monatsverwendungsnachweis!B276</f>
        <v>0</v>
      </c>
      <c r="C265" s="145">
        <f>Monatsverwendungsnachweis!D276</f>
        <v>0</v>
      </c>
      <c r="D265" s="116" t="str">
        <f>IF(Monatsverwendungsnachweis!F276="","",Monatsverwendungsnachweis!F276)</f>
        <v/>
      </c>
      <c r="E265" s="116" t="str">
        <f>IF(Monatsverwendungsnachweis!H276="","",Monatsverwendungsnachweis!H276)</f>
        <v/>
      </c>
      <c r="F265" s="103">
        <f>Monatsverwendungsnachweis!G276</f>
        <v>0</v>
      </c>
      <c r="G265" s="116">
        <f>Monatsverwendungsnachweis!H276</f>
        <v>0</v>
      </c>
      <c r="H265" s="419" t="str">
        <f>VLOOKUP(Monatsverwendungsnachweis!$K$5,Matrix,3,FALSE)</f>
        <v>?</v>
      </c>
      <c r="I265" s="419" t="str">
        <f>VLOOKUP(Monatsverwendungsnachweis!$K$5,Matrix,9,FALSE)</f>
        <v>?</v>
      </c>
      <c r="J265" s="419">
        <f>IF(Monatsverwendungsnachweis!I276="ja",1,0)</f>
        <v>0</v>
      </c>
      <c r="K265" s="419">
        <f>IF(Monatsverwendungsnachweis!Q276+Monatsverwendungsnachweis!R276&gt;0,1,0)</f>
        <v>0</v>
      </c>
      <c r="L265" s="695">
        <f t="shared" si="4"/>
        <v>0</v>
      </c>
      <c r="M265" s="419">
        <f>Monatsverwendungsnachweis!BM276</f>
        <v>1</v>
      </c>
      <c r="N265" s="419">
        <f>IF(H265=1,Ermittlung_Pauschale!K265,L265*M265)</f>
        <v>0</v>
      </c>
      <c r="O265" s="147" t="e">
        <f>N265*'Pauschale Summen'!$G$17</f>
        <v>#VALUE!</v>
      </c>
    </row>
    <row r="266" spans="1:15" x14ac:dyDescent="0.25">
      <c r="A266" s="103" t="str">
        <f>Monatsverwendungsnachweis!A277</f>
        <v/>
      </c>
      <c r="B266" s="145">
        <f>Monatsverwendungsnachweis!B277</f>
        <v>0</v>
      </c>
      <c r="C266" s="145">
        <f>Monatsverwendungsnachweis!D277</f>
        <v>0</v>
      </c>
      <c r="D266" s="116" t="str">
        <f>IF(Monatsverwendungsnachweis!F277="","",Monatsverwendungsnachweis!F277)</f>
        <v/>
      </c>
      <c r="E266" s="116" t="str">
        <f>IF(Monatsverwendungsnachweis!H277="","",Monatsverwendungsnachweis!H277)</f>
        <v/>
      </c>
      <c r="F266" s="103">
        <f>Monatsverwendungsnachweis!G277</f>
        <v>0</v>
      </c>
      <c r="G266" s="116">
        <f>Monatsverwendungsnachweis!H277</f>
        <v>0</v>
      </c>
      <c r="H266" s="419" t="str">
        <f>VLOOKUP(Monatsverwendungsnachweis!$K$5,Matrix,3,FALSE)</f>
        <v>?</v>
      </c>
      <c r="I266" s="419" t="str">
        <f>VLOOKUP(Monatsverwendungsnachweis!$K$5,Matrix,9,FALSE)</f>
        <v>?</v>
      </c>
      <c r="J266" s="419">
        <f>IF(Monatsverwendungsnachweis!I277="ja",1,0)</f>
        <v>0</v>
      </c>
      <c r="K266" s="419">
        <f>IF(Monatsverwendungsnachweis!Q277+Monatsverwendungsnachweis!R277&gt;0,1,0)</f>
        <v>0</v>
      </c>
      <c r="L266" s="695">
        <f t="shared" si="4"/>
        <v>0</v>
      </c>
      <c r="M266" s="419">
        <f>Monatsverwendungsnachweis!BM277</f>
        <v>1</v>
      </c>
      <c r="N266" s="419">
        <f>IF(H266=1,Ermittlung_Pauschale!K266,L266*M266)</f>
        <v>0</v>
      </c>
      <c r="O266" s="147" t="e">
        <f>N266*'Pauschale Summen'!$G$17</f>
        <v>#VALUE!</v>
      </c>
    </row>
    <row r="267" spans="1:15" x14ac:dyDescent="0.25">
      <c r="A267" s="103" t="str">
        <f>Monatsverwendungsnachweis!A278</f>
        <v/>
      </c>
      <c r="B267" s="145">
        <f>Monatsverwendungsnachweis!B278</f>
        <v>0</v>
      </c>
      <c r="C267" s="145">
        <f>Monatsverwendungsnachweis!D278</f>
        <v>0</v>
      </c>
      <c r="D267" s="116" t="str">
        <f>IF(Monatsverwendungsnachweis!F278="","",Monatsverwendungsnachweis!F278)</f>
        <v/>
      </c>
      <c r="E267" s="116" t="str">
        <f>IF(Monatsverwendungsnachweis!H278="","",Monatsverwendungsnachweis!H278)</f>
        <v/>
      </c>
      <c r="F267" s="103">
        <f>Monatsverwendungsnachweis!G278</f>
        <v>0</v>
      </c>
      <c r="G267" s="116">
        <f>Monatsverwendungsnachweis!H278</f>
        <v>0</v>
      </c>
      <c r="H267" s="419" t="str">
        <f>VLOOKUP(Monatsverwendungsnachweis!$K$5,Matrix,3,FALSE)</f>
        <v>?</v>
      </c>
      <c r="I267" s="419" t="str">
        <f>VLOOKUP(Monatsverwendungsnachweis!$K$5,Matrix,9,FALSE)</f>
        <v>?</v>
      </c>
      <c r="J267" s="419">
        <f>IF(Monatsverwendungsnachweis!I278="ja",1,0)</f>
        <v>0</v>
      </c>
      <c r="K267" s="419">
        <f>IF(Monatsverwendungsnachweis!Q278+Monatsverwendungsnachweis!R278&gt;0,1,0)</f>
        <v>0</v>
      </c>
      <c r="L267" s="695">
        <f t="shared" si="4"/>
        <v>0</v>
      </c>
      <c r="M267" s="419">
        <f>Monatsverwendungsnachweis!BM278</f>
        <v>1</v>
      </c>
      <c r="N267" s="419">
        <f>IF(H267=1,Ermittlung_Pauschale!K267,L267*M267)</f>
        <v>0</v>
      </c>
      <c r="O267" s="147" t="e">
        <f>N267*'Pauschale Summen'!$G$17</f>
        <v>#VALUE!</v>
      </c>
    </row>
    <row r="268" spans="1:15" x14ac:dyDescent="0.25">
      <c r="A268" s="103" t="str">
        <f>Monatsverwendungsnachweis!A279</f>
        <v/>
      </c>
      <c r="B268" s="145">
        <f>Monatsverwendungsnachweis!B279</f>
        <v>0</v>
      </c>
      <c r="C268" s="145">
        <f>Monatsverwendungsnachweis!D279</f>
        <v>0</v>
      </c>
      <c r="D268" s="116" t="str">
        <f>IF(Monatsverwendungsnachweis!F279="","",Monatsverwendungsnachweis!F279)</f>
        <v/>
      </c>
      <c r="E268" s="116" t="str">
        <f>IF(Monatsverwendungsnachweis!H279="","",Monatsverwendungsnachweis!H279)</f>
        <v/>
      </c>
      <c r="F268" s="103">
        <f>Monatsverwendungsnachweis!G279</f>
        <v>0</v>
      </c>
      <c r="G268" s="116">
        <f>Monatsverwendungsnachweis!H279</f>
        <v>0</v>
      </c>
      <c r="H268" s="419" t="str">
        <f>VLOOKUP(Monatsverwendungsnachweis!$K$5,Matrix,3,FALSE)</f>
        <v>?</v>
      </c>
      <c r="I268" s="419" t="str">
        <f>VLOOKUP(Monatsverwendungsnachweis!$K$5,Matrix,9,FALSE)</f>
        <v>?</v>
      </c>
      <c r="J268" s="419">
        <f>IF(Monatsverwendungsnachweis!I279="ja",1,0)</f>
        <v>0</v>
      </c>
      <c r="K268" s="419">
        <f>IF(Monatsverwendungsnachweis!Q279+Monatsverwendungsnachweis!R279&gt;0,1,0)</f>
        <v>0</v>
      </c>
      <c r="L268" s="695">
        <f t="shared" si="4"/>
        <v>0</v>
      </c>
      <c r="M268" s="419">
        <f>Monatsverwendungsnachweis!BM279</f>
        <v>1</v>
      </c>
      <c r="N268" s="419">
        <f>IF(H268=1,Ermittlung_Pauschale!K268,L268*M268)</f>
        <v>0</v>
      </c>
      <c r="O268" s="147" t="e">
        <f>N268*'Pauschale Summen'!$G$17</f>
        <v>#VALUE!</v>
      </c>
    </row>
    <row r="269" spans="1:15" x14ac:dyDescent="0.25">
      <c r="A269" s="103" t="str">
        <f>Monatsverwendungsnachweis!A280</f>
        <v/>
      </c>
      <c r="B269" s="145">
        <f>Monatsverwendungsnachweis!B280</f>
        <v>0</v>
      </c>
      <c r="C269" s="145">
        <f>Monatsverwendungsnachweis!D280</f>
        <v>0</v>
      </c>
      <c r="D269" s="116" t="str">
        <f>IF(Monatsverwendungsnachweis!F280="","",Monatsverwendungsnachweis!F280)</f>
        <v/>
      </c>
      <c r="E269" s="116" t="str">
        <f>IF(Monatsverwendungsnachweis!H280="","",Monatsverwendungsnachweis!H280)</f>
        <v/>
      </c>
      <c r="F269" s="103">
        <f>Monatsverwendungsnachweis!G280</f>
        <v>0</v>
      </c>
      <c r="G269" s="116">
        <f>Monatsverwendungsnachweis!H280</f>
        <v>0</v>
      </c>
      <c r="H269" s="419" t="str">
        <f>VLOOKUP(Monatsverwendungsnachweis!$K$5,Matrix,3,FALSE)</f>
        <v>?</v>
      </c>
      <c r="I269" s="419" t="str">
        <f>VLOOKUP(Monatsverwendungsnachweis!$K$5,Matrix,9,FALSE)</f>
        <v>?</v>
      </c>
      <c r="J269" s="419">
        <f>IF(Monatsverwendungsnachweis!I280="ja",1,0)</f>
        <v>0</v>
      </c>
      <c r="K269" s="419">
        <f>IF(Monatsverwendungsnachweis!Q280+Monatsverwendungsnachweis!R280&gt;0,1,0)</f>
        <v>0</v>
      </c>
      <c r="L269" s="695">
        <f t="shared" si="4"/>
        <v>0</v>
      </c>
      <c r="M269" s="419">
        <f>Monatsverwendungsnachweis!BM280</f>
        <v>1</v>
      </c>
      <c r="N269" s="419">
        <f>IF(H269=1,Ermittlung_Pauschale!K269,L269*M269)</f>
        <v>0</v>
      </c>
      <c r="O269" s="147" t="e">
        <f>N269*'Pauschale Summen'!$G$17</f>
        <v>#VALUE!</v>
      </c>
    </row>
    <row r="270" spans="1:15" x14ac:dyDescent="0.25">
      <c r="A270" s="103" t="str">
        <f>Monatsverwendungsnachweis!A281</f>
        <v/>
      </c>
      <c r="B270" s="145">
        <f>Monatsverwendungsnachweis!B281</f>
        <v>0</v>
      </c>
      <c r="C270" s="145">
        <f>Monatsverwendungsnachweis!D281</f>
        <v>0</v>
      </c>
      <c r="D270" s="116" t="str">
        <f>IF(Monatsverwendungsnachweis!F281="","",Monatsverwendungsnachweis!F281)</f>
        <v/>
      </c>
      <c r="E270" s="116" t="str">
        <f>IF(Monatsverwendungsnachweis!H281="","",Monatsverwendungsnachweis!H281)</f>
        <v/>
      </c>
      <c r="F270" s="103">
        <f>Monatsverwendungsnachweis!G281</f>
        <v>0</v>
      </c>
      <c r="G270" s="116">
        <f>Monatsverwendungsnachweis!H281</f>
        <v>0</v>
      </c>
      <c r="H270" s="419" t="str">
        <f>VLOOKUP(Monatsverwendungsnachweis!$K$5,Matrix,3,FALSE)</f>
        <v>?</v>
      </c>
      <c r="I270" s="419" t="str">
        <f>VLOOKUP(Monatsverwendungsnachweis!$K$5,Matrix,9,FALSE)</f>
        <v>?</v>
      </c>
      <c r="J270" s="419">
        <f>IF(Monatsverwendungsnachweis!I281="ja",1,0)</f>
        <v>0</v>
      </c>
      <c r="K270" s="419">
        <f>IF(Monatsverwendungsnachweis!Q281+Monatsverwendungsnachweis!R281&gt;0,1,0)</f>
        <v>0</v>
      </c>
      <c r="L270" s="695">
        <f t="shared" si="4"/>
        <v>0</v>
      </c>
      <c r="M270" s="419">
        <f>Monatsverwendungsnachweis!BM281</f>
        <v>1</v>
      </c>
      <c r="N270" s="419">
        <f>IF(H270=1,Ermittlung_Pauschale!K270,L270*M270)</f>
        <v>0</v>
      </c>
      <c r="O270" s="147" t="e">
        <f>N270*'Pauschale Summen'!$G$17</f>
        <v>#VALUE!</v>
      </c>
    </row>
    <row r="271" spans="1:15" x14ac:dyDescent="0.25">
      <c r="A271" s="103" t="str">
        <f>Monatsverwendungsnachweis!A282</f>
        <v/>
      </c>
      <c r="B271" s="145">
        <f>Monatsverwendungsnachweis!B282</f>
        <v>0</v>
      </c>
      <c r="C271" s="145">
        <f>Monatsverwendungsnachweis!D282</f>
        <v>0</v>
      </c>
      <c r="D271" s="116" t="str">
        <f>IF(Monatsverwendungsnachweis!F282="","",Monatsverwendungsnachweis!F282)</f>
        <v/>
      </c>
      <c r="E271" s="116" t="str">
        <f>IF(Monatsverwendungsnachweis!H282="","",Monatsverwendungsnachweis!H282)</f>
        <v/>
      </c>
      <c r="F271" s="103">
        <f>Monatsverwendungsnachweis!G282</f>
        <v>0</v>
      </c>
      <c r="G271" s="116">
        <f>Monatsverwendungsnachweis!H282</f>
        <v>0</v>
      </c>
      <c r="H271" s="419" t="str">
        <f>VLOOKUP(Monatsverwendungsnachweis!$K$5,Matrix,3,FALSE)</f>
        <v>?</v>
      </c>
      <c r="I271" s="419" t="str">
        <f>VLOOKUP(Monatsverwendungsnachweis!$K$5,Matrix,9,FALSE)</f>
        <v>?</v>
      </c>
      <c r="J271" s="419">
        <f>IF(Monatsverwendungsnachweis!I282="ja",1,0)</f>
        <v>0</v>
      </c>
      <c r="K271" s="419">
        <f>IF(Monatsverwendungsnachweis!Q282+Monatsverwendungsnachweis!R282&gt;0,1,0)</f>
        <v>0</v>
      </c>
      <c r="L271" s="695">
        <f t="shared" si="4"/>
        <v>0</v>
      </c>
      <c r="M271" s="419">
        <f>Monatsverwendungsnachweis!BM282</f>
        <v>1</v>
      </c>
      <c r="N271" s="419">
        <f>IF(H271=1,Ermittlung_Pauschale!K271,L271*M271)</f>
        <v>0</v>
      </c>
      <c r="O271" s="147" t="e">
        <f>N271*'Pauschale Summen'!$G$17</f>
        <v>#VALUE!</v>
      </c>
    </row>
    <row r="272" spans="1:15" x14ac:dyDescent="0.25">
      <c r="A272" s="103" t="str">
        <f>Monatsverwendungsnachweis!A283</f>
        <v/>
      </c>
      <c r="B272" s="145">
        <f>Monatsverwendungsnachweis!B283</f>
        <v>0</v>
      </c>
      <c r="C272" s="145">
        <f>Monatsverwendungsnachweis!D283</f>
        <v>0</v>
      </c>
      <c r="D272" s="116" t="str">
        <f>IF(Monatsverwendungsnachweis!F283="","",Monatsverwendungsnachweis!F283)</f>
        <v/>
      </c>
      <c r="E272" s="116" t="str">
        <f>IF(Monatsverwendungsnachweis!H283="","",Monatsverwendungsnachweis!H283)</f>
        <v/>
      </c>
      <c r="F272" s="103">
        <f>Monatsverwendungsnachweis!G283</f>
        <v>0</v>
      </c>
      <c r="G272" s="116">
        <f>Monatsverwendungsnachweis!H283</f>
        <v>0</v>
      </c>
      <c r="H272" s="419" t="str">
        <f>VLOOKUP(Monatsverwendungsnachweis!$K$5,Matrix,3,FALSE)</f>
        <v>?</v>
      </c>
      <c r="I272" s="419" t="str">
        <f>VLOOKUP(Monatsverwendungsnachweis!$K$5,Matrix,9,FALSE)</f>
        <v>?</v>
      </c>
      <c r="J272" s="419">
        <f>IF(Monatsverwendungsnachweis!I283="ja",1,0)</f>
        <v>0</v>
      </c>
      <c r="K272" s="419">
        <f>IF(Monatsverwendungsnachweis!Q283+Monatsverwendungsnachweis!R283&gt;0,1,0)</f>
        <v>0</v>
      </c>
      <c r="L272" s="695">
        <f t="shared" si="4"/>
        <v>0</v>
      </c>
      <c r="M272" s="419">
        <f>Monatsverwendungsnachweis!BM283</f>
        <v>1</v>
      </c>
      <c r="N272" s="419">
        <f>IF(H272=1,Ermittlung_Pauschale!K272,L272*M272)</f>
        <v>0</v>
      </c>
      <c r="O272" s="147" t="e">
        <f>N272*'Pauschale Summen'!$G$17</f>
        <v>#VALUE!</v>
      </c>
    </row>
    <row r="273" spans="1:15" x14ac:dyDescent="0.25">
      <c r="A273" s="103" t="str">
        <f>Monatsverwendungsnachweis!A284</f>
        <v/>
      </c>
      <c r="B273" s="145">
        <f>Monatsverwendungsnachweis!B284</f>
        <v>0</v>
      </c>
      <c r="C273" s="145">
        <f>Monatsverwendungsnachweis!D284</f>
        <v>0</v>
      </c>
      <c r="D273" s="116" t="str">
        <f>IF(Monatsverwendungsnachweis!F284="","",Monatsverwendungsnachweis!F284)</f>
        <v/>
      </c>
      <c r="E273" s="116" t="str">
        <f>IF(Monatsverwendungsnachweis!H284="","",Monatsverwendungsnachweis!H284)</f>
        <v/>
      </c>
      <c r="F273" s="103">
        <f>Monatsverwendungsnachweis!G284</f>
        <v>0</v>
      </c>
      <c r="G273" s="116">
        <f>Monatsverwendungsnachweis!H284</f>
        <v>0</v>
      </c>
      <c r="H273" s="419" t="str">
        <f>VLOOKUP(Monatsverwendungsnachweis!$K$5,Matrix,3,FALSE)</f>
        <v>?</v>
      </c>
      <c r="I273" s="419" t="str">
        <f>VLOOKUP(Monatsverwendungsnachweis!$K$5,Matrix,9,FALSE)</f>
        <v>?</v>
      </c>
      <c r="J273" s="419">
        <f>IF(Monatsverwendungsnachweis!I284="ja",1,0)</f>
        <v>0</v>
      </c>
      <c r="K273" s="419">
        <f>IF(Monatsverwendungsnachweis!Q284+Monatsverwendungsnachweis!R284&gt;0,1,0)</f>
        <v>0</v>
      </c>
      <c r="L273" s="695">
        <f t="shared" si="4"/>
        <v>0</v>
      </c>
      <c r="M273" s="419">
        <f>Monatsverwendungsnachweis!BM284</f>
        <v>1</v>
      </c>
      <c r="N273" s="419">
        <f>IF(H273=1,Ermittlung_Pauschale!K273,L273*M273)</f>
        <v>0</v>
      </c>
      <c r="O273" s="147" t="e">
        <f>N273*'Pauschale Summen'!$G$17</f>
        <v>#VALUE!</v>
      </c>
    </row>
    <row r="274" spans="1:15" x14ac:dyDescent="0.25">
      <c r="A274" s="103" t="str">
        <f>Monatsverwendungsnachweis!A285</f>
        <v/>
      </c>
      <c r="B274" s="145">
        <f>Monatsverwendungsnachweis!B285</f>
        <v>0</v>
      </c>
      <c r="C274" s="145">
        <f>Monatsverwendungsnachweis!D285</f>
        <v>0</v>
      </c>
      <c r="D274" s="116" t="str">
        <f>IF(Monatsverwendungsnachweis!F285="","",Monatsverwendungsnachweis!F285)</f>
        <v/>
      </c>
      <c r="E274" s="116" t="str">
        <f>IF(Monatsverwendungsnachweis!H285="","",Monatsverwendungsnachweis!H285)</f>
        <v/>
      </c>
      <c r="F274" s="103">
        <f>Monatsverwendungsnachweis!G285</f>
        <v>0</v>
      </c>
      <c r="G274" s="116">
        <f>Monatsverwendungsnachweis!H285</f>
        <v>0</v>
      </c>
      <c r="H274" s="419" t="str">
        <f>VLOOKUP(Monatsverwendungsnachweis!$K$5,Matrix,3,FALSE)</f>
        <v>?</v>
      </c>
      <c r="I274" s="419" t="str">
        <f>VLOOKUP(Monatsverwendungsnachweis!$K$5,Matrix,9,FALSE)</f>
        <v>?</v>
      </c>
      <c r="J274" s="419">
        <f>IF(Monatsverwendungsnachweis!I285="ja",1,0)</f>
        <v>0</v>
      </c>
      <c r="K274" s="419">
        <f>IF(Monatsverwendungsnachweis!Q285+Monatsverwendungsnachweis!R285&gt;0,1,0)</f>
        <v>0</v>
      </c>
      <c r="L274" s="695">
        <f t="shared" si="4"/>
        <v>0</v>
      </c>
      <c r="M274" s="419">
        <f>Monatsverwendungsnachweis!BM285</f>
        <v>1</v>
      </c>
      <c r="N274" s="419">
        <f>IF(H274=1,Ermittlung_Pauschale!K274,L274*M274)</f>
        <v>0</v>
      </c>
      <c r="O274" s="147" t="e">
        <f>N274*'Pauschale Summen'!$G$17</f>
        <v>#VALUE!</v>
      </c>
    </row>
    <row r="275" spans="1:15" x14ac:dyDescent="0.25">
      <c r="A275" s="103" t="str">
        <f>Monatsverwendungsnachweis!A286</f>
        <v/>
      </c>
      <c r="B275" s="145">
        <f>Monatsverwendungsnachweis!B286</f>
        <v>0</v>
      </c>
      <c r="C275" s="145">
        <f>Monatsverwendungsnachweis!D286</f>
        <v>0</v>
      </c>
      <c r="D275" s="116" t="str">
        <f>IF(Monatsverwendungsnachweis!F286="","",Monatsverwendungsnachweis!F286)</f>
        <v/>
      </c>
      <c r="E275" s="116" t="str">
        <f>IF(Monatsverwendungsnachweis!H286="","",Monatsverwendungsnachweis!H286)</f>
        <v/>
      </c>
      <c r="F275" s="103">
        <f>Monatsverwendungsnachweis!G286</f>
        <v>0</v>
      </c>
      <c r="G275" s="116">
        <f>Monatsverwendungsnachweis!H286</f>
        <v>0</v>
      </c>
      <c r="H275" s="419" t="str">
        <f>VLOOKUP(Monatsverwendungsnachweis!$K$5,Matrix,3,FALSE)</f>
        <v>?</v>
      </c>
      <c r="I275" s="419" t="str">
        <f>VLOOKUP(Monatsverwendungsnachweis!$K$5,Matrix,9,FALSE)</f>
        <v>?</v>
      </c>
      <c r="J275" s="419">
        <f>IF(Monatsverwendungsnachweis!I286="ja",1,0)</f>
        <v>0</v>
      </c>
      <c r="K275" s="419">
        <f>IF(Monatsverwendungsnachweis!Q286+Monatsverwendungsnachweis!R286&gt;0,1,0)</f>
        <v>0</v>
      </c>
      <c r="L275" s="695">
        <f t="shared" si="4"/>
        <v>0</v>
      </c>
      <c r="M275" s="419">
        <f>Monatsverwendungsnachweis!BM286</f>
        <v>1</v>
      </c>
      <c r="N275" s="419">
        <f>IF(H275=1,Ermittlung_Pauschale!K275,L275*M275)</f>
        <v>0</v>
      </c>
      <c r="O275" s="147" t="e">
        <f>N275*'Pauschale Summen'!$G$17</f>
        <v>#VALUE!</v>
      </c>
    </row>
    <row r="276" spans="1:15" x14ac:dyDescent="0.25">
      <c r="A276" s="103" t="str">
        <f>Monatsverwendungsnachweis!A287</f>
        <v/>
      </c>
      <c r="B276" s="145">
        <f>Monatsverwendungsnachweis!B287</f>
        <v>0</v>
      </c>
      <c r="C276" s="145">
        <f>Monatsverwendungsnachweis!D287</f>
        <v>0</v>
      </c>
      <c r="D276" s="116" t="str">
        <f>IF(Monatsverwendungsnachweis!F287="","",Monatsverwendungsnachweis!F287)</f>
        <v/>
      </c>
      <c r="E276" s="116" t="str">
        <f>IF(Monatsverwendungsnachweis!H287="","",Monatsverwendungsnachweis!H287)</f>
        <v/>
      </c>
      <c r="F276" s="103">
        <f>Monatsverwendungsnachweis!G287</f>
        <v>0</v>
      </c>
      <c r="G276" s="116">
        <f>Monatsverwendungsnachweis!H287</f>
        <v>0</v>
      </c>
      <c r="H276" s="419" t="str">
        <f>VLOOKUP(Monatsverwendungsnachweis!$K$5,Matrix,3,FALSE)</f>
        <v>?</v>
      </c>
      <c r="I276" s="419" t="str">
        <f>VLOOKUP(Monatsverwendungsnachweis!$K$5,Matrix,9,FALSE)</f>
        <v>?</v>
      </c>
      <c r="J276" s="419">
        <f>IF(Monatsverwendungsnachweis!I287="ja",1,0)</f>
        <v>0</v>
      </c>
      <c r="K276" s="419">
        <f>IF(Monatsverwendungsnachweis!Q287+Monatsverwendungsnachweis!R287&gt;0,1,0)</f>
        <v>0</v>
      </c>
      <c r="L276" s="695">
        <f t="shared" si="4"/>
        <v>0</v>
      </c>
      <c r="M276" s="419">
        <f>Monatsverwendungsnachweis!BM287</f>
        <v>1</v>
      </c>
      <c r="N276" s="419">
        <f>IF(H276=1,Ermittlung_Pauschale!K276,L276*M276)</f>
        <v>0</v>
      </c>
      <c r="O276" s="147" t="e">
        <f>N276*'Pauschale Summen'!$G$17</f>
        <v>#VALUE!</v>
      </c>
    </row>
    <row r="277" spans="1:15" x14ac:dyDescent="0.25">
      <c r="A277" s="103" t="str">
        <f>Monatsverwendungsnachweis!A288</f>
        <v/>
      </c>
      <c r="B277" s="145">
        <f>Monatsverwendungsnachweis!B288</f>
        <v>0</v>
      </c>
      <c r="C277" s="145">
        <f>Monatsverwendungsnachweis!D288</f>
        <v>0</v>
      </c>
      <c r="D277" s="116" t="str">
        <f>IF(Monatsverwendungsnachweis!F288="","",Monatsverwendungsnachweis!F288)</f>
        <v/>
      </c>
      <c r="E277" s="116" t="str">
        <f>IF(Monatsverwendungsnachweis!H288="","",Monatsverwendungsnachweis!H288)</f>
        <v/>
      </c>
      <c r="F277" s="103">
        <f>Monatsverwendungsnachweis!G288</f>
        <v>0</v>
      </c>
      <c r="G277" s="116">
        <f>Monatsverwendungsnachweis!H288</f>
        <v>0</v>
      </c>
      <c r="H277" s="419" t="str">
        <f>VLOOKUP(Monatsverwendungsnachweis!$K$5,Matrix,3,FALSE)</f>
        <v>?</v>
      </c>
      <c r="I277" s="419" t="str">
        <f>VLOOKUP(Monatsverwendungsnachweis!$K$5,Matrix,9,FALSE)</f>
        <v>?</v>
      </c>
      <c r="J277" s="419">
        <f>IF(Monatsverwendungsnachweis!I288="ja",1,0)</f>
        <v>0</v>
      </c>
      <c r="K277" s="419">
        <f>IF(Monatsverwendungsnachweis!Q288+Monatsverwendungsnachweis!R288&gt;0,1,0)</f>
        <v>0</v>
      </c>
      <c r="L277" s="695">
        <f t="shared" si="4"/>
        <v>0</v>
      </c>
      <c r="M277" s="419">
        <f>Monatsverwendungsnachweis!BM288</f>
        <v>1</v>
      </c>
      <c r="N277" s="419">
        <f>IF(H277=1,Ermittlung_Pauschale!K277,L277*M277)</f>
        <v>0</v>
      </c>
      <c r="O277" s="147" t="e">
        <f>N277*'Pauschale Summen'!$G$17</f>
        <v>#VALUE!</v>
      </c>
    </row>
    <row r="278" spans="1:15" x14ac:dyDescent="0.25">
      <c r="A278" s="103" t="str">
        <f>Monatsverwendungsnachweis!A289</f>
        <v/>
      </c>
      <c r="B278" s="145">
        <f>Monatsverwendungsnachweis!B289</f>
        <v>0</v>
      </c>
      <c r="C278" s="145">
        <f>Monatsverwendungsnachweis!D289</f>
        <v>0</v>
      </c>
      <c r="D278" s="116" t="str">
        <f>IF(Monatsverwendungsnachweis!F289="","",Monatsverwendungsnachweis!F289)</f>
        <v/>
      </c>
      <c r="E278" s="116" t="str">
        <f>IF(Monatsverwendungsnachweis!H289="","",Monatsverwendungsnachweis!H289)</f>
        <v/>
      </c>
      <c r="F278" s="103">
        <f>Monatsverwendungsnachweis!G289</f>
        <v>0</v>
      </c>
      <c r="G278" s="116">
        <f>Monatsverwendungsnachweis!H289</f>
        <v>0</v>
      </c>
      <c r="H278" s="419" t="str">
        <f>VLOOKUP(Monatsverwendungsnachweis!$K$5,Matrix,3,FALSE)</f>
        <v>?</v>
      </c>
      <c r="I278" s="419" t="str">
        <f>VLOOKUP(Monatsverwendungsnachweis!$K$5,Matrix,9,FALSE)</f>
        <v>?</v>
      </c>
      <c r="J278" s="419">
        <f>IF(Monatsverwendungsnachweis!I289="ja",1,0)</f>
        <v>0</v>
      </c>
      <c r="K278" s="419">
        <f>IF(Monatsverwendungsnachweis!Q289+Monatsverwendungsnachweis!R289&gt;0,1,0)</f>
        <v>0</v>
      </c>
      <c r="L278" s="695">
        <f t="shared" si="4"/>
        <v>0</v>
      </c>
      <c r="M278" s="419">
        <f>Monatsverwendungsnachweis!BM289</f>
        <v>1</v>
      </c>
      <c r="N278" s="419">
        <f>IF(H278=1,Ermittlung_Pauschale!K278,L278*M278)</f>
        <v>0</v>
      </c>
      <c r="O278" s="147" t="e">
        <f>N278*'Pauschale Summen'!$G$17</f>
        <v>#VALUE!</v>
      </c>
    </row>
    <row r="279" spans="1:15" x14ac:dyDescent="0.25">
      <c r="A279" s="103" t="str">
        <f>Monatsverwendungsnachweis!A290</f>
        <v/>
      </c>
      <c r="B279" s="145">
        <f>Monatsverwendungsnachweis!B290</f>
        <v>0</v>
      </c>
      <c r="C279" s="145">
        <f>Monatsverwendungsnachweis!D290</f>
        <v>0</v>
      </c>
      <c r="D279" s="116" t="str">
        <f>IF(Monatsverwendungsnachweis!F290="","",Monatsverwendungsnachweis!F290)</f>
        <v/>
      </c>
      <c r="E279" s="116" t="str">
        <f>IF(Monatsverwendungsnachweis!H290="","",Monatsverwendungsnachweis!H290)</f>
        <v/>
      </c>
      <c r="F279" s="103">
        <f>Monatsverwendungsnachweis!G290</f>
        <v>0</v>
      </c>
      <c r="G279" s="116">
        <f>Monatsverwendungsnachweis!H290</f>
        <v>0</v>
      </c>
      <c r="H279" s="419" t="str">
        <f>VLOOKUP(Monatsverwendungsnachweis!$K$5,Matrix,3,FALSE)</f>
        <v>?</v>
      </c>
      <c r="I279" s="419" t="str">
        <f>VLOOKUP(Monatsverwendungsnachweis!$K$5,Matrix,9,FALSE)</f>
        <v>?</v>
      </c>
      <c r="J279" s="419">
        <f>IF(Monatsverwendungsnachweis!I290="ja",1,0)</f>
        <v>0</v>
      </c>
      <c r="K279" s="419">
        <f>IF(Monatsverwendungsnachweis!Q290+Monatsverwendungsnachweis!R290&gt;0,1,0)</f>
        <v>0</v>
      </c>
      <c r="L279" s="695">
        <f t="shared" si="4"/>
        <v>0</v>
      </c>
      <c r="M279" s="419">
        <f>Monatsverwendungsnachweis!BM290</f>
        <v>1</v>
      </c>
      <c r="N279" s="419">
        <f>IF(H279=1,Ermittlung_Pauschale!K279,L279*M279)</f>
        <v>0</v>
      </c>
      <c r="O279" s="147" t="e">
        <f>N279*'Pauschale Summen'!$G$17</f>
        <v>#VALUE!</v>
      </c>
    </row>
    <row r="280" spans="1:15" x14ac:dyDescent="0.25">
      <c r="A280" s="103" t="str">
        <f>Monatsverwendungsnachweis!A291</f>
        <v/>
      </c>
      <c r="B280" s="145">
        <f>Monatsverwendungsnachweis!B291</f>
        <v>0</v>
      </c>
      <c r="C280" s="145">
        <f>Monatsverwendungsnachweis!D291</f>
        <v>0</v>
      </c>
      <c r="D280" s="116" t="str">
        <f>IF(Monatsverwendungsnachweis!F291="","",Monatsverwendungsnachweis!F291)</f>
        <v/>
      </c>
      <c r="E280" s="116" t="str">
        <f>IF(Monatsverwendungsnachweis!H291="","",Monatsverwendungsnachweis!H291)</f>
        <v/>
      </c>
      <c r="F280" s="103">
        <f>Monatsverwendungsnachweis!G291</f>
        <v>0</v>
      </c>
      <c r="G280" s="116">
        <f>Monatsverwendungsnachweis!H291</f>
        <v>0</v>
      </c>
      <c r="H280" s="419" t="str">
        <f>VLOOKUP(Monatsverwendungsnachweis!$K$5,Matrix,3,FALSE)</f>
        <v>?</v>
      </c>
      <c r="I280" s="419" t="str">
        <f>VLOOKUP(Monatsverwendungsnachweis!$K$5,Matrix,9,FALSE)</f>
        <v>?</v>
      </c>
      <c r="J280" s="419">
        <f>IF(Monatsverwendungsnachweis!I291="ja",1,0)</f>
        <v>0</v>
      </c>
      <c r="K280" s="419">
        <f>IF(Monatsverwendungsnachweis!Q291+Monatsverwendungsnachweis!R291&gt;0,1,0)</f>
        <v>0</v>
      </c>
      <c r="L280" s="695">
        <f t="shared" si="4"/>
        <v>0</v>
      </c>
      <c r="M280" s="419">
        <f>Monatsverwendungsnachweis!BM291</f>
        <v>1</v>
      </c>
      <c r="N280" s="419">
        <f>IF(H280=1,Ermittlung_Pauschale!K280,L280*M280)</f>
        <v>0</v>
      </c>
      <c r="O280" s="147" t="e">
        <f>N280*'Pauschale Summen'!$G$17</f>
        <v>#VALUE!</v>
      </c>
    </row>
    <row r="281" spans="1:15" x14ac:dyDescent="0.25">
      <c r="A281" s="103" t="str">
        <f>Monatsverwendungsnachweis!A292</f>
        <v/>
      </c>
      <c r="B281" s="145">
        <f>Monatsverwendungsnachweis!B292</f>
        <v>0</v>
      </c>
      <c r="C281" s="145">
        <f>Monatsverwendungsnachweis!D292</f>
        <v>0</v>
      </c>
      <c r="D281" s="116" t="str">
        <f>IF(Monatsverwendungsnachweis!F292="","",Monatsverwendungsnachweis!F292)</f>
        <v/>
      </c>
      <c r="E281" s="116" t="str">
        <f>IF(Monatsverwendungsnachweis!H292="","",Monatsverwendungsnachweis!H292)</f>
        <v/>
      </c>
      <c r="F281" s="103">
        <f>Monatsverwendungsnachweis!G292</f>
        <v>0</v>
      </c>
      <c r="G281" s="116">
        <f>Monatsverwendungsnachweis!H292</f>
        <v>0</v>
      </c>
      <c r="H281" s="419" t="str">
        <f>VLOOKUP(Monatsverwendungsnachweis!$K$5,Matrix,3,FALSE)</f>
        <v>?</v>
      </c>
      <c r="I281" s="419" t="str">
        <f>VLOOKUP(Monatsverwendungsnachweis!$K$5,Matrix,9,FALSE)</f>
        <v>?</v>
      </c>
      <c r="J281" s="419">
        <f>IF(Monatsverwendungsnachweis!I292="ja",1,0)</f>
        <v>0</v>
      </c>
      <c r="K281" s="419">
        <f>IF(Monatsverwendungsnachweis!Q292+Monatsverwendungsnachweis!R292&gt;0,1,0)</f>
        <v>0</v>
      </c>
      <c r="L281" s="695">
        <f t="shared" si="4"/>
        <v>0</v>
      </c>
      <c r="M281" s="419">
        <f>Monatsverwendungsnachweis!BM292</f>
        <v>1</v>
      </c>
      <c r="N281" s="419">
        <f>IF(H281=1,Ermittlung_Pauschale!K281,L281*M281)</f>
        <v>0</v>
      </c>
      <c r="O281" s="147" t="e">
        <f>N281*'Pauschale Summen'!$G$17</f>
        <v>#VALUE!</v>
      </c>
    </row>
    <row r="282" spans="1:15" x14ac:dyDescent="0.25">
      <c r="A282" s="103" t="str">
        <f>Monatsverwendungsnachweis!A293</f>
        <v/>
      </c>
      <c r="B282" s="145">
        <f>Monatsverwendungsnachweis!B293</f>
        <v>0</v>
      </c>
      <c r="C282" s="145">
        <f>Monatsverwendungsnachweis!D293</f>
        <v>0</v>
      </c>
      <c r="D282" s="116" t="str">
        <f>IF(Monatsverwendungsnachweis!F293="","",Monatsverwendungsnachweis!F293)</f>
        <v/>
      </c>
      <c r="E282" s="116" t="str">
        <f>IF(Monatsverwendungsnachweis!H293="","",Monatsverwendungsnachweis!H293)</f>
        <v/>
      </c>
      <c r="F282" s="103">
        <f>Monatsverwendungsnachweis!G293</f>
        <v>0</v>
      </c>
      <c r="G282" s="116">
        <f>Monatsverwendungsnachweis!H293</f>
        <v>0</v>
      </c>
      <c r="H282" s="419" t="str">
        <f>VLOOKUP(Monatsverwendungsnachweis!$K$5,Matrix,3,FALSE)</f>
        <v>?</v>
      </c>
      <c r="I282" s="419" t="str">
        <f>VLOOKUP(Monatsverwendungsnachweis!$K$5,Matrix,9,FALSE)</f>
        <v>?</v>
      </c>
      <c r="J282" s="419">
        <f>IF(Monatsverwendungsnachweis!I293="ja",1,0)</f>
        <v>0</v>
      </c>
      <c r="K282" s="419">
        <f>IF(Monatsverwendungsnachweis!Q293+Monatsverwendungsnachweis!R293&gt;0,1,0)</f>
        <v>0</v>
      </c>
      <c r="L282" s="695">
        <f t="shared" si="4"/>
        <v>0</v>
      </c>
      <c r="M282" s="419">
        <f>Monatsverwendungsnachweis!BM293</f>
        <v>1</v>
      </c>
      <c r="N282" s="419">
        <f>IF(H282=1,Ermittlung_Pauschale!K282,L282*M282)</f>
        <v>0</v>
      </c>
      <c r="O282" s="147" t="e">
        <f>N282*'Pauschale Summen'!$G$17</f>
        <v>#VALUE!</v>
      </c>
    </row>
    <row r="283" spans="1:15" x14ac:dyDescent="0.25">
      <c r="A283" s="103" t="str">
        <f>Monatsverwendungsnachweis!A294</f>
        <v/>
      </c>
      <c r="B283" s="145">
        <f>Monatsverwendungsnachweis!B294</f>
        <v>0</v>
      </c>
      <c r="C283" s="145">
        <f>Monatsverwendungsnachweis!D294</f>
        <v>0</v>
      </c>
      <c r="D283" s="116" t="str">
        <f>IF(Monatsverwendungsnachweis!F294="","",Monatsverwendungsnachweis!F294)</f>
        <v/>
      </c>
      <c r="E283" s="116" t="str">
        <f>IF(Monatsverwendungsnachweis!H294="","",Monatsverwendungsnachweis!H294)</f>
        <v/>
      </c>
      <c r="F283" s="103">
        <f>Monatsverwendungsnachweis!G294</f>
        <v>0</v>
      </c>
      <c r="G283" s="116">
        <f>Monatsverwendungsnachweis!H294</f>
        <v>0</v>
      </c>
      <c r="H283" s="419" t="str">
        <f>VLOOKUP(Monatsverwendungsnachweis!$K$5,Matrix,3,FALSE)</f>
        <v>?</v>
      </c>
      <c r="I283" s="419" t="str">
        <f>VLOOKUP(Monatsverwendungsnachweis!$K$5,Matrix,9,FALSE)</f>
        <v>?</v>
      </c>
      <c r="J283" s="419">
        <f>IF(Monatsverwendungsnachweis!I294="ja",1,0)</f>
        <v>0</v>
      </c>
      <c r="K283" s="419">
        <f>IF(Monatsverwendungsnachweis!Q294+Monatsverwendungsnachweis!R294&gt;0,1,0)</f>
        <v>0</v>
      </c>
      <c r="L283" s="695">
        <f t="shared" si="4"/>
        <v>0</v>
      </c>
      <c r="M283" s="419">
        <f>Monatsverwendungsnachweis!BM294</f>
        <v>1</v>
      </c>
      <c r="N283" s="419">
        <f>IF(H283=1,Ermittlung_Pauschale!K283,L283*M283)</f>
        <v>0</v>
      </c>
      <c r="O283" s="147" t="e">
        <f>N283*'Pauschale Summen'!$G$17</f>
        <v>#VALUE!</v>
      </c>
    </row>
    <row r="284" spans="1:15" x14ac:dyDescent="0.25">
      <c r="A284" s="103" t="str">
        <f>Monatsverwendungsnachweis!A295</f>
        <v/>
      </c>
      <c r="B284" s="145">
        <f>Monatsverwendungsnachweis!B295</f>
        <v>0</v>
      </c>
      <c r="C284" s="145">
        <f>Monatsverwendungsnachweis!D295</f>
        <v>0</v>
      </c>
      <c r="D284" s="116" t="str">
        <f>IF(Monatsverwendungsnachweis!F295="","",Monatsverwendungsnachweis!F295)</f>
        <v/>
      </c>
      <c r="E284" s="116" t="str">
        <f>IF(Monatsverwendungsnachweis!H295="","",Monatsverwendungsnachweis!H295)</f>
        <v/>
      </c>
      <c r="F284" s="103">
        <f>Monatsverwendungsnachweis!G295</f>
        <v>0</v>
      </c>
      <c r="G284" s="116">
        <f>Monatsverwendungsnachweis!H295</f>
        <v>0</v>
      </c>
      <c r="H284" s="419" t="str">
        <f>VLOOKUP(Monatsverwendungsnachweis!$K$5,Matrix,3,FALSE)</f>
        <v>?</v>
      </c>
      <c r="I284" s="419" t="str">
        <f>VLOOKUP(Monatsverwendungsnachweis!$K$5,Matrix,9,FALSE)</f>
        <v>?</v>
      </c>
      <c r="J284" s="419">
        <f>IF(Monatsverwendungsnachweis!I295="ja",1,0)</f>
        <v>0</v>
      </c>
      <c r="K284" s="419">
        <f>IF(Monatsverwendungsnachweis!Q295+Monatsverwendungsnachweis!R295&gt;0,1,0)</f>
        <v>0</v>
      </c>
      <c r="L284" s="695">
        <f t="shared" si="4"/>
        <v>0</v>
      </c>
      <c r="M284" s="419">
        <f>Monatsverwendungsnachweis!BM295</f>
        <v>1</v>
      </c>
      <c r="N284" s="419">
        <f>IF(H284=1,Ermittlung_Pauschale!K284,L284*M284)</f>
        <v>0</v>
      </c>
      <c r="O284" s="147" t="e">
        <f>N284*'Pauschale Summen'!$G$17</f>
        <v>#VALUE!</v>
      </c>
    </row>
    <row r="285" spans="1:15" x14ac:dyDescent="0.25">
      <c r="A285" s="103" t="str">
        <f>Monatsverwendungsnachweis!A296</f>
        <v/>
      </c>
      <c r="B285" s="145">
        <f>Monatsverwendungsnachweis!B296</f>
        <v>0</v>
      </c>
      <c r="C285" s="145">
        <f>Monatsverwendungsnachweis!D296</f>
        <v>0</v>
      </c>
      <c r="D285" s="116" t="str">
        <f>IF(Monatsverwendungsnachweis!F296="","",Monatsverwendungsnachweis!F296)</f>
        <v/>
      </c>
      <c r="E285" s="116" t="str">
        <f>IF(Monatsverwendungsnachweis!H296="","",Monatsverwendungsnachweis!H296)</f>
        <v/>
      </c>
      <c r="F285" s="103">
        <f>Monatsverwendungsnachweis!G296</f>
        <v>0</v>
      </c>
      <c r="G285" s="116">
        <f>Monatsverwendungsnachweis!H296</f>
        <v>0</v>
      </c>
      <c r="H285" s="419" t="str">
        <f>VLOOKUP(Monatsverwendungsnachweis!$K$5,Matrix,3,FALSE)</f>
        <v>?</v>
      </c>
      <c r="I285" s="419" t="str">
        <f>VLOOKUP(Monatsverwendungsnachweis!$K$5,Matrix,9,FALSE)</f>
        <v>?</v>
      </c>
      <c r="J285" s="419">
        <f>IF(Monatsverwendungsnachweis!I296="ja",1,0)</f>
        <v>0</v>
      </c>
      <c r="K285" s="419">
        <f>IF(Monatsverwendungsnachweis!Q296+Monatsverwendungsnachweis!R296&gt;0,1,0)</f>
        <v>0</v>
      </c>
      <c r="L285" s="695">
        <f t="shared" si="4"/>
        <v>0</v>
      </c>
      <c r="M285" s="419">
        <f>Monatsverwendungsnachweis!BM296</f>
        <v>1</v>
      </c>
      <c r="N285" s="419">
        <f>IF(H285=1,Ermittlung_Pauschale!K285,L285*M285)</f>
        <v>0</v>
      </c>
      <c r="O285" s="147" t="e">
        <f>N285*'Pauschale Summen'!$G$17</f>
        <v>#VALUE!</v>
      </c>
    </row>
    <row r="286" spans="1:15" x14ac:dyDescent="0.25">
      <c r="A286" s="103" t="str">
        <f>Monatsverwendungsnachweis!A297</f>
        <v/>
      </c>
      <c r="B286" s="145">
        <f>Monatsverwendungsnachweis!B297</f>
        <v>0</v>
      </c>
      <c r="C286" s="145">
        <f>Monatsverwendungsnachweis!D297</f>
        <v>0</v>
      </c>
      <c r="D286" s="116" t="str">
        <f>IF(Monatsverwendungsnachweis!F297="","",Monatsverwendungsnachweis!F297)</f>
        <v/>
      </c>
      <c r="E286" s="116" t="str">
        <f>IF(Monatsverwendungsnachweis!H297="","",Monatsverwendungsnachweis!H297)</f>
        <v/>
      </c>
      <c r="F286" s="103">
        <f>Monatsverwendungsnachweis!G297</f>
        <v>0</v>
      </c>
      <c r="G286" s="116">
        <f>Monatsverwendungsnachweis!H297</f>
        <v>0</v>
      </c>
      <c r="H286" s="419" t="str">
        <f>VLOOKUP(Monatsverwendungsnachweis!$K$5,Matrix,3,FALSE)</f>
        <v>?</v>
      </c>
      <c r="I286" s="419" t="str">
        <f>VLOOKUP(Monatsverwendungsnachweis!$K$5,Matrix,9,FALSE)</f>
        <v>?</v>
      </c>
      <c r="J286" s="419">
        <f>IF(Monatsverwendungsnachweis!I297="ja",1,0)</f>
        <v>0</v>
      </c>
      <c r="K286" s="419">
        <f>IF(Monatsverwendungsnachweis!Q297+Monatsverwendungsnachweis!R297&gt;0,1,0)</f>
        <v>0</v>
      </c>
      <c r="L286" s="695">
        <f t="shared" si="4"/>
        <v>0</v>
      </c>
      <c r="M286" s="419">
        <f>Monatsverwendungsnachweis!BM297</f>
        <v>1</v>
      </c>
      <c r="N286" s="419">
        <f>IF(H286=1,Ermittlung_Pauschale!K286,L286*M286)</f>
        <v>0</v>
      </c>
      <c r="O286" s="147" t="e">
        <f>N286*'Pauschale Summen'!$G$17</f>
        <v>#VALUE!</v>
      </c>
    </row>
    <row r="287" spans="1:15" x14ac:dyDescent="0.25">
      <c r="A287" s="103" t="str">
        <f>Monatsverwendungsnachweis!A298</f>
        <v/>
      </c>
      <c r="B287" s="145">
        <f>Monatsverwendungsnachweis!B298</f>
        <v>0</v>
      </c>
      <c r="C287" s="145">
        <f>Monatsverwendungsnachweis!D298</f>
        <v>0</v>
      </c>
      <c r="D287" s="116" t="str">
        <f>IF(Monatsverwendungsnachweis!F298="","",Monatsverwendungsnachweis!F298)</f>
        <v/>
      </c>
      <c r="E287" s="116" t="str">
        <f>IF(Monatsverwendungsnachweis!H298="","",Monatsverwendungsnachweis!H298)</f>
        <v/>
      </c>
      <c r="F287" s="103">
        <f>Monatsverwendungsnachweis!G298</f>
        <v>0</v>
      </c>
      <c r="G287" s="116">
        <f>Monatsverwendungsnachweis!H298</f>
        <v>0</v>
      </c>
      <c r="H287" s="419" t="str">
        <f>VLOOKUP(Monatsverwendungsnachweis!$K$5,Matrix,3,FALSE)</f>
        <v>?</v>
      </c>
      <c r="I287" s="419" t="str">
        <f>VLOOKUP(Monatsverwendungsnachweis!$K$5,Matrix,9,FALSE)</f>
        <v>?</v>
      </c>
      <c r="J287" s="419">
        <f>IF(Monatsverwendungsnachweis!I298="ja",1,0)</f>
        <v>0</v>
      </c>
      <c r="K287" s="419">
        <f>IF(Monatsverwendungsnachweis!Q298+Monatsverwendungsnachweis!R298&gt;0,1,0)</f>
        <v>0</v>
      </c>
      <c r="L287" s="695">
        <f t="shared" si="4"/>
        <v>0</v>
      </c>
      <c r="M287" s="419">
        <f>Monatsverwendungsnachweis!BM298</f>
        <v>1</v>
      </c>
      <c r="N287" s="419">
        <f>IF(H287=1,Ermittlung_Pauschale!K287,L287*M287)</f>
        <v>0</v>
      </c>
      <c r="O287" s="147" t="e">
        <f>N287*'Pauschale Summen'!$G$17</f>
        <v>#VALUE!</v>
      </c>
    </row>
    <row r="288" spans="1:15" x14ac:dyDescent="0.25">
      <c r="A288" s="103" t="str">
        <f>Monatsverwendungsnachweis!A299</f>
        <v/>
      </c>
      <c r="B288" s="145">
        <f>Monatsverwendungsnachweis!B299</f>
        <v>0</v>
      </c>
      <c r="C288" s="145">
        <f>Monatsverwendungsnachweis!D299</f>
        <v>0</v>
      </c>
      <c r="D288" s="116" t="str">
        <f>IF(Monatsverwendungsnachweis!F299="","",Monatsverwendungsnachweis!F299)</f>
        <v/>
      </c>
      <c r="E288" s="116" t="str">
        <f>IF(Monatsverwendungsnachweis!H299="","",Monatsverwendungsnachweis!H299)</f>
        <v/>
      </c>
      <c r="F288" s="103">
        <f>Monatsverwendungsnachweis!G299</f>
        <v>0</v>
      </c>
      <c r="G288" s="116">
        <f>Monatsverwendungsnachweis!H299</f>
        <v>0</v>
      </c>
      <c r="H288" s="419" t="str">
        <f>VLOOKUP(Monatsverwendungsnachweis!$K$5,Matrix,3,FALSE)</f>
        <v>?</v>
      </c>
      <c r="I288" s="419" t="str">
        <f>VLOOKUP(Monatsverwendungsnachweis!$K$5,Matrix,9,FALSE)</f>
        <v>?</v>
      </c>
      <c r="J288" s="419">
        <f>IF(Monatsverwendungsnachweis!I299="ja",1,0)</f>
        <v>0</v>
      </c>
      <c r="K288" s="419">
        <f>IF(Monatsverwendungsnachweis!Q299+Monatsverwendungsnachweis!R299&gt;0,1,0)</f>
        <v>0</v>
      </c>
      <c r="L288" s="695">
        <f t="shared" si="4"/>
        <v>0</v>
      </c>
      <c r="M288" s="419">
        <f>Monatsverwendungsnachweis!BM299</f>
        <v>1</v>
      </c>
      <c r="N288" s="419">
        <f>IF(H288=1,Ermittlung_Pauschale!K288,L288*M288)</f>
        <v>0</v>
      </c>
      <c r="O288" s="147" t="e">
        <f>N288*'Pauschale Summen'!$G$17</f>
        <v>#VALUE!</v>
      </c>
    </row>
    <row r="289" spans="1:15" x14ac:dyDescent="0.25">
      <c r="A289" s="103" t="str">
        <f>Monatsverwendungsnachweis!A300</f>
        <v/>
      </c>
      <c r="B289" s="145">
        <f>Monatsverwendungsnachweis!B300</f>
        <v>0</v>
      </c>
      <c r="C289" s="145">
        <f>Monatsverwendungsnachweis!D300</f>
        <v>0</v>
      </c>
      <c r="D289" s="116" t="str">
        <f>IF(Monatsverwendungsnachweis!F300="","",Monatsverwendungsnachweis!F300)</f>
        <v/>
      </c>
      <c r="E289" s="116" t="str">
        <f>IF(Monatsverwendungsnachweis!H300="","",Monatsverwendungsnachweis!H300)</f>
        <v/>
      </c>
      <c r="F289" s="103">
        <f>Monatsverwendungsnachweis!G300</f>
        <v>0</v>
      </c>
      <c r="G289" s="116">
        <f>Monatsverwendungsnachweis!H300</f>
        <v>0</v>
      </c>
      <c r="H289" s="419" t="str">
        <f>VLOOKUP(Monatsverwendungsnachweis!$K$5,Matrix,3,FALSE)</f>
        <v>?</v>
      </c>
      <c r="I289" s="419" t="str">
        <f>VLOOKUP(Monatsverwendungsnachweis!$K$5,Matrix,9,FALSE)</f>
        <v>?</v>
      </c>
      <c r="J289" s="419">
        <f>IF(Monatsverwendungsnachweis!I300="ja",1,0)</f>
        <v>0</v>
      </c>
      <c r="K289" s="419">
        <f>IF(Monatsverwendungsnachweis!Q300+Monatsverwendungsnachweis!R300&gt;0,1,0)</f>
        <v>0</v>
      </c>
      <c r="L289" s="695">
        <f t="shared" si="4"/>
        <v>0</v>
      </c>
      <c r="M289" s="419">
        <f>Monatsverwendungsnachweis!BM300</f>
        <v>1</v>
      </c>
      <c r="N289" s="419">
        <f>IF(H289=1,Ermittlung_Pauschale!K289,L289*M289)</f>
        <v>0</v>
      </c>
      <c r="O289" s="147" t="e">
        <f>N289*'Pauschale Summen'!$G$17</f>
        <v>#VALUE!</v>
      </c>
    </row>
    <row r="290" spans="1:15" x14ac:dyDescent="0.25">
      <c r="A290" s="103" t="str">
        <f>Monatsverwendungsnachweis!A301</f>
        <v/>
      </c>
      <c r="B290" s="145">
        <f>Monatsverwendungsnachweis!B301</f>
        <v>0</v>
      </c>
      <c r="C290" s="145">
        <f>Monatsverwendungsnachweis!D301</f>
        <v>0</v>
      </c>
      <c r="D290" s="116" t="str">
        <f>IF(Monatsverwendungsnachweis!F301="","",Monatsverwendungsnachweis!F301)</f>
        <v/>
      </c>
      <c r="E290" s="116" t="str">
        <f>IF(Monatsverwendungsnachweis!H301="","",Monatsverwendungsnachweis!H301)</f>
        <v/>
      </c>
      <c r="F290" s="103">
        <f>Monatsverwendungsnachweis!G301</f>
        <v>0</v>
      </c>
      <c r="G290" s="116">
        <f>Monatsverwendungsnachweis!H301</f>
        <v>0</v>
      </c>
      <c r="H290" s="419" t="str">
        <f>VLOOKUP(Monatsverwendungsnachweis!$K$5,Matrix,3,FALSE)</f>
        <v>?</v>
      </c>
      <c r="I290" s="419" t="str">
        <f>VLOOKUP(Monatsverwendungsnachweis!$K$5,Matrix,9,FALSE)</f>
        <v>?</v>
      </c>
      <c r="J290" s="419">
        <f>IF(Monatsverwendungsnachweis!I301="ja",1,0)</f>
        <v>0</v>
      </c>
      <c r="K290" s="419">
        <f>IF(Monatsverwendungsnachweis!Q301+Monatsverwendungsnachweis!R301&gt;0,1,0)</f>
        <v>0</v>
      </c>
      <c r="L290" s="695">
        <f t="shared" si="4"/>
        <v>0</v>
      </c>
      <c r="M290" s="419">
        <f>Monatsverwendungsnachweis!BM301</f>
        <v>1</v>
      </c>
      <c r="N290" s="419">
        <f>IF(H290=1,Ermittlung_Pauschale!K290,L290*M290)</f>
        <v>0</v>
      </c>
      <c r="O290" s="147" t="e">
        <f>N290*'Pauschale Summen'!$G$17</f>
        <v>#VALUE!</v>
      </c>
    </row>
    <row r="291" spans="1:15" x14ac:dyDescent="0.25">
      <c r="A291" s="103" t="str">
        <f>Monatsverwendungsnachweis!A302</f>
        <v/>
      </c>
      <c r="B291" s="145">
        <f>Monatsverwendungsnachweis!B302</f>
        <v>0</v>
      </c>
      <c r="C291" s="145">
        <f>Monatsverwendungsnachweis!D302</f>
        <v>0</v>
      </c>
      <c r="D291" s="116" t="str">
        <f>IF(Monatsverwendungsnachweis!F302="","",Monatsverwendungsnachweis!F302)</f>
        <v/>
      </c>
      <c r="E291" s="116" t="str">
        <f>IF(Monatsverwendungsnachweis!H302="","",Monatsverwendungsnachweis!H302)</f>
        <v/>
      </c>
      <c r="F291" s="103">
        <f>Monatsverwendungsnachweis!G302</f>
        <v>0</v>
      </c>
      <c r="G291" s="116">
        <f>Monatsverwendungsnachweis!H302</f>
        <v>0</v>
      </c>
      <c r="H291" s="419" t="str">
        <f>VLOOKUP(Monatsverwendungsnachweis!$K$5,Matrix,3,FALSE)</f>
        <v>?</v>
      </c>
      <c r="I291" s="419" t="str">
        <f>VLOOKUP(Monatsverwendungsnachweis!$K$5,Matrix,9,FALSE)</f>
        <v>?</v>
      </c>
      <c r="J291" s="419">
        <f>IF(Monatsverwendungsnachweis!I302="ja",1,0)</f>
        <v>0</v>
      </c>
      <c r="K291" s="419">
        <f>IF(Monatsverwendungsnachweis!Q302+Monatsverwendungsnachweis!R302&gt;0,1,0)</f>
        <v>0</v>
      </c>
      <c r="L291" s="695">
        <f t="shared" si="4"/>
        <v>0</v>
      </c>
      <c r="M291" s="419">
        <f>Monatsverwendungsnachweis!BM302</f>
        <v>1</v>
      </c>
      <c r="N291" s="419">
        <f>IF(H291=1,Ermittlung_Pauschale!K291,L291*M291)</f>
        <v>0</v>
      </c>
      <c r="O291" s="147" t="e">
        <f>N291*'Pauschale Summen'!$G$17</f>
        <v>#VALUE!</v>
      </c>
    </row>
    <row r="292" spans="1:15" x14ac:dyDescent="0.25">
      <c r="A292" s="103" t="str">
        <f>Monatsverwendungsnachweis!A303</f>
        <v/>
      </c>
      <c r="B292" s="145">
        <f>Monatsverwendungsnachweis!B303</f>
        <v>0</v>
      </c>
      <c r="C292" s="145">
        <f>Monatsverwendungsnachweis!D303</f>
        <v>0</v>
      </c>
      <c r="D292" s="116" t="str">
        <f>IF(Monatsverwendungsnachweis!F303="","",Monatsverwendungsnachweis!F303)</f>
        <v/>
      </c>
      <c r="E292" s="116" t="str">
        <f>IF(Monatsverwendungsnachweis!H303="","",Monatsverwendungsnachweis!H303)</f>
        <v/>
      </c>
      <c r="F292" s="103">
        <f>Monatsverwendungsnachweis!G303</f>
        <v>0</v>
      </c>
      <c r="G292" s="116">
        <f>Monatsverwendungsnachweis!H303</f>
        <v>0</v>
      </c>
      <c r="H292" s="419" t="str">
        <f>VLOOKUP(Monatsverwendungsnachweis!$K$5,Matrix,3,FALSE)</f>
        <v>?</v>
      </c>
      <c r="I292" s="419" t="str">
        <f>VLOOKUP(Monatsverwendungsnachweis!$K$5,Matrix,9,FALSE)</f>
        <v>?</v>
      </c>
      <c r="J292" s="419">
        <f>IF(Monatsverwendungsnachweis!I303="ja",1,0)</f>
        <v>0</v>
      </c>
      <c r="K292" s="419">
        <f>IF(Monatsverwendungsnachweis!Q303+Monatsverwendungsnachweis!R303&gt;0,1,0)</f>
        <v>0</v>
      </c>
      <c r="L292" s="695">
        <f t="shared" si="4"/>
        <v>0</v>
      </c>
      <c r="M292" s="419">
        <f>Monatsverwendungsnachweis!BM303</f>
        <v>1</v>
      </c>
      <c r="N292" s="419">
        <f>IF(H292=1,Ermittlung_Pauschale!K292,L292*M292)</f>
        <v>0</v>
      </c>
      <c r="O292" s="147" t="e">
        <f>N292*'Pauschale Summen'!$G$17</f>
        <v>#VALUE!</v>
      </c>
    </row>
    <row r="293" spans="1:15" x14ac:dyDescent="0.25">
      <c r="A293" s="103" t="str">
        <f>Monatsverwendungsnachweis!A304</f>
        <v/>
      </c>
      <c r="B293" s="145">
        <f>Monatsverwendungsnachweis!B304</f>
        <v>0</v>
      </c>
      <c r="C293" s="145">
        <f>Monatsverwendungsnachweis!D304</f>
        <v>0</v>
      </c>
      <c r="D293" s="116" t="str">
        <f>IF(Monatsverwendungsnachweis!F304="","",Monatsverwendungsnachweis!F304)</f>
        <v/>
      </c>
      <c r="E293" s="116" t="str">
        <f>IF(Monatsverwendungsnachweis!H304="","",Monatsverwendungsnachweis!H304)</f>
        <v/>
      </c>
      <c r="F293" s="103">
        <f>Monatsverwendungsnachweis!G304</f>
        <v>0</v>
      </c>
      <c r="G293" s="116">
        <f>Monatsverwendungsnachweis!H304</f>
        <v>0</v>
      </c>
      <c r="H293" s="419" t="str">
        <f>VLOOKUP(Monatsverwendungsnachweis!$K$5,Matrix,3,FALSE)</f>
        <v>?</v>
      </c>
      <c r="I293" s="419" t="str">
        <f>VLOOKUP(Monatsverwendungsnachweis!$K$5,Matrix,9,FALSE)</f>
        <v>?</v>
      </c>
      <c r="J293" s="419">
        <f>IF(Monatsverwendungsnachweis!I304="ja",1,0)</f>
        <v>0</v>
      </c>
      <c r="K293" s="419">
        <f>IF(Monatsverwendungsnachweis!Q304+Monatsverwendungsnachweis!R304&gt;0,1,0)</f>
        <v>0</v>
      </c>
      <c r="L293" s="695">
        <f t="shared" si="4"/>
        <v>0</v>
      </c>
      <c r="M293" s="419">
        <f>Monatsverwendungsnachweis!BM304</f>
        <v>1</v>
      </c>
      <c r="N293" s="419">
        <f>IF(H293=1,Ermittlung_Pauschale!K293,L293*M293)</f>
        <v>0</v>
      </c>
      <c r="O293" s="147" t="e">
        <f>N293*'Pauschale Summen'!$G$17</f>
        <v>#VALUE!</v>
      </c>
    </row>
    <row r="294" spans="1:15" x14ac:dyDescent="0.25">
      <c r="A294" s="103" t="str">
        <f>Monatsverwendungsnachweis!A305</f>
        <v/>
      </c>
      <c r="B294" s="145">
        <f>Monatsverwendungsnachweis!B305</f>
        <v>0</v>
      </c>
      <c r="C294" s="145">
        <f>Monatsverwendungsnachweis!D305</f>
        <v>0</v>
      </c>
      <c r="D294" s="116" t="str">
        <f>IF(Monatsverwendungsnachweis!F305="","",Monatsverwendungsnachweis!F305)</f>
        <v/>
      </c>
      <c r="E294" s="116" t="str">
        <f>IF(Monatsverwendungsnachweis!H305="","",Monatsverwendungsnachweis!H305)</f>
        <v/>
      </c>
      <c r="F294" s="103">
        <f>Monatsverwendungsnachweis!G305</f>
        <v>0</v>
      </c>
      <c r="G294" s="116">
        <f>Monatsverwendungsnachweis!H305</f>
        <v>0</v>
      </c>
      <c r="H294" s="419" t="str">
        <f>VLOOKUP(Monatsverwendungsnachweis!$K$5,Matrix,3,FALSE)</f>
        <v>?</v>
      </c>
      <c r="I294" s="419" t="str">
        <f>VLOOKUP(Monatsverwendungsnachweis!$K$5,Matrix,9,FALSE)</f>
        <v>?</v>
      </c>
      <c r="J294" s="419">
        <f>IF(Monatsverwendungsnachweis!I305="ja",1,0)</f>
        <v>0</v>
      </c>
      <c r="K294" s="419">
        <f>IF(Monatsverwendungsnachweis!Q305+Monatsverwendungsnachweis!R305&gt;0,1,0)</f>
        <v>0</v>
      </c>
      <c r="L294" s="695">
        <f t="shared" si="4"/>
        <v>0</v>
      </c>
      <c r="M294" s="419">
        <f>Monatsverwendungsnachweis!BM305</f>
        <v>1</v>
      </c>
      <c r="N294" s="419">
        <f>IF(H294=1,Ermittlung_Pauschale!K294,L294*M294)</f>
        <v>0</v>
      </c>
      <c r="O294" s="147" t="e">
        <f>N294*'Pauschale Summen'!$G$17</f>
        <v>#VALUE!</v>
      </c>
    </row>
    <row r="295" spans="1:15" x14ac:dyDescent="0.25">
      <c r="A295" s="103" t="str">
        <f>Monatsverwendungsnachweis!A306</f>
        <v/>
      </c>
      <c r="B295" s="145">
        <f>Monatsverwendungsnachweis!B306</f>
        <v>0</v>
      </c>
      <c r="C295" s="145">
        <f>Monatsverwendungsnachweis!D306</f>
        <v>0</v>
      </c>
      <c r="D295" s="116" t="str">
        <f>IF(Monatsverwendungsnachweis!F306="","",Monatsverwendungsnachweis!F306)</f>
        <v/>
      </c>
      <c r="E295" s="116" t="str">
        <f>IF(Monatsverwendungsnachweis!H306="","",Monatsverwendungsnachweis!H306)</f>
        <v/>
      </c>
      <c r="F295" s="103">
        <f>Monatsverwendungsnachweis!G306</f>
        <v>0</v>
      </c>
      <c r="G295" s="116">
        <f>Monatsverwendungsnachweis!H306</f>
        <v>0</v>
      </c>
      <c r="H295" s="419" t="str">
        <f>VLOOKUP(Monatsverwendungsnachweis!$K$5,Matrix,3,FALSE)</f>
        <v>?</v>
      </c>
      <c r="I295" s="419" t="str">
        <f>VLOOKUP(Monatsverwendungsnachweis!$K$5,Matrix,9,FALSE)</f>
        <v>?</v>
      </c>
      <c r="J295" s="419">
        <f>IF(Monatsverwendungsnachweis!I306="ja",1,0)</f>
        <v>0</v>
      </c>
      <c r="K295" s="419">
        <f>IF(Monatsverwendungsnachweis!Q306+Monatsverwendungsnachweis!R306&gt;0,1,0)</f>
        <v>0</v>
      </c>
      <c r="L295" s="695">
        <f t="shared" si="4"/>
        <v>0</v>
      </c>
      <c r="M295" s="419">
        <f>Monatsverwendungsnachweis!BM306</f>
        <v>1</v>
      </c>
      <c r="N295" s="419">
        <f>IF(H295=1,Ermittlung_Pauschale!K295,L295*M295)</f>
        <v>0</v>
      </c>
      <c r="O295" s="147" t="e">
        <f>N295*'Pauschale Summen'!$G$17</f>
        <v>#VALUE!</v>
      </c>
    </row>
    <row r="296" spans="1:15" x14ac:dyDescent="0.25">
      <c r="A296" s="103" t="str">
        <f>Monatsverwendungsnachweis!A307</f>
        <v/>
      </c>
      <c r="B296" s="145">
        <f>Monatsverwendungsnachweis!B307</f>
        <v>0</v>
      </c>
      <c r="C296" s="145">
        <f>Monatsverwendungsnachweis!D307</f>
        <v>0</v>
      </c>
      <c r="D296" s="116" t="str">
        <f>IF(Monatsverwendungsnachweis!F307="","",Monatsverwendungsnachweis!F307)</f>
        <v/>
      </c>
      <c r="E296" s="116" t="str">
        <f>IF(Monatsverwendungsnachweis!H307="","",Monatsverwendungsnachweis!H307)</f>
        <v/>
      </c>
      <c r="F296" s="103">
        <f>Monatsverwendungsnachweis!G307</f>
        <v>0</v>
      </c>
      <c r="G296" s="116">
        <f>Monatsverwendungsnachweis!H307</f>
        <v>0</v>
      </c>
      <c r="H296" s="419" t="str">
        <f>VLOOKUP(Monatsverwendungsnachweis!$K$5,Matrix,3,FALSE)</f>
        <v>?</v>
      </c>
      <c r="I296" s="419" t="str">
        <f>VLOOKUP(Monatsverwendungsnachweis!$K$5,Matrix,9,FALSE)</f>
        <v>?</v>
      </c>
      <c r="J296" s="419">
        <f>IF(Monatsverwendungsnachweis!I307="ja",1,0)</f>
        <v>0</v>
      </c>
      <c r="K296" s="419">
        <f>IF(Monatsverwendungsnachweis!Q307+Monatsverwendungsnachweis!R307&gt;0,1,0)</f>
        <v>0</v>
      </c>
      <c r="L296" s="695">
        <f t="shared" si="4"/>
        <v>0</v>
      </c>
      <c r="M296" s="419">
        <f>Monatsverwendungsnachweis!BM307</f>
        <v>1</v>
      </c>
      <c r="N296" s="419">
        <f>IF(H296=1,Ermittlung_Pauschale!K296,L296*M296)</f>
        <v>0</v>
      </c>
      <c r="O296" s="147" t="e">
        <f>N296*'Pauschale Summen'!$G$17</f>
        <v>#VALUE!</v>
      </c>
    </row>
    <row r="297" spans="1:15" x14ac:dyDescent="0.25">
      <c r="A297" s="103" t="str">
        <f>Monatsverwendungsnachweis!A308</f>
        <v/>
      </c>
      <c r="B297" s="145">
        <f>Monatsverwendungsnachweis!B308</f>
        <v>0</v>
      </c>
      <c r="C297" s="145">
        <f>Monatsverwendungsnachweis!D308</f>
        <v>0</v>
      </c>
      <c r="D297" s="116" t="str">
        <f>IF(Monatsverwendungsnachweis!F308="","",Monatsverwendungsnachweis!F308)</f>
        <v/>
      </c>
      <c r="E297" s="116" t="str">
        <f>IF(Monatsverwendungsnachweis!H308="","",Monatsverwendungsnachweis!H308)</f>
        <v/>
      </c>
      <c r="F297" s="103">
        <f>Monatsverwendungsnachweis!G308</f>
        <v>0</v>
      </c>
      <c r="G297" s="116">
        <f>Monatsverwendungsnachweis!H308</f>
        <v>0</v>
      </c>
      <c r="H297" s="419" t="str">
        <f>VLOOKUP(Monatsverwendungsnachweis!$K$5,Matrix,3,FALSE)</f>
        <v>?</v>
      </c>
      <c r="I297" s="419" t="str">
        <f>VLOOKUP(Monatsverwendungsnachweis!$K$5,Matrix,9,FALSE)</f>
        <v>?</v>
      </c>
      <c r="J297" s="419">
        <f>IF(Monatsverwendungsnachweis!I308="ja",1,0)</f>
        <v>0</v>
      </c>
      <c r="K297" s="419">
        <f>IF(Monatsverwendungsnachweis!Q308+Monatsverwendungsnachweis!R308&gt;0,1,0)</f>
        <v>0</v>
      </c>
      <c r="L297" s="695">
        <f t="shared" si="4"/>
        <v>0</v>
      </c>
      <c r="M297" s="419">
        <f>Monatsverwendungsnachweis!BM308</f>
        <v>1</v>
      </c>
      <c r="N297" s="419">
        <f>IF(H297=1,Ermittlung_Pauschale!K297,L297*M297)</f>
        <v>0</v>
      </c>
      <c r="O297" s="147" t="e">
        <f>N297*'Pauschale Summen'!$G$17</f>
        <v>#VALUE!</v>
      </c>
    </row>
    <row r="298" spans="1:15" x14ac:dyDescent="0.25">
      <c r="A298" s="103" t="str">
        <f>Monatsverwendungsnachweis!A309</f>
        <v/>
      </c>
      <c r="B298" s="145">
        <f>Monatsverwendungsnachweis!B309</f>
        <v>0</v>
      </c>
      <c r="C298" s="145">
        <f>Monatsverwendungsnachweis!D309</f>
        <v>0</v>
      </c>
      <c r="D298" s="116" t="str">
        <f>IF(Monatsverwendungsnachweis!F309="","",Monatsverwendungsnachweis!F309)</f>
        <v/>
      </c>
      <c r="E298" s="116" t="str">
        <f>IF(Monatsverwendungsnachweis!H309="","",Monatsverwendungsnachweis!H309)</f>
        <v/>
      </c>
      <c r="F298" s="103">
        <f>Monatsverwendungsnachweis!G309</f>
        <v>0</v>
      </c>
      <c r="G298" s="116">
        <f>Monatsverwendungsnachweis!H309</f>
        <v>0</v>
      </c>
      <c r="H298" s="419" t="str">
        <f>VLOOKUP(Monatsverwendungsnachweis!$K$5,Matrix,3,FALSE)</f>
        <v>?</v>
      </c>
      <c r="I298" s="419" t="str">
        <f>VLOOKUP(Monatsverwendungsnachweis!$K$5,Matrix,9,FALSE)</f>
        <v>?</v>
      </c>
      <c r="J298" s="419">
        <f>IF(Monatsverwendungsnachweis!I309="ja",1,0)</f>
        <v>0</v>
      </c>
      <c r="K298" s="419">
        <f>IF(Monatsverwendungsnachweis!Q309+Monatsverwendungsnachweis!R309&gt;0,1,0)</f>
        <v>0</v>
      </c>
      <c r="L298" s="695">
        <f t="shared" si="4"/>
        <v>0</v>
      </c>
      <c r="M298" s="419">
        <f>Monatsverwendungsnachweis!BM309</f>
        <v>1</v>
      </c>
      <c r="N298" s="419">
        <f>IF(H298=1,Ermittlung_Pauschale!K298,L298*M298)</f>
        <v>0</v>
      </c>
      <c r="O298" s="147" t="e">
        <f>N298*'Pauschale Summen'!$G$17</f>
        <v>#VALUE!</v>
      </c>
    </row>
    <row r="299" spans="1:15" x14ac:dyDescent="0.25">
      <c r="A299" s="103" t="str">
        <f>Monatsverwendungsnachweis!A310</f>
        <v/>
      </c>
      <c r="B299" s="145">
        <f>Monatsverwendungsnachweis!B310</f>
        <v>0</v>
      </c>
      <c r="C299" s="145">
        <f>Monatsverwendungsnachweis!D310</f>
        <v>0</v>
      </c>
      <c r="D299" s="116" t="str">
        <f>IF(Monatsverwendungsnachweis!F310="","",Monatsverwendungsnachweis!F310)</f>
        <v/>
      </c>
      <c r="E299" s="116" t="str">
        <f>IF(Monatsverwendungsnachweis!H310="","",Monatsverwendungsnachweis!H310)</f>
        <v/>
      </c>
      <c r="F299" s="103">
        <f>Monatsverwendungsnachweis!G310</f>
        <v>0</v>
      </c>
      <c r="G299" s="116">
        <f>Monatsverwendungsnachweis!H310</f>
        <v>0</v>
      </c>
      <c r="H299" s="419" t="str">
        <f>VLOOKUP(Monatsverwendungsnachweis!$K$5,Matrix,3,FALSE)</f>
        <v>?</v>
      </c>
      <c r="I299" s="419" t="str">
        <f>VLOOKUP(Monatsverwendungsnachweis!$K$5,Matrix,9,FALSE)</f>
        <v>?</v>
      </c>
      <c r="J299" s="419">
        <f>IF(Monatsverwendungsnachweis!I310="ja",1,0)</f>
        <v>0</v>
      </c>
      <c r="K299" s="419">
        <f>IF(Monatsverwendungsnachweis!Q310+Monatsverwendungsnachweis!R310&gt;0,1,0)</f>
        <v>0</v>
      </c>
      <c r="L299" s="695">
        <f t="shared" si="4"/>
        <v>0</v>
      </c>
      <c r="M299" s="419">
        <f>Monatsverwendungsnachweis!BM310</f>
        <v>1</v>
      </c>
      <c r="N299" s="419">
        <f>IF(H299=1,Ermittlung_Pauschale!K299,L299*M299)</f>
        <v>0</v>
      </c>
      <c r="O299" s="147" t="e">
        <f>N299*'Pauschale Summen'!$G$17</f>
        <v>#VALUE!</v>
      </c>
    </row>
    <row r="300" spans="1:15" x14ac:dyDescent="0.25">
      <c r="A300" s="103" t="str">
        <f>Monatsverwendungsnachweis!A311</f>
        <v/>
      </c>
      <c r="B300" s="145">
        <f>Monatsverwendungsnachweis!B311</f>
        <v>0</v>
      </c>
      <c r="C300" s="145">
        <f>Monatsverwendungsnachweis!D311</f>
        <v>0</v>
      </c>
      <c r="D300" s="116" t="str">
        <f>IF(Monatsverwendungsnachweis!F311="","",Monatsverwendungsnachweis!F311)</f>
        <v/>
      </c>
      <c r="E300" s="116" t="str">
        <f>IF(Monatsverwendungsnachweis!H311="","",Monatsverwendungsnachweis!H311)</f>
        <v/>
      </c>
      <c r="F300" s="103">
        <f>Monatsverwendungsnachweis!G311</f>
        <v>0</v>
      </c>
      <c r="G300" s="116">
        <f>Monatsverwendungsnachweis!H311</f>
        <v>0</v>
      </c>
      <c r="H300" s="419" t="str">
        <f>VLOOKUP(Monatsverwendungsnachweis!$K$5,Matrix,3,FALSE)</f>
        <v>?</v>
      </c>
      <c r="I300" s="419" t="str">
        <f>VLOOKUP(Monatsverwendungsnachweis!$K$5,Matrix,9,FALSE)</f>
        <v>?</v>
      </c>
      <c r="J300" s="419">
        <f>IF(Monatsverwendungsnachweis!I311="ja",1,0)</f>
        <v>0</v>
      </c>
      <c r="K300" s="419">
        <f>IF(Monatsverwendungsnachweis!Q311+Monatsverwendungsnachweis!R311&gt;0,1,0)</f>
        <v>0</v>
      </c>
      <c r="L300" s="695">
        <f t="shared" si="4"/>
        <v>0</v>
      </c>
      <c r="M300" s="419">
        <f>Monatsverwendungsnachweis!BM311</f>
        <v>1</v>
      </c>
      <c r="N300" s="419">
        <f>IF(H300=1,Ermittlung_Pauschale!K300,L300*M300)</f>
        <v>0</v>
      </c>
      <c r="O300" s="147" t="e">
        <f>N300*'Pauschale Summen'!$G$17</f>
        <v>#VALUE!</v>
      </c>
    </row>
    <row r="301" spans="1:15" x14ac:dyDescent="0.25">
      <c r="A301" s="103" t="str">
        <f>Monatsverwendungsnachweis!A312</f>
        <v/>
      </c>
      <c r="B301" s="145">
        <f>Monatsverwendungsnachweis!B312</f>
        <v>0</v>
      </c>
      <c r="C301" s="145">
        <f>Monatsverwendungsnachweis!D312</f>
        <v>0</v>
      </c>
      <c r="D301" s="116" t="str">
        <f>IF(Monatsverwendungsnachweis!F312="","",Monatsverwendungsnachweis!F312)</f>
        <v/>
      </c>
      <c r="E301" s="116" t="str">
        <f>IF(Monatsverwendungsnachweis!H312="","",Monatsverwendungsnachweis!H312)</f>
        <v/>
      </c>
      <c r="F301" s="103">
        <f>Monatsverwendungsnachweis!G312</f>
        <v>0</v>
      </c>
      <c r="G301" s="116">
        <f>Monatsverwendungsnachweis!H312</f>
        <v>0</v>
      </c>
      <c r="H301" s="419" t="str">
        <f>VLOOKUP(Monatsverwendungsnachweis!$K$5,Matrix,3,FALSE)</f>
        <v>?</v>
      </c>
      <c r="I301" s="419" t="str">
        <f>VLOOKUP(Monatsverwendungsnachweis!$K$5,Matrix,9,FALSE)</f>
        <v>?</v>
      </c>
      <c r="J301" s="419">
        <f>IF(Monatsverwendungsnachweis!I312="ja",1,0)</f>
        <v>0</v>
      </c>
      <c r="K301" s="419">
        <f>IF(Monatsverwendungsnachweis!Q312+Monatsverwendungsnachweis!R312&gt;0,1,0)</f>
        <v>0</v>
      </c>
      <c r="L301" s="695">
        <f t="shared" si="4"/>
        <v>0</v>
      </c>
      <c r="M301" s="419">
        <f>Monatsverwendungsnachweis!BM312</f>
        <v>1</v>
      </c>
      <c r="N301" s="419">
        <f>IF(H301=1,Ermittlung_Pauschale!K301,L301*M301)</f>
        <v>0</v>
      </c>
      <c r="O301" s="147" t="e">
        <f>N301*'Pauschale Summen'!$G$17</f>
        <v>#VALUE!</v>
      </c>
    </row>
    <row r="302" spans="1:15" x14ac:dyDescent="0.25">
      <c r="A302" s="103">
        <f>COUNT(A2:A301)</f>
        <v>1</v>
      </c>
      <c r="B302" s="105"/>
      <c r="C302" s="105"/>
      <c r="D302" s="107"/>
      <c r="E302" s="107"/>
      <c r="F302" s="106"/>
      <c r="G302" s="107"/>
      <c r="H302" s="117"/>
      <c r="I302" s="117"/>
      <c r="J302" s="694"/>
      <c r="K302" s="694"/>
      <c r="L302" s="694"/>
      <c r="M302" s="117"/>
      <c r="N302" s="419">
        <f>SUM(N2:N301)</f>
        <v>0</v>
      </c>
      <c r="O302" s="148" t="e">
        <f>SUM(O2:O301)</f>
        <v>#VALUE!</v>
      </c>
    </row>
    <row r="303" spans="1:15" x14ac:dyDescent="0.25">
      <c r="A303" s="106"/>
      <c r="B303" s="105"/>
      <c r="C303" s="105"/>
      <c r="D303" s="107"/>
      <c r="E303" s="107"/>
      <c r="F303" s="106"/>
      <c r="G303" s="107"/>
      <c r="H303" s="108"/>
      <c r="I303" s="108"/>
      <c r="J303" s="108"/>
      <c r="K303" s="108"/>
      <c r="L303" s="108"/>
      <c r="M303" s="108"/>
      <c r="N303" s="419">
        <f>A302-N302</f>
        <v>1</v>
      </c>
    </row>
    <row r="304" spans="1:15" x14ac:dyDescent="0.25">
      <c r="A304" s="106"/>
      <c r="B304" s="105"/>
      <c r="C304" s="105"/>
      <c r="D304" s="107"/>
      <c r="E304" s="107"/>
      <c r="F304" s="106"/>
      <c r="G304" s="107"/>
      <c r="H304" s="108"/>
      <c r="I304" s="108"/>
      <c r="J304" s="108"/>
      <c r="K304" s="108"/>
      <c r="L304" s="108"/>
      <c r="M304" s="108"/>
      <c r="N304" s="108"/>
    </row>
    <row r="305" spans="1:14" x14ac:dyDescent="0.25">
      <c r="A305" s="106"/>
      <c r="B305" s="105"/>
      <c r="C305" s="105"/>
      <c r="D305" s="107"/>
      <c r="E305" s="107"/>
      <c r="F305" s="106"/>
      <c r="G305" s="107"/>
      <c r="H305" s="108"/>
      <c r="I305" s="108"/>
      <c r="J305" s="108"/>
      <c r="K305" s="108"/>
      <c r="L305" s="108"/>
      <c r="M305" s="108"/>
      <c r="N305" s="108"/>
    </row>
    <row r="306" spans="1:14" x14ac:dyDescent="0.25">
      <c r="A306" s="106"/>
      <c r="B306" s="105"/>
      <c r="C306" s="105"/>
      <c r="D306" s="107"/>
      <c r="E306" s="107"/>
      <c r="F306" s="106"/>
      <c r="G306" s="107"/>
      <c r="H306" s="108"/>
      <c r="I306" s="108"/>
      <c r="J306" s="108"/>
      <c r="K306" s="108"/>
      <c r="L306" s="108"/>
      <c r="M306" s="108"/>
      <c r="N306" s="108"/>
    </row>
    <row r="307" spans="1:14" x14ac:dyDescent="0.25">
      <c r="A307" s="106"/>
      <c r="B307" s="105"/>
      <c r="C307" s="105"/>
      <c r="D307" s="107"/>
      <c r="E307" s="107"/>
      <c r="F307" s="106"/>
      <c r="G307" s="107"/>
      <c r="H307" s="108"/>
      <c r="I307" s="108"/>
      <c r="J307" s="108"/>
      <c r="K307" s="108"/>
      <c r="L307" s="108"/>
      <c r="M307" s="108"/>
      <c r="N307" s="108"/>
    </row>
    <row r="308" spans="1:14" x14ac:dyDescent="0.25">
      <c r="A308" s="106"/>
      <c r="B308" s="105"/>
      <c r="C308" s="105"/>
      <c r="D308" s="107"/>
      <c r="E308" s="107"/>
      <c r="F308" s="106"/>
      <c r="G308" s="107"/>
      <c r="H308" s="108"/>
      <c r="I308" s="108"/>
      <c r="J308" s="108"/>
      <c r="K308" s="108"/>
      <c r="L308" s="108"/>
      <c r="M308" s="108"/>
      <c r="N308" s="108"/>
    </row>
    <row r="309" spans="1:14" x14ac:dyDescent="0.25">
      <c r="A309" s="106"/>
      <c r="B309" s="105"/>
      <c r="C309" s="105"/>
      <c r="D309" s="107"/>
      <c r="E309" s="107"/>
      <c r="F309" s="106"/>
      <c r="G309" s="107"/>
      <c r="H309" s="108"/>
      <c r="I309" s="108"/>
      <c r="J309" s="108"/>
      <c r="K309" s="108"/>
      <c r="L309" s="108"/>
      <c r="M309" s="108"/>
      <c r="N309" s="108"/>
    </row>
    <row r="310" spans="1:14" x14ac:dyDescent="0.25">
      <c r="A310" s="106"/>
      <c r="B310" s="105"/>
      <c r="C310" s="105"/>
      <c r="D310" s="107"/>
      <c r="E310" s="107"/>
      <c r="F310" s="106"/>
      <c r="G310" s="107"/>
      <c r="H310" s="108"/>
      <c r="I310" s="108"/>
      <c r="J310" s="108"/>
      <c r="K310" s="108"/>
      <c r="L310" s="108"/>
      <c r="M310" s="108"/>
      <c r="N310" s="108"/>
    </row>
    <row r="311" spans="1:14" x14ac:dyDescent="0.25">
      <c r="A311" s="106"/>
      <c r="B311" s="105"/>
      <c r="C311" s="105"/>
      <c r="D311" s="107"/>
      <c r="E311" s="107"/>
      <c r="F311" s="106"/>
      <c r="G311" s="107"/>
      <c r="H311" s="108"/>
      <c r="I311" s="108"/>
      <c r="J311" s="108"/>
      <c r="K311" s="108"/>
      <c r="L311" s="108"/>
      <c r="M311" s="108"/>
      <c r="N311" s="108"/>
    </row>
    <row r="312" spans="1:14" x14ac:dyDescent="0.25">
      <c r="A312" s="106"/>
      <c r="B312" s="105"/>
      <c r="C312" s="105"/>
      <c r="D312" s="107"/>
      <c r="E312" s="107"/>
      <c r="F312" s="106"/>
      <c r="G312" s="107"/>
      <c r="H312" s="108"/>
      <c r="I312" s="108"/>
      <c r="J312" s="108"/>
      <c r="K312" s="108"/>
      <c r="L312" s="108"/>
      <c r="M312" s="108"/>
      <c r="N312" s="108"/>
    </row>
    <row r="313" spans="1:14" x14ac:dyDescent="0.25">
      <c r="A313" s="106"/>
      <c r="B313" s="105"/>
      <c r="C313" s="105"/>
      <c r="D313" s="107"/>
      <c r="E313" s="107"/>
      <c r="F313" s="106"/>
      <c r="G313" s="107"/>
      <c r="H313" s="108"/>
      <c r="I313" s="108"/>
      <c r="J313" s="108"/>
      <c r="K313" s="108"/>
      <c r="L313" s="108"/>
      <c r="M313" s="108"/>
      <c r="N313" s="108"/>
    </row>
    <row r="314" spans="1:14" x14ac:dyDescent="0.25">
      <c r="A314" s="106"/>
      <c r="B314" s="105"/>
      <c r="C314" s="105"/>
      <c r="D314" s="107"/>
      <c r="E314" s="107"/>
      <c r="F314" s="106"/>
      <c r="G314" s="107"/>
      <c r="H314" s="108"/>
      <c r="I314" s="108"/>
      <c r="J314" s="108"/>
      <c r="K314" s="108"/>
      <c r="L314" s="108"/>
      <c r="M314" s="108"/>
      <c r="N314" s="108"/>
    </row>
    <row r="315" spans="1:14" x14ac:dyDescent="0.25">
      <c r="A315" s="106"/>
      <c r="B315" s="105"/>
      <c r="C315" s="105"/>
      <c r="D315" s="107"/>
      <c r="E315" s="107"/>
      <c r="F315" s="106"/>
      <c r="G315" s="107"/>
      <c r="H315" s="108"/>
      <c r="I315" s="108"/>
      <c r="J315" s="108"/>
      <c r="K315" s="108"/>
      <c r="L315" s="108"/>
      <c r="M315" s="108"/>
      <c r="N315" s="108"/>
    </row>
    <row r="316" spans="1:14" x14ac:dyDescent="0.25">
      <c r="A316" s="106"/>
      <c r="B316" s="105"/>
      <c r="C316" s="105"/>
      <c r="D316" s="107"/>
      <c r="E316" s="107"/>
      <c r="F316" s="106"/>
      <c r="G316" s="107"/>
      <c r="H316" s="108"/>
      <c r="I316" s="108"/>
      <c r="J316" s="108"/>
      <c r="K316" s="108"/>
      <c r="L316" s="108"/>
      <c r="M316" s="108"/>
      <c r="N316" s="108"/>
    </row>
    <row r="317" spans="1:14" x14ac:dyDescent="0.25">
      <c r="A317" s="106"/>
      <c r="B317" s="105"/>
      <c r="C317" s="105"/>
      <c r="D317" s="107"/>
      <c r="E317" s="107"/>
      <c r="F317" s="106"/>
      <c r="G317" s="107"/>
      <c r="H317" s="108"/>
      <c r="I317" s="108"/>
      <c r="J317" s="108"/>
      <c r="K317" s="108"/>
      <c r="L317" s="108"/>
      <c r="M317" s="108"/>
      <c r="N317" s="108"/>
    </row>
    <row r="318" spans="1:14" x14ac:dyDescent="0.25">
      <c r="A318" s="106"/>
      <c r="B318" s="105"/>
      <c r="C318" s="105"/>
      <c r="D318" s="107"/>
      <c r="E318" s="107"/>
      <c r="F318" s="106"/>
      <c r="G318" s="107"/>
      <c r="H318" s="108"/>
      <c r="I318" s="108"/>
      <c r="J318" s="108"/>
      <c r="K318" s="108"/>
      <c r="L318" s="108"/>
      <c r="M318" s="108"/>
      <c r="N318" s="108"/>
    </row>
    <row r="319" spans="1:14" x14ac:dyDescent="0.25">
      <c r="A319" s="106"/>
      <c r="B319" s="105"/>
      <c r="C319" s="105"/>
      <c r="D319" s="107"/>
      <c r="E319" s="107"/>
      <c r="F319" s="106"/>
      <c r="G319" s="107"/>
      <c r="H319" s="108"/>
      <c r="I319" s="108"/>
      <c r="J319" s="108"/>
      <c r="K319" s="108"/>
      <c r="L319" s="108"/>
      <c r="M319" s="108"/>
      <c r="N319" s="108"/>
    </row>
    <row r="320" spans="1:14" x14ac:dyDescent="0.25">
      <c r="A320" s="106"/>
      <c r="B320" s="105"/>
      <c r="C320" s="105"/>
      <c r="D320" s="107"/>
      <c r="E320" s="107"/>
      <c r="F320" s="106"/>
      <c r="G320" s="107"/>
      <c r="H320" s="108"/>
      <c r="I320" s="108"/>
      <c r="J320" s="108"/>
      <c r="K320" s="108"/>
      <c r="L320" s="108"/>
      <c r="M320" s="108"/>
      <c r="N320" s="108"/>
    </row>
    <row r="321" spans="1:14" x14ac:dyDescent="0.25">
      <c r="A321" s="106"/>
      <c r="B321" s="105"/>
      <c r="C321" s="105"/>
      <c r="D321" s="107"/>
      <c r="E321" s="107"/>
      <c r="F321" s="106"/>
      <c r="G321" s="107"/>
      <c r="H321" s="108"/>
      <c r="I321" s="108"/>
      <c r="J321" s="108"/>
      <c r="K321" s="108"/>
      <c r="L321" s="108"/>
      <c r="M321" s="108"/>
      <c r="N321" s="108"/>
    </row>
    <row r="322" spans="1:14" x14ac:dyDescent="0.25">
      <c r="A322" s="106"/>
      <c r="B322" s="105"/>
      <c r="C322" s="105"/>
      <c r="D322" s="107"/>
      <c r="E322" s="107"/>
      <c r="F322" s="106"/>
      <c r="G322" s="107"/>
      <c r="H322" s="108"/>
      <c r="I322" s="108"/>
      <c r="J322" s="108"/>
      <c r="K322" s="108"/>
      <c r="L322" s="108"/>
      <c r="M322" s="108"/>
      <c r="N322" s="108"/>
    </row>
    <row r="323" spans="1:14" x14ac:dyDescent="0.25">
      <c r="A323" s="106"/>
      <c r="B323" s="105"/>
      <c r="C323" s="105"/>
      <c r="D323" s="107"/>
      <c r="E323" s="107"/>
      <c r="F323" s="106"/>
      <c r="G323" s="107"/>
      <c r="H323" s="108"/>
      <c r="I323" s="108"/>
      <c r="J323" s="108"/>
      <c r="K323" s="108"/>
      <c r="L323" s="108"/>
      <c r="M323" s="108"/>
      <c r="N323" s="108"/>
    </row>
    <row r="324" spans="1:14" x14ac:dyDescent="0.25">
      <c r="A324" s="106"/>
      <c r="B324" s="105"/>
      <c r="C324" s="105"/>
      <c r="D324" s="107"/>
      <c r="E324" s="107"/>
      <c r="F324" s="106"/>
      <c r="G324" s="107"/>
      <c r="H324" s="108"/>
      <c r="I324" s="108"/>
      <c r="J324" s="108"/>
      <c r="K324" s="108"/>
      <c r="L324" s="108"/>
      <c r="M324" s="108"/>
      <c r="N324" s="108"/>
    </row>
    <row r="325" spans="1:14" x14ac:dyDescent="0.25">
      <c r="A325" s="106"/>
      <c r="B325" s="105"/>
      <c r="C325" s="105"/>
      <c r="D325" s="107"/>
      <c r="E325" s="107"/>
      <c r="F325" s="106"/>
      <c r="G325" s="107"/>
      <c r="H325" s="108"/>
      <c r="I325" s="108"/>
      <c r="J325" s="108"/>
      <c r="K325" s="108"/>
      <c r="L325" s="108"/>
      <c r="M325" s="108"/>
      <c r="N325" s="108"/>
    </row>
    <row r="326" spans="1:14" x14ac:dyDescent="0.25">
      <c r="A326" s="106"/>
      <c r="B326" s="105"/>
      <c r="C326" s="105"/>
      <c r="D326" s="107"/>
      <c r="E326" s="107"/>
      <c r="F326" s="106"/>
      <c r="G326" s="107"/>
      <c r="H326" s="108"/>
      <c r="I326" s="108"/>
      <c r="J326" s="108"/>
      <c r="K326" s="108"/>
      <c r="L326" s="108"/>
      <c r="M326" s="108"/>
      <c r="N326" s="108"/>
    </row>
    <row r="327" spans="1:14" x14ac:dyDescent="0.25">
      <c r="A327" s="106"/>
      <c r="B327" s="105"/>
      <c r="C327" s="105"/>
      <c r="D327" s="107"/>
      <c r="E327" s="107"/>
      <c r="F327" s="106"/>
      <c r="G327" s="107"/>
      <c r="H327" s="108"/>
      <c r="I327" s="108"/>
      <c r="J327" s="108"/>
      <c r="K327" s="108"/>
      <c r="L327" s="108"/>
      <c r="M327" s="108"/>
      <c r="N327" s="108"/>
    </row>
    <row r="328" spans="1:14" x14ac:dyDescent="0.25">
      <c r="A328" s="106"/>
      <c r="B328" s="105"/>
      <c r="C328" s="105"/>
      <c r="D328" s="107"/>
      <c r="E328" s="107"/>
      <c r="F328" s="106"/>
      <c r="G328" s="107"/>
      <c r="H328" s="108"/>
      <c r="I328" s="108"/>
      <c r="J328" s="108"/>
      <c r="K328" s="108"/>
      <c r="L328" s="108"/>
      <c r="M328" s="108"/>
      <c r="N328" s="108"/>
    </row>
    <row r="329" spans="1:14" x14ac:dyDescent="0.25">
      <c r="A329" s="106"/>
      <c r="B329" s="105"/>
      <c r="C329" s="105"/>
      <c r="D329" s="107"/>
      <c r="E329" s="107"/>
      <c r="F329" s="106"/>
      <c r="G329" s="107"/>
      <c r="H329" s="108"/>
      <c r="I329" s="108"/>
      <c r="J329" s="108"/>
      <c r="K329" s="108"/>
      <c r="L329" s="108"/>
      <c r="M329" s="108"/>
      <c r="N329" s="108"/>
    </row>
    <row r="330" spans="1:14" x14ac:dyDescent="0.25">
      <c r="A330" s="106"/>
      <c r="B330" s="105"/>
      <c r="C330" s="105"/>
      <c r="D330" s="107"/>
      <c r="E330" s="107"/>
      <c r="F330" s="106"/>
      <c r="G330" s="107"/>
      <c r="H330" s="108"/>
      <c r="I330" s="108"/>
      <c r="J330" s="108"/>
      <c r="K330" s="108"/>
      <c r="L330" s="108"/>
      <c r="M330" s="108"/>
      <c r="N330" s="108"/>
    </row>
    <row r="331" spans="1:14" x14ac:dyDescent="0.25">
      <c r="A331" s="106"/>
      <c r="B331" s="105"/>
      <c r="C331" s="105"/>
      <c r="D331" s="107"/>
      <c r="E331" s="107"/>
      <c r="F331" s="106"/>
      <c r="G331" s="107"/>
      <c r="H331" s="108"/>
      <c r="I331" s="108"/>
      <c r="J331" s="108"/>
      <c r="K331" s="108"/>
      <c r="L331" s="108"/>
      <c r="M331" s="108"/>
      <c r="N331" s="108"/>
    </row>
    <row r="332" spans="1:14" x14ac:dyDescent="0.25">
      <c r="A332" s="106"/>
      <c r="B332" s="105"/>
      <c r="C332" s="105"/>
      <c r="D332" s="107"/>
      <c r="E332" s="107"/>
      <c r="F332" s="106"/>
      <c r="G332" s="107"/>
      <c r="H332" s="108"/>
      <c r="I332" s="108"/>
      <c r="J332" s="108"/>
      <c r="K332" s="108"/>
      <c r="L332" s="108"/>
      <c r="M332" s="108"/>
      <c r="N332" s="108"/>
    </row>
    <row r="333" spans="1:14" x14ac:dyDescent="0.25">
      <c r="A333" s="106"/>
      <c r="B333" s="105"/>
      <c r="C333" s="105"/>
      <c r="D333" s="107"/>
      <c r="E333" s="107"/>
      <c r="F333" s="106"/>
      <c r="G333" s="107"/>
      <c r="H333" s="108"/>
      <c r="I333" s="108"/>
      <c r="J333" s="108"/>
      <c r="K333" s="108"/>
      <c r="L333" s="108"/>
      <c r="M333" s="108"/>
      <c r="N333" s="108"/>
    </row>
    <row r="334" spans="1:14" x14ac:dyDescent="0.25">
      <c r="A334" s="106"/>
      <c r="B334" s="105"/>
      <c r="C334" s="105"/>
      <c r="D334" s="107"/>
      <c r="E334" s="107"/>
      <c r="F334" s="106"/>
      <c r="G334" s="107"/>
      <c r="H334" s="108"/>
      <c r="I334" s="108"/>
      <c r="J334" s="108"/>
      <c r="K334" s="108"/>
      <c r="L334" s="108"/>
      <c r="M334" s="108"/>
      <c r="N334" s="108"/>
    </row>
    <row r="335" spans="1:14" x14ac:dyDescent="0.25">
      <c r="A335" s="106"/>
      <c r="B335" s="105"/>
      <c r="C335" s="105"/>
      <c r="D335" s="107"/>
      <c r="E335" s="107"/>
      <c r="F335" s="106"/>
      <c r="G335" s="107"/>
      <c r="H335" s="108"/>
      <c r="I335" s="108"/>
      <c r="J335" s="108"/>
      <c r="K335" s="108"/>
      <c r="L335" s="108"/>
      <c r="M335" s="108"/>
      <c r="N335" s="108"/>
    </row>
    <row r="336" spans="1:14" x14ac:dyDescent="0.25">
      <c r="A336" s="106"/>
      <c r="B336" s="105"/>
      <c r="C336" s="105"/>
      <c r="D336" s="107"/>
      <c r="E336" s="107"/>
      <c r="F336" s="106"/>
      <c r="G336" s="107"/>
      <c r="H336" s="108"/>
      <c r="I336" s="108"/>
      <c r="J336" s="108"/>
      <c r="K336" s="108"/>
      <c r="L336" s="108"/>
      <c r="M336" s="108"/>
      <c r="N336" s="108"/>
    </row>
    <row r="337" spans="1:14" x14ac:dyDescent="0.25">
      <c r="A337" s="106"/>
      <c r="B337" s="105"/>
      <c r="C337" s="105"/>
      <c r="D337" s="107"/>
      <c r="E337" s="107"/>
      <c r="F337" s="106"/>
      <c r="G337" s="107"/>
      <c r="H337" s="108"/>
      <c r="I337" s="108"/>
      <c r="J337" s="108"/>
      <c r="K337" s="108"/>
      <c r="L337" s="108"/>
      <c r="M337" s="108"/>
      <c r="N337" s="108"/>
    </row>
    <row r="338" spans="1:14" x14ac:dyDescent="0.25">
      <c r="A338" s="106"/>
      <c r="B338" s="105"/>
      <c r="C338" s="105"/>
      <c r="D338" s="107"/>
      <c r="E338" s="107"/>
      <c r="F338" s="106"/>
      <c r="G338" s="107"/>
      <c r="H338" s="108"/>
      <c r="I338" s="108"/>
      <c r="J338" s="108"/>
      <c r="K338" s="108"/>
      <c r="L338" s="108"/>
      <c r="M338" s="108"/>
      <c r="N338" s="108"/>
    </row>
    <row r="339" spans="1:14" x14ac:dyDescent="0.25">
      <c r="A339" s="106"/>
      <c r="B339" s="105"/>
      <c r="C339" s="105"/>
      <c r="D339" s="107"/>
      <c r="E339" s="107"/>
      <c r="F339" s="106"/>
      <c r="G339" s="107"/>
      <c r="H339" s="108"/>
      <c r="I339" s="108"/>
      <c r="J339" s="108"/>
      <c r="K339" s="108"/>
      <c r="L339" s="108"/>
      <c r="M339" s="108"/>
      <c r="N339" s="108"/>
    </row>
    <row r="340" spans="1:14" x14ac:dyDescent="0.25">
      <c r="A340" s="106"/>
      <c r="B340" s="105"/>
      <c r="C340" s="105"/>
      <c r="D340" s="107"/>
      <c r="E340" s="107"/>
      <c r="F340" s="106"/>
      <c r="G340" s="107"/>
      <c r="H340" s="108"/>
      <c r="I340" s="108"/>
      <c r="J340" s="108"/>
      <c r="K340" s="108"/>
      <c r="L340" s="108"/>
      <c r="M340" s="108"/>
      <c r="N340" s="108"/>
    </row>
    <row r="341" spans="1:14" x14ac:dyDescent="0.25">
      <c r="A341" s="106"/>
      <c r="B341" s="105"/>
      <c r="C341" s="105"/>
      <c r="D341" s="107"/>
      <c r="E341" s="107"/>
      <c r="F341" s="106"/>
      <c r="G341" s="107"/>
      <c r="H341" s="108"/>
      <c r="I341" s="108"/>
      <c r="J341" s="108"/>
      <c r="K341" s="108"/>
      <c r="L341" s="108"/>
      <c r="M341" s="108"/>
      <c r="N341" s="108"/>
    </row>
    <row r="342" spans="1:14" x14ac:dyDescent="0.25">
      <c r="A342" s="106"/>
      <c r="B342" s="105"/>
      <c r="C342" s="105"/>
      <c r="D342" s="107"/>
      <c r="E342" s="107"/>
      <c r="F342" s="106"/>
      <c r="G342" s="107"/>
      <c r="H342" s="108"/>
      <c r="I342" s="108"/>
      <c r="J342" s="108"/>
      <c r="K342" s="108"/>
      <c r="L342" s="108"/>
      <c r="M342" s="108"/>
      <c r="N342" s="108"/>
    </row>
    <row r="343" spans="1:14" x14ac:dyDescent="0.25">
      <c r="A343" s="106"/>
      <c r="B343" s="105"/>
      <c r="C343" s="105"/>
      <c r="D343" s="107"/>
      <c r="E343" s="107"/>
      <c r="F343" s="106"/>
      <c r="G343" s="107"/>
      <c r="H343" s="108"/>
      <c r="I343" s="108"/>
      <c r="J343" s="108"/>
      <c r="K343" s="108"/>
      <c r="L343" s="108"/>
      <c r="M343" s="108"/>
      <c r="N343" s="108"/>
    </row>
    <row r="344" spans="1:14" x14ac:dyDescent="0.25">
      <c r="A344" s="106"/>
      <c r="B344" s="105"/>
      <c r="C344" s="105"/>
      <c r="D344" s="107"/>
      <c r="E344" s="107"/>
      <c r="F344" s="106"/>
      <c r="G344" s="107"/>
      <c r="H344" s="108"/>
      <c r="I344" s="108"/>
      <c r="J344" s="108"/>
      <c r="K344" s="108"/>
      <c r="L344" s="108"/>
      <c r="M344" s="108"/>
      <c r="N344" s="108"/>
    </row>
    <row r="345" spans="1:14" x14ac:dyDescent="0.25">
      <c r="A345" s="106"/>
      <c r="B345" s="105"/>
      <c r="C345" s="105"/>
      <c r="D345" s="107"/>
      <c r="E345" s="107"/>
      <c r="F345" s="106"/>
      <c r="G345" s="107"/>
      <c r="H345" s="108"/>
      <c r="I345" s="108"/>
      <c r="J345" s="108"/>
      <c r="K345" s="108"/>
      <c r="L345" s="108"/>
      <c r="M345" s="108"/>
      <c r="N345" s="108"/>
    </row>
    <row r="346" spans="1:14" x14ac:dyDescent="0.25">
      <c r="A346" s="106"/>
      <c r="B346" s="105"/>
      <c r="C346" s="105"/>
      <c r="D346" s="107"/>
      <c r="E346" s="107"/>
      <c r="F346" s="106"/>
      <c r="G346" s="107"/>
      <c r="H346" s="108"/>
      <c r="I346" s="108"/>
      <c r="J346" s="108"/>
      <c r="K346" s="108"/>
      <c r="L346" s="108"/>
      <c r="M346" s="108"/>
      <c r="N346" s="108"/>
    </row>
    <row r="347" spans="1:14" x14ac:dyDescent="0.25">
      <c r="A347" s="106"/>
      <c r="B347" s="105"/>
      <c r="C347" s="105"/>
      <c r="D347" s="107"/>
      <c r="E347" s="107"/>
      <c r="F347" s="106"/>
      <c r="G347" s="107"/>
      <c r="H347" s="108"/>
      <c r="I347" s="108"/>
      <c r="J347" s="108"/>
      <c r="K347" s="108"/>
      <c r="L347" s="108"/>
      <c r="M347" s="108"/>
      <c r="N347" s="108"/>
    </row>
    <row r="348" spans="1:14" x14ac:dyDescent="0.25">
      <c r="A348" s="106"/>
      <c r="B348" s="105"/>
      <c r="C348" s="105"/>
      <c r="D348" s="107"/>
      <c r="E348" s="107"/>
      <c r="F348" s="106"/>
      <c r="G348" s="107"/>
      <c r="H348" s="108"/>
      <c r="I348" s="108"/>
      <c r="J348" s="108"/>
      <c r="K348" s="108"/>
      <c r="L348" s="108"/>
      <c r="M348" s="108"/>
      <c r="N348" s="108"/>
    </row>
    <row r="349" spans="1:14" x14ac:dyDescent="0.25">
      <c r="A349" s="106"/>
      <c r="B349" s="105"/>
      <c r="C349" s="105"/>
      <c r="D349" s="107"/>
      <c r="E349" s="107"/>
      <c r="F349" s="106"/>
      <c r="G349" s="107"/>
      <c r="H349" s="108"/>
      <c r="I349" s="108"/>
      <c r="J349" s="108"/>
      <c r="K349" s="108"/>
      <c r="L349" s="108"/>
      <c r="M349" s="108"/>
      <c r="N349" s="108"/>
    </row>
    <row r="350" spans="1:14" x14ac:dyDescent="0.25">
      <c r="A350" s="106"/>
      <c r="B350" s="105"/>
      <c r="C350" s="105"/>
      <c r="D350" s="107"/>
      <c r="E350" s="107"/>
      <c r="F350" s="106"/>
      <c r="G350" s="107"/>
      <c r="H350" s="108"/>
      <c r="I350" s="108"/>
      <c r="J350" s="108"/>
      <c r="K350" s="108"/>
      <c r="L350" s="108"/>
      <c r="M350" s="108"/>
      <c r="N350" s="108"/>
    </row>
    <row r="351" spans="1:14" x14ac:dyDescent="0.25">
      <c r="A351" s="106"/>
      <c r="B351" s="105"/>
      <c r="C351" s="105"/>
      <c r="D351" s="107"/>
      <c r="E351" s="107"/>
      <c r="F351" s="106"/>
      <c r="G351" s="107"/>
      <c r="H351" s="108"/>
      <c r="I351" s="108"/>
      <c r="J351" s="108"/>
      <c r="K351" s="108"/>
      <c r="L351" s="108"/>
      <c r="M351" s="108"/>
      <c r="N351" s="108"/>
    </row>
    <row r="352" spans="1:14" x14ac:dyDescent="0.25">
      <c r="A352" s="106"/>
      <c r="B352" s="105"/>
      <c r="C352" s="105"/>
      <c r="D352" s="107"/>
      <c r="E352" s="107"/>
      <c r="F352" s="106"/>
      <c r="G352" s="107"/>
      <c r="H352" s="108"/>
      <c r="I352" s="108"/>
      <c r="J352" s="108"/>
      <c r="K352" s="108"/>
      <c r="L352" s="108"/>
      <c r="M352" s="108"/>
      <c r="N352" s="108"/>
    </row>
    <row r="353" spans="1:14" x14ac:dyDescent="0.25">
      <c r="A353" s="106"/>
      <c r="B353" s="105"/>
      <c r="C353" s="105"/>
      <c r="D353" s="107"/>
      <c r="E353" s="107"/>
      <c r="F353" s="106"/>
      <c r="G353" s="107"/>
      <c r="H353" s="108"/>
      <c r="I353" s="108"/>
      <c r="J353" s="108"/>
      <c r="K353" s="108"/>
      <c r="L353" s="108"/>
      <c r="M353" s="108"/>
      <c r="N353" s="108"/>
    </row>
    <row r="354" spans="1:14" x14ac:dyDescent="0.25">
      <c r="A354" s="106"/>
      <c r="B354" s="105"/>
      <c r="C354" s="105"/>
      <c r="D354" s="107"/>
      <c r="E354" s="107"/>
      <c r="F354" s="106"/>
      <c r="G354" s="107"/>
      <c r="H354" s="108"/>
      <c r="I354" s="108"/>
      <c r="J354" s="108"/>
      <c r="K354" s="108"/>
      <c r="L354" s="108"/>
      <c r="M354" s="108"/>
      <c r="N354" s="108"/>
    </row>
    <row r="355" spans="1:14" x14ac:dyDescent="0.25">
      <c r="A355" s="106"/>
      <c r="B355" s="105"/>
      <c r="C355" s="105"/>
      <c r="D355" s="107"/>
      <c r="E355" s="107"/>
      <c r="F355" s="106"/>
      <c r="G355" s="107"/>
      <c r="H355" s="108"/>
      <c r="I355" s="108"/>
      <c r="J355" s="108"/>
      <c r="K355" s="108"/>
      <c r="L355" s="108"/>
      <c r="M355" s="108"/>
      <c r="N355" s="108"/>
    </row>
    <row r="356" spans="1:14" x14ac:dyDescent="0.25">
      <c r="A356" s="106"/>
      <c r="B356" s="105"/>
      <c r="C356" s="105"/>
      <c r="D356" s="107"/>
      <c r="E356" s="107"/>
      <c r="F356" s="106"/>
      <c r="G356" s="107"/>
      <c r="H356" s="108"/>
      <c r="I356" s="108"/>
      <c r="J356" s="108"/>
      <c r="K356" s="108"/>
      <c r="L356" s="108"/>
      <c r="M356" s="108"/>
      <c r="N356" s="108"/>
    </row>
    <row r="357" spans="1:14" x14ac:dyDescent="0.25">
      <c r="A357" s="106"/>
      <c r="B357" s="105"/>
      <c r="C357" s="105"/>
      <c r="D357" s="107"/>
      <c r="E357" s="107"/>
      <c r="F357" s="106"/>
      <c r="G357" s="107"/>
      <c r="H357" s="108"/>
      <c r="I357" s="108"/>
      <c r="J357" s="108"/>
      <c r="K357" s="108"/>
      <c r="L357" s="108"/>
      <c r="M357" s="108"/>
      <c r="N357" s="108"/>
    </row>
    <row r="358" spans="1:14" x14ac:dyDescent="0.25">
      <c r="A358" s="106"/>
      <c r="B358" s="105"/>
      <c r="C358" s="105"/>
      <c r="D358" s="107"/>
      <c r="E358" s="107"/>
      <c r="F358" s="106"/>
      <c r="G358" s="107"/>
      <c r="H358" s="108"/>
      <c r="I358" s="108"/>
      <c r="J358" s="108"/>
      <c r="K358" s="108"/>
      <c r="L358" s="108"/>
      <c r="M358" s="108"/>
      <c r="N358" s="108"/>
    </row>
    <row r="359" spans="1:14" x14ac:dyDescent="0.25">
      <c r="A359" s="106"/>
      <c r="B359" s="105"/>
      <c r="C359" s="105"/>
      <c r="D359" s="107"/>
      <c r="E359" s="107"/>
      <c r="F359" s="106"/>
      <c r="G359" s="107"/>
      <c r="H359" s="108"/>
      <c r="I359" s="108"/>
      <c r="J359" s="108"/>
      <c r="K359" s="108"/>
      <c r="L359" s="108"/>
      <c r="M359" s="108"/>
      <c r="N359" s="108"/>
    </row>
    <row r="360" spans="1:14" x14ac:dyDescent="0.25">
      <c r="A360" s="106"/>
      <c r="B360" s="105"/>
      <c r="C360" s="105"/>
      <c r="D360" s="107"/>
      <c r="E360" s="107"/>
      <c r="F360" s="106"/>
      <c r="G360" s="107"/>
      <c r="H360" s="108"/>
      <c r="I360" s="108"/>
      <c r="J360" s="108"/>
      <c r="K360" s="108"/>
      <c r="L360" s="108"/>
      <c r="M360" s="108"/>
      <c r="N360" s="108"/>
    </row>
    <row r="361" spans="1:14" x14ac:dyDescent="0.25">
      <c r="A361" s="106"/>
      <c r="B361" s="105"/>
      <c r="C361" s="105"/>
      <c r="D361" s="107"/>
      <c r="E361" s="107"/>
      <c r="F361" s="106"/>
      <c r="G361" s="107"/>
      <c r="H361" s="108"/>
      <c r="I361" s="108"/>
      <c r="J361" s="108"/>
      <c r="K361" s="108"/>
      <c r="L361" s="108"/>
      <c r="M361" s="108"/>
      <c r="N361" s="108"/>
    </row>
    <row r="362" spans="1:14" x14ac:dyDescent="0.25">
      <c r="A362" s="106"/>
      <c r="B362" s="105"/>
      <c r="C362" s="105"/>
      <c r="D362" s="107"/>
      <c r="E362" s="107"/>
      <c r="F362" s="106"/>
      <c r="G362" s="107"/>
      <c r="H362" s="108"/>
      <c r="I362" s="108"/>
      <c r="J362" s="108"/>
      <c r="K362" s="108"/>
      <c r="L362" s="108"/>
      <c r="M362" s="108"/>
      <c r="N362" s="108"/>
    </row>
    <row r="363" spans="1:14" x14ac:dyDescent="0.25">
      <c r="A363" s="106"/>
      <c r="B363" s="105"/>
      <c r="C363" s="105"/>
      <c r="D363" s="107"/>
      <c r="E363" s="107"/>
      <c r="F363" s="106"/>
      <c r="G363" s="107"/>
      <c r="H363" s="108"/>
      <c r="I363" s="108"/>
      <c r="J363" s="108"/>
      <c r="K363" s="108"/>
      <c r="L363" s="108"/>
      <c r="M363" s="108"/>
      <c r="N363" s="108"/>
    </row>
    <row r="364" spans="1:14" x14ac:dyDescent="0.25">
      <c r="A364" s="106"/>
      <c r="B364" s="105"/>
      <c r="C364" s="105"/>
      <c r="D364" s="107"/>
      <c r="E364" s="107"/>
      <c r="F364" s="106"/>
      <c r="G364" s="107"/>
      <c r="H364" s="108"/>
      <c r="I364" s="108"/>
      <c r="J364" s="108"/>
      <c r="K364" s="108"/>
      <c r="L364" s="108"/>
      <c r="M364" s="108"/>
      <c r="N364" s="108"/>
    </row>
    <row r="365" spans="1:14" x14ac:dyDescent="0.25">
      <c r="A365" s="106"/>
      <c r="B365" s="105"/>
      <c r="C365" s="105"/>
      <c r="D365" s="107"/>
      <c r="E365" s="107"/>
      <c r="F365" s="106"/>
      <c r="G365" s="107"/>
      <c r="H365" s="108"/>
      <c r="I365" s="108"/>
      <c r="J365" s="108"/>
      <c r="K365" s="108"/>
      <c r="L365" s="108"/>
      <c r="M365" s="108"/>
      <c r="N365" s="108"/>
    </row>
    <row r="366" spans="1:14" x14ac:dyDescent="0.25">
      <c r="A366" s="106"/>
      <c r="B366" s="105"/>
      <c r="C366" s="105"/>
      <c r="D366" s="107"/>
      <c r="E366" s="107"/>
      <c r="F366" s="106"/>
      <c r="G366" s="107"/>
      <c r="H366" s="108"/>
      <c r="I366" s="108"/>
      <c r="J366" s="108"/>
      <c r="K366" s="108"/>
      <c r="L366" s="108"/>
      <c r="M366" s="108"/>
      <c r="N366" s="108"/>
    </row>
    <row r="367" spans="1:14" x14ac:dyDescent="0.25">
      <c r="A367" s="106"/>
      <c r="B367" s="105"/>
      <c r="C367" s="105"/>
      <c r="D367" s="107"/>
      <c r="E367" s="107"/>
      <c r="F367" s="106"/>
      <c r="G367" s="107"/>
      <c r="H367" s="108"/>
      <c r="I367" s="108"/>
      <c r="J367" s="108"/>
      <c r="K367" s="108"/>
      <c r="L367" s="108"/>
      <c r="M367" s="108"/>
      <c r="N367" s="108"/>
    </row>
    <row r="368" spans="1:14" x14ac:dyDescent="0.25">
      <c r="A368" s="106"/>
      <c r="B368" s="105"/>
      <c r="C368" s="105"/>
      <c r="D368" s="107"/>
      <c r="E368" s="107"/>
      <c r="F368" s="106"/>
      <c r="G368" s="107"/>
      <c r="H368" s="108"/>
      <c r="I368" s="108"/>
      <c r="J368" s="108"/>
      <c r="K368" s="108"/>
      <c r="L368" s="108"/>
      <c r="M368" s="108"/>
      <c r="N368" s="108"/>
    </row>
    <row r="369" spans="1:14" x14ac:dyDescent="0.25">
      <c r="A369" s="106"/>
      <c r="B369" s="105"/>
      <c r="C369" s="105"/>
      <c r="D369" s="107"/>
      <c r="E369" s="107"/>
      <c r="F369" s="106"/>
      <c r="G369" s="107"/>
      <c r="H369" s="108"/>
      <c r="I369" s="108"/>
      <c r="J369" s="108"/>
      <c r="K369" s="108"/>
      <c r="L369" s="108"/>
      <c r="M369" s="108"/>
      <c r="N369" s="108"/>
    </row>
    <row r="370" spans="1:14" x14ac:dyDescent="0.25">
      <c r="A370" s="106"/>
      <c r="B370" s="105"/>
      <c r="C370" s="105"/>
      <c r="D370" s="107"/>
      <c r="E370" s="107"/>
      <c r="F370" s="106"/>
      <c r="G370" s="107"/>
      <c r="H370" s="108"/>
      <c r="I370" s="108"/>
      <c r="J370" s="108"/>
      <c r="K370" s="108"/>
      <c r="L370" s="108"/>
      <c r="M370" s="108"/>
      <c r="N370" s="108"/>
    </row>
    <row r="371" spans="1:14" x14ac:dyDescent="0.25">
      <c r="A371" s="106"/>
      <c r="B371" s="105"/>
      <c r="C371" s="105"/>
      <c r="D371" s="107"/>
      <c r="E371" s="107"/>
      <c r="F371" s="106"/>
      <c r="G371" s="107"/>
      <c r="H371" s="108"/>
      <c r="I371" s="108"/>
      <c r="J371" s="108"/>
      <c r="K371" s="108"/>
      <c r="L371" s="108"/>
      <c r="M371" s="108"/>
      <c r="N371" s="108"/>
    </row>
    <row r="372" spans="1:14" x14ac:dyDescent="0.25">
      <c r="A372" s="106"/>
      <c r="B372" s="105"/>
      <c r="C372" s="105"/>
      <c r="D372" s="107"/>
      <c r="E372" s="107"/>
      <c r="F372" s="106"/>
      <c r="G372" s="107"/>
      <c r="H372" s="108"/>
      <c r="I372" s="108"/>
      <c r="J372" s="108"/>
      <c r="K372" s="108"/>
      <c r="L372" s="108"/>
      <c r="M372" s="108"/>
      <c r="N372" s="108"/>
    </row>
  </sheetData>
  <conditionalFormatting sqref="N2:N303">
    <cfRule type="cellIs" dxfId="29" priority="15" operator="lessThan">
      <formula>1</formula>
    </cfRule>
    <cfRule type="cellIs" dxfId="28" priority="16" operator="greaterThan">
      <formula>0</formula>
    </cfRule>
  </conditionalFormatting>
  <conditionalFormatting sqref="M2:M301">
    <cfRule type="cellIs" dxfId="27" priority="9" operator="lessThan">
      <formula>1</formula>
    </cfRule>
    <cfRule type="cellIs" dxfId="26" priority="10" operator="greaterThan">
      <formula>0</formula>
    </cfRule>
  </conditionalFormatting>
  <conditionalFormatting sqref="J2:J301">
    <cfRule type="cellIs" dxfId="25" priority="7" operator="lessThan">
      <formula>1</formula>
    </cfRule>
    <cfRule type="cellIs" dxfId="24" priority="8" operator="greaterThan">
      <formula>0</formula>
    </cfRule>
  </conditionalFormatting>
  <conditionalFormatting sqref="K2:L301">
    <cfRule type="cellIs" dxfId="23" priority="5" operator="lessThan">
      <formula>1</formula>
    </cfRule>
    <cfRule type="cellIs" dxfId="22" priority="6" operator="greaterThan">
      <formula>0</formula>
    </cfRule>
  </conditionalFormatting>
  <conditionalFormatting sqref="H2:H301">
    <cfRule type="cellIs" dxfId="21" priority="3" operator="lessThan">
      <formula>1</formula>
    </cfRule>
    <cfRule type="cellIs" dxfId="20" priority="4" operator="greaterThan">
      <formula>0</formula>
    </cfRule>
  </conditionalFormatting>
  <conditionalFormatting sqref="I2:I301">
    <cfRule type="cellIs" dxfId="19" priority="1" operator="lessThan">
      <formula>1</formula>
    </cfRule>
    <cfRule type="cellIs" dxfId="18" priority="2" operator="greaterThan">
      <formula>0</formula>
    </cfRule>
  </conditionalFormatting>
  <pageMargins left="0.70866141732283472" right="0.70866141732283472" top="0.74803149606299213" bottom="0.74803149606299213" header="0.31496062992125984" footer="0.31496062992125984"/>
  <pageSetup paperSize="9" scale="80" orientation="portrait" r:id="rId1"/>
  <headerFooter alignWithMargins="0">
    <oddHeader>&amp;L&amp;G&amp;R&amp;G</oddHeader>
    <oddFooter>&amp;L&amp;8Dateiname:
&amp;F
&amp;A&amp;C&amp;8ESF_Monats_VN_SEK_V12_3_200501&amp;R
        Seite &amp;P von &amp;N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M28"/>
  <sheetViews>
    <sheetView topLeftCell="A25" zoomScaleNormal="100" workbookViewId="0">
      <selection activeCell="F59" sqref="F59"/>
    </sheetView>
  </sheetViews>
  <sheetFormatPr baseColWidth="10" defaultRowHeight="13.2" x14ac:dyDescent="0.25"/>
  <cols>
    <col min="1" max="1" width="40" customWidth="1"/>
    <col min="2" max="2" width="14.5546875" customWidth="1"/>
  </cols>
  <sheetData>
    <row r="2" spans="1:13" ht="78.75" customHeight="1" x14ac:dyDescent="0.25">
      <c r="A2" s="700" t="s">
        <v>104</v>
      </c>
      <c r="B2" s="701" t="s">
        <v>733</v>
      </c>
      <c r="C2" s="711" t="s">
        <v>735</v>
      </c>
      <c r="D2" s="710" t="s">
        <v>736</v>
      </c>
      <c r="E2" s="684" t="s">
        <v>702</v>
      </c>
      <c r="F2" s="684" t="s">
        <v>724</v>
      </c>
      <c r="G2" s="696" t="s">
        <v>725</v>
      </c>
      <c r="H2" s="708" t="s">
        <v>737</v>
      </c>
    </row>
    <row r="3" spans="1:13" ht="26.25" customHeight="1" x14ac:dyDescent="0.25">
      <c r="A3" s="703" t="s">
        <v>391</v>
      </c>
      <c r="B3" s="706" t="s">
        <v>671</v>
      </c>
      <c r="C3" s="704">
        <v>1</v>
      </c>
      <c r="D3" s="704">
        <v>0</v>
      </c>
      <c r="E3" s="704" t="s">
        <v>738</v>
      </c>
      <c r="F3" s="704">
        <v>1</v>
      </c>
      <c r="G3" s="705" t="s">
        <v>738</v>
      </c>
      <c r="H3" s="704" t="s">
        <v>738</v>
      </c>
    </row>
    <row r="4" spans="1:13" ht="26.25" customHeight="1" x14ac:dyDescent="0.25">
      <c r="A4" s="703" t="s">
        <v>391</v>
      </c>
      <c r="B4" s="706" t="s">
        <v>676</v>
      </c>
      <c r="C4" s="704">
        <v>1</v>
      </c>
      <c r="D4" s="704">
        <v>0</v>
      </c>
      <c r="E4" s="704" t="s">
        <v>738</v>
      </c>
      <c r="F4" s="704">
        <v>0</v>
      </c>
      <c r="G4" s="705" t="s">
        <v>738</v>
      </c>
      <c r="H4" s="704" t="s">
        <v>738</v>
      </c>
    </row>
    <row r="5" spans="1:13" ht="26.25" customHeight="1" x14ac:dyDescent="0.25">
      <c r="A5" s="702" t="s">
        <v>356</v>
      </c>
      <c r="B5" s="706" t="s">
        <v>671</v>
      </c>
      <c r="C5" s="704">
        <v>0</v>
      </c>
      <c r="D5" s="704">
        <v>1</v>
      </c>
      <c r="E5" s="707">
        <v>1</v>
      </c>
      <c r="F5" s="707">
        <v>0</v>
      </c>
      <c r="G5" s="705">
        <v>1</v>
      </c>
      <c r="H5" s="704">
        <v>1</v>
      </c>
    </row>
    <row r="6" spans="1:13" ht="26.25" customHeight="1" x14ac:dyDescent="0.25">
      <c r="A6" s="702" t="s">
        <v>356</v>
      </c>
      <c r="B6" s="706" t="s">
        <v>671</v>
      </c>
      <c r="C6" s="704">
        <v>0</v>
      </c>
      <c r="D6" s="704">
        <v>1</v>
      </c>
      <c r="E6" s="707">
        <v>0</v>
      </c>
      <c r="F6" s="707">
        <v>1</v>
      </c>
      <c r="G6" s="705">
        <v>1</v>
      </c>
      <c r="H6" s="704">
        <v>1</v>
      </c>
    </row>
    <row r="7" spans="1:13" ht="26.25" customHeight="1" x14ac:dyDescent="0.25">
      <c r="A7" s="702" t="s">
        <v>356</v>
      </c>
      <c r="B7" s="706" t="s">
        <v>671</v>
      </c>
      <c r="C7" s="704">
        <v>0</v>
      </c>
      <c r="D7" s="704">
        <v>1</v>
      </c>
      <c r="E7" s="707">
        <v>1</v>
      </c>
      <c r="F7" s="707">
        <v>1</v>
      </c>
      <c r="G7" s="705">
        <v>1</v>
      </c>
      <c r="H7" s="704">
        <v>1</v>
      </c>
    </row>
    <row r="8" spans="1:13" ht="26.25" customHeight="1" x14ac:dyDescent="0.25">
      <c r="A8" s="702" t="s">
        <v>356</v>
      </c>
      <c r="B8" s="706" t="s">
        <v>676</v>
      </c>
      <c r="C8" s="704">
        <v>0</v>
      </c>
      <c r="D8" s="704">
        <v>1</v>
      </c>
      <c r="E8" s="707">
        <v>0</v>
      </c>
      <c r="F8" s="707">
        <v>0</v>
      </c>
      <c r="G8" s="704">
        <v>0</v>
      </c>
      <c r="H8" s="704">
        <v>1</v>
      </c>
    </row>
    <row r="9" spans="1:13" ht="26.25" customHeight="1" x14ac:dyDescent="0.25">
      <c r="A9" s="702" t="s">
        <v>357</v>
      </c>
      <c r="B9" s="706" t="s">
        <v>671</v>
      </c>
      <c r="C9" s="704">
        <v>0</v>
      </c>
      <c r="D9" s="704">
        <v>1</v>
      </c>
      <c r="E9" s="707">
        <v>1</v>
      </c>
      <c r="F9" s="707">
        <v>0</v>
      </c>
      <c r="G9" s="705">
        <v>1</v>
      </c>
      <c r="H9" s="704">
        <v>1</v>
      </c>
    </row>
    <row r="10" spans="1:13" ht="26.25" customHeight="1" x14ac:dyDescent="0.25">
      <c r="A10" s="702" t="s">
        <v>357</v>
      </c>
      <c r="B10" s="706" t="s">
        <v>671</v>
      </c>
      <c r="C10" s="704">
        <v>0</v>
      </c>
      <c r="D10" s="704">
        <v>1</v>
      </c>
      <c r="E10" s="707">
        <v>0</v>
      </c>
      <c r="F10" s="707">
        <v>1</v>
      </c>
      <c r="G10" s="705">
        <v>1</v>
      </c>
      <c r="H10" s="704">
        <v>1</v>
      </c>
    </row>
    <row r="11" spans="1:13" ht="26.25" customHeight="1" x14ac:dyDescent="0.25">
      <c r="A11" s="702" t="s">
        <v>357</v>
      </c>
      <c r="B11" s="706" t="s">
        <v>671</v>
      </c>
      <c r="C11" s="704">
        <v>0</v>
      </c>
      <c r="D11" s="704">
        <v>1</v>
      </c>
      <c r="E11" s="707">
        <v>1</v>
      </c>
      <c r="F11" s="707">
        <v>1</v>
      </c>
      <c r="G11" s="705">
        <v>1</v>
      </c>
      <c r="H11" s="704">
        <v>1</v>
      </c>
      <c r="M11" s="709"/>
    </row>
    <row r="12" spans="1:13" ht="26.25" customHeight="1" x14ac:dyDescent="0.25">
      <c r="A12" s="702" t="s">
        <v>357</v>
      </c>
      <c r="B12" s="706" t="s">
        <v>676</v>
      </c>
      <c r="C12" s="704">
        <v>0</v>
      </c>
      <c r="D12" s="704">
        <v>1</v>
      </c>
      <c r="E12" s="707">
        <v>0</v>
      </c>
      <c r="F12" s="707">
        <v>0</v>
      </c>
      <c r="G12" s="704">
        <v>0</v>
      </c>
      <c r="H12" s="704">
        <v>1</v>
      </c>
    </row>
    <row r="13" spans="1:13" ht="26.25" customHeight="1" x14ac:dyDescent="0.25">
      <c r="A13" s="702" t="s">
        <v>607</v>
      </c>
      <c r="B13" s="706" t="s">
        <v>671</v>
      </c>
      <c r="C13" s="704">
        <v>0</v>
      </c>
      <c r="D13" s="704">
        <v>1</v>
      </c>
      <c r="E13" s="707">
        <v>1</v>
      </c>
      <c r="F13" s="707">
        <v>0</v>
      </c>
      <c r="G13" s="705">
        <v>1</v>
      </c>
      <c r="H13" s="704">
        <v>1</v>
      </c>
    </row>
    <row r="14" spans="1:13" ht="26.25" customHeight="1" x14ac:dyDescent="0.25">
      <c r="A14" s="702" t="s">
        <v>607</v>
      </c>
      <c r="B14" s="706" t="s">
        <v>671</v>
      </c>
      <c r="C14" s="704">
        <v>0</v>
      </c>
      <c r="D14" s="704">
        <v>1</v>
      </c>
      <c r="E14" s="707">
        <v>0</v>
      </c>
      <c r="F14" s="707">
        <v>1</v>
      </c>
      <c r="G14" s="705">
        <v>1</v>
      </c>
      <c r="H14" s="704">
        <v>1</v>
      </c>
    </row>
    <row r="15" spans="1:13" ht="26.25" customHeight="1" x14ac:dyDescent="0.25">
      <c r="A15" s="702" t="s">
        <v>607</v>
      </c>
      <c r="B15" s="706" t="s">
        <v>671</v>
      </c>
      <c r="C15" s="704">
        <v>0</v>
      </c>
      <c r="D15" s="704">
        <v>1</v>
      </c>
      <c r="E15" s="707">
        <v>1</v>
      </c>
      <c r="F15" s="707">
        <v>1</v>
      </c>
      <c r="G15" s="705">
        <v>1</v>
      </c>
      <c r="H15" s="704">
        <v>1</v>
      </c>
    </row>
    <row r="16" spans="1:13" ht="26.25" customHeight="1" x14ac:dyDescent="0.25">
      <c r="A16" s="702" t="s">
        <v>607</v>
      </c>
      <c r="B16" s="706" t="s">
        <v>676</v>
      </c>
      <c r="C16" s="704">
        <v>0</v>
      </c>
      <c r="D16" s="704">
        <v>1</v>
      </c>
      <c r="E16" s="707">
        <v>0</v>
      </c>
      <c r="F16" s="707">
        <v>0</v>
      </c>
      <c r="G16" s="704">
        <v>0</v>
      </c>
      <c r="H16" s="704">
        <v>1</v>
      </c>
    </row>
    <row r="17" spans="1:8" ht="26.25" customHeight="1" x14ac:dyDescent="0.25">
      <c r="A17" s="702" t="s">
        <v>608</v>
      </c>
      <c r="B17" s="706" t="s">
        <v>671</v>
      </c>
      <c r="C17" s="704">
        <v>0</v>
      </c>
      <c r="D17" s="704">
        <v>1</v>
      </c>
      <c r="E17" s="707">
        <v>1</v>
      </c>
      <c r="F17" s="707">
        <v>0</v>
      </c>
      <c r="G17" s="705">
        <v>1</v>
      </c>
      <c r="H17" s="704">
        <v>1</v>
      </c>
    </row>
    <row r="18" spans="1:8" ht="26.25" customHeight="1" x14ac:dyDescent="0.25">
      <c r="A18" s="702" t="s">
        <v>608</v>
      </c>
      <c r="B18" s="706" t="s">
        <v>671</v>
      </c>
      <c r="C18" s="704">
        <v>0</v>
      </c>
      <c r="D18" s="704">
        <v>1</v>
      </c>
      <c r="E18" s="707">
        <v>0</v>
      </c>
      <c r="F18" s="707">
        <v>1</v>
      </c>
      <c r="G18" s="705">
        <v>1</v>
      </c>
      <c r="H18" s="704">
        <v>1</v>
      </c>
    </row>
    <row r="19" spans="1:8" ht="26.25" customHeight="1" x14ac:dyDescent="0.25">
      <c r="A19" s="702" t="s">
        <v>608</v>
      </c>
      <c r="B19" s="706" t="s">
        <v>671</v>
      </c>
      <c r="C19" s="704">
        <v>0</v>
      </c>
      <c r="D19" s="704">
        <v>1</v>
      </c>
      <c r="E19" s="707">
        <v>1</v>
      </c>
      <c r="F19" s="707">
        <v>1</v>
      </c>
      <c r="G19" s="705">
        <v>1</v>
      </c>
      <c r="H19" s="704">
        <v>1</v>
      </c>
    </row>
    <row r="20" spans="1:8" ht="26.25" customHeight="1" x14ac:dyDescent="0.25">
      <c r="A20" s="702" t="s">
        <v>608</v>
      </c>
      <c r="B20" s="706" t="s">
        <v>676</v>
      </c>
      <c r="C20" s="704">
        <v>0</v>
      </c>
      <c r="D20" s="704">
        <v>1</v>
      </c>
      <c r="E20" s="707">
        <v>0</v>
      </c>
      <c r="F20" s="707">
        <v>0</v>
      </c>
      <c r="G20" s="704">
        <v>0</v>
      </c>
      <c r="H20" s="704">
        <v>1</v>
      </c>
    </row>
    <row r="21" spans="1:8" ht="26.25" customHeight="1" x14ac:dyDescent="0.25">
      <c r="A21" s="702" t="s">
        <v>355</v>
      </c>
      <c r="B21" s="706" t="s">
        <v>671</v>
      </c>
      <c r="C21" s="704">
        <v>0</v>
      </c>
      <c r="D21" s="704">
        <v>1</v>
      </c>
      <c r="E21" s="707">
        <v>1</v>
      </c>
      <c r="F21" s="707">
        <v>0</v>
      </c>
      <c r="G21" s="705">
        <v>1</v>
      </c>
      <c r="H21" s="704">
        <v>1</v>
      </c>
    </row>
    <row r="22" spans="1:8" ht="26.25" customHeight="1" x14ac:dyDescent="0.25">
      <c r="A22" s="702" t="s">
        <v>355</v>
      </c>
      <c r="B22" s="706" t="s">
        <v>671</v>
      </c>
      <c r="C22" s="704">
        <v>0</v>
      </c>
      <c r="D22" s="704">
        <v>1</v>
      </c>
      <c r="E22" s="707">
        <v>0</v>
      </c>
      <c r="F22" s="707">
        <v>1</v>
      </c>
      <c r="G22" s="705">
        <v>1</v>
      </c>
      <c r="H22" s="704">
        <v>1</v>
      </c>
    </row>
    <row r="23" spans="1:8" ht="26.25" customHeight="1" x14ac:dyDescent="0.25">
      <c r="A23" s="702" t="s">
        <v>355</v>
      </c>
      <c r="B23" s="706" t="s">
        <v>671</v>
      </c>
      <c r="C23" s="704">
        <v>0</v>
      </c>
      <c r="D23" s="704">
        <v>1</v>
      </c>
      <c r="E23" s="707">
        <v>1</v>
      </c>
      <c r="F23" s="707">
        <v>1</v>
      </c>
      <c r="G23" s="705">
        <v>1</v>
      </c>
      <c r="H23" s="704">
        <v>1</v>
      </c>
    </row>
    <row r="24" spans="1:8" ht="26.25" customHeight="1" x14ac:dyDescent="0.25">
      <c r="A24" s="702" t="s">
        <v>355</v>
      </c>
      <c r="B24" s="706" t="s">
        <v>676</v>
      </c>
      <c r="C24" s="704">
        <v>0</v>
      </c>
      <c r="D24" s="704">
        <v>1</v>
      </c>
      <c r="E24" s="707">
        <v>0</v>
      </c>
      <c r="F24" s="707">
        <v>0</v>
      </c>
      <c r="G24" s="704">
        <v>0</v>
      </c>
      <c r="H24" s="704">
        <v>1</v>
      </c>
    </row>
    <row r="25" spans="1:8" ht="26.25" customHeight="1" x14ac:dyDescent="0.25">
      <c r="A25" s="702" t="s">
        <v>358</v>
      </c>
      <c r="B25" s="706" t="s">
        <v>671</v>
      </c>
      <c r="C25" s="704">
        <v>0</v>
      </c>
      <c r="D25" s="704">
        <v>1</v>
      </c>
      <c r="E25" s="707">
        <v>1</v>
      </c>
      <c r="F25" s="707">
        <v>0</v>
      </c>
      <c r="G25" s="705">
        <v>1</v>
      </c>
      <c r="H25" s="704">
        <v>1</v>
      </c>
    </row>
    <row r="26" spans="1:8" ht="26.25" customHeight="1" x14ac:dyDescent="0.25">
      <c r="A26" s="702" t="s">
        <v>358</v>
      </c>
      <c r="B26" s="706" t="s">
        <v>671</v>
      </c>
      <c r="C26" s="704">
        <v>0</v>
      </c>
      <c r="D26" s="704">
        <v>1</v>
      </c>
      <c r="E26" s="707">
        <v>0</v>
      </c>
      <c r="F26" s="707">
        <v>1</v>
      </c>
      <c r="G26" s="705">
        <v>1</v>
      </c>
      <c r="H26" s="704">
        <v>1</v>
      </c>
    </row>
    <row r="27" spans="1:8" ht="26.25" customHeight="1" x14ac:dyDescent="0.25">
      <c r="A27" s="702" t="s">
        <v>358</v>
      </c>
      <c r="B27" s="706" t="s">
        <v>671</v>
      </c>
      <c r="C27" s="704">
        <v>0</v>
      </c>
      <c r="D27" s="704">
        <v>1</v>
      </c>
      <c r="E27" s="707">
        <v>1</v>
      </c>
      <c r="F27" s="707">
        <v>1</v>
      </c>
      <c r="G27" s="705">
        <v>1</v>
      </c>
      <c r="H27" s="704">
        <v>1</v>
      </c>
    </row>
    <row r="28" spans="1:8" ht="26.25" customHeight="1" x14ac:dyDescent="0.25">
      <c r="A28" s="702" t="s">
        <v>358</v>
      </c>
      <c r="B28" s="706" t="s">
        <v>676</v>
      </c>
      <c r="C28" s="704">
        <v>0</v>
      </c>
      <c r="D28" s="704">
        <v>1</v>
      </c>
      <c r="E28" s="707">
        <v>0</v>
      </c>
      <c r="F28" s="707">
        <v>0</v>
      </c>
      <c r="G28" s="704">
        <v>0</v>
      </c>
      <c r="H28" s="704">
        <v>1</v>
      </c>
    </row>
  </sheetData>
  <sortState ref="A1:M15">
    <sortCondition ref="A1"/>
  </sortState>
  <conditionalFormatting sqref="B3:H28">
    <cfRule type="cellIs" dxfId="17" priority="1" operator="equal">
      <formula>1</formula>
    </cfRule>
    <cfRule type="cellIs" dxfId="16" priority="2" operator="equal">
      <formula>0</formula>
    </cfRule>
  </conditionalFormatting>
  <pageMargins left="0.7" right="0.7" top="0.78740157499999996" bottom="0.78740157499999996" header="0.3" footer="0.3"/>
  <pageSetup paperSize="9" orientation="portrait" r:id="rId1"/>
  <headerFooter>
    <oddFooter>&amp;CESF_Monats_VN_SEK_V12_3_200501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AH373"/>
  <sheetViews>
    <sheetView topLeftCell="A40" zoomScaleNormal="100" zoomScalePageLayoutView="70" workbookViewId="0">
      <selection activeCell="F59" sqref="F59"/>
    </sheetView>
  </sheetViews>
  <sheetFormatPr baseColWidth="10" defaultColWidth="11.44140625" defaultRowHeight="13.2" x14ac:dyDescent="0.25"/>
  <cols>
    <col min="1" max="1" width="4" style="723" bestFit="1" customWidth="1"/>
    <col min="2" max="2" width="8.33203125" style="723" customWidth="1"/>
    <col min="3" max="3" width="11.6640625" style="723" customWidth="1"/>
    <col min="4" max="4" width="10.109375" style="723" bestFit="1" customWidth="1"/>
    <col min="5" max="5" width="7" style="723" customWidth="1"/>
    <col min="6" max="6" width="10.109375" style="723" bestFit="1" customWidth="1"/>
    <col min="7" max="8" width="7.6640625" style="723" customWidth="1"/>
    <col min="9" max="9" width="7.6640625" style="725" customWidth="1"/>
    <col min="10" max="12" width="7.6640625" style="723" customWidth="1"/>
    <col min="13" max="15" width="5.6640625" style="725" customWidth="1"/>
    <col min="16" max="20" width="7.6640625" style="724" customWidth="1"/>
    <col min="21" max="21" width="15.88671875" style="723" bestFit="1" customWidth="1"/>
    <col min="22" max="27" width="7.6640625" style="724" customWidth="1"/>
    <col min="28" max="28" width="15.88671875" style="723" bestFit="1" customWidth="1"/>
    <col min="29" max="30" width="11.44140625" style="723"/>
    <col min="31" max="31" width="15.5546875" style="723" customWidth="1"/>
    <col min="32" max="16384" width="11.44140625" style="723"/>
  </cols>
  <sheetData>
    <row r="1" spans="1:32" s="780" customFormat="1" ht="66" customHeight="1" thickBot="1" x14ac:dyDescent="0.3">
      <c r="A1" s="788" t="s">
        <v>1</v>
      </c>
      <c r="B1" s="788" t="s">
        <v>524</v>
      </c>
      <c r="C1" s="790" t="s">
        <v>2</v>
      </c>
      <c r="D1" s="788" t="s">
        <v>8</v>
      </c>
      <c r="E1" s="789" t="s">
        <v>93</v>
      </c>
      <c r="F1" s="788" t="s">
        <v>9</v>
      </c>
      <c r="G1" s="787" t="s">
        <v>101</v>
      </c>
      <c r="H1" s="787" t="s">
        <v>463</v>
      </c>
      <c r="I1" s="786" t="s">
        <v>688</v>
      </c>
      <c r="J1" s="786" t="s">
        <v>747</v>
      </c>
      <c r="K1" s="785" t="s">
        <v>741</v>
      </c>
      <c r="L1" s="785" t="s">
        <v>703</v>
      </c>
      <c r="M1" s="786" t="s">
        <v>699</v>
      </c>
      <c r="N1" s="786" t="s">
        <v>196</v>
      </c>
      <c r="O1" s="785" t="s">
        <v>767</v>
      </c>
      <c r="P1" s="784" t="s">
        <v>766</v>
      </c>
      <c r="Q1" s="782" t="s">
        <v>689</v>
      </c>
      <c r="R1" s="782" t="s">
        <v>690</v>
      </c>
      <c r="S1" s="782" t="s">
        <v>692</v>
      </c>
      <c r="T1" s="782" t="s">
        <v>691</v>
      </c>
      <c r="U1" s="781" t="s">
        <v>693</v>
      </c>
      <c r="V1" s="781"/>
      <c r="W1" s="783" t="s">
        <v>10</v>
      </c>
      <c r="X1" s="782" t="s">
        <v>694</v>
      </c>
      <c r="Y1" s="782" t="s">
        <v>695</v>
      </c>
      <c r="Z1" s="782" t="s">
        <v>696</v>
      </c>
      <c r="AA1" s="782" t="s">
        <v>697</v>
      </c>
      <c r="AB1" s="781" t="s">
        <v>698</v>
      </c>
    </row>
    <row r="2" spans="1:32" s="771" customFormat="1" ht="66" hidden="1" customHeight="1" x14ac:dyDescent="0.25">
      <c r="A2" s="776"/>
      <c r="B2" s="776"/>
      <c r="C2" s="779"/>
      <c r="D2" s="776"/>
      <c r="E2" s="778"/>
      <c r="F2" s="776"/>
      <c r="G2" s="777"/>
      <c r="H2" s="777"/>
      <c r="I2" s="775"/>
      <c r="J2" s="776"/>
      <c r="K2" s="776"/>
      <c r="L2" s="776"/>
      <c r="M2" s="775"/>
      <c r="N2" s="775"/>
      <c r="O2" s="775"/>
      <c r="P2" s="772"/>
      <c r="Q2" s="773"/>
      <c r="R2" s="772"/>
      <c r="S2" s="772"/>
      <c r="T2" s="772"/>
      <c r="U2" s="772"/>
      <c r="V2" s="774"/>
      <c r="W2" s="772"/>
      <c r="X2" s="773"/>
      <c r="Y2" s="772"/>
      <c r="Z2" s="772"/>
      <c r="AA2" s="772"/>
      <c r="AB2" s="772"/>
    </row>
    <row r="3" spans="1:32" ht="36.75" customHeight="1" x14ac:dyDescent="0.25">
      <c r="A3" s="766">
        <f>Monatsverwendungsnachweis!A13</f>
        <v>1</v>
      </c>
      <c r="B3" s="767">
        <f>Monatsverwendungsnachweis!B13</f>
        <v>0</v>
      </c>
      <c r="C3" s="767">
        <f>Monatsverwendungsnachweis!D13</f>
        <v>0</v>
      </c>
      <c r="D3" s="765">
        <f>Monatsverwendungsnachweis!F13</f>
        <v>0</v>
      </c>
      <c r="E3" s="766">
        <f>Monatsverwendungsnachweis!G13</f>
        <v>0</v>
      </c>
      <c r="F3" s="765">
        <f>Monatsverwendungsnachweis!H13</f>
        <v>0</v>
      </c>
      <c r="G3" s="763" t="e">
        <f>#REF!</f>
        <v>#REF!</v>
      </c>
      <c r="H3" s="763" t="e">
        <f>#REF!</f>
        <v>#REF!</v>
      </c>
      <c r="I3" s="764">
        <f>IF(Monatsverwendungsnachweis!$P$6="ja",1,0)</f>
        <v>0</v>
      </c>
      <c r="J3" s="761">
        <f t="shared" ref="J3:J66" si="0">IF($B3=String_o_Kofi,0,1)</f>
        <v>1</v>
      </c>
      <c r="K3" s="763">
        <f>Ermittlung_Pauschale!N2</f>
        <v>0</v>
      </c>
      <c r="L3" s="761">
        <f t="shared" ref="L3:L66" si="1">I3*J3*K3</f>
        <v>0</v>
      </c>
      <c r="M3" s="762">
        <f>Monatsverwendungsnachweis!$AG$7</f>
        <v>31</v>
      </c>
      <c r="N3" s="762">
        <f>Monatsverwendungsnachweis!J13</f>
        <v>0</v>
      </c>
      <c r="O3" s="761">
        <f t="shared" ref="O3:O66" si="2">IF(N3=0,0,IF(N3&lt;M3,0,1))</f>
        <v>0</v>
      </c>
      <c r="P3" s="761">
        <f t="shared" ref="P3:P66" si="3">IF(O3*L3=1,1,0)</f>
        <v>0</v>
      </c>
      <c r="Q3" s="770">
        <f t="shared" ref="Q3:Q66" si="4">IF($B3="JC",P3,0)</f>
        <v>0</v>
      </c>
      <c r="R3" s="769">
        <f t="shared" ref="R3:R66" si="5">IF($B3="AA",P3,0)</f>
        <v>0</v>
      </c>
      <c r="S3" s="769">
        <f t="shared" ref="S3:S66" si="6">IF($B3="JC/Träger",P3,0)</f>
        <v>0</v>
      </c>
      <c r="T3" s="769">
        <f t="shared" ref="T3:T66" si="7">IF($B3="Land HB",P3,0)</f>
        <v>0</v>
      </c>
      <c r="U3" s="768">
        <f t="shared" ref="U3:U66" si="8">SUM(Q3:T3)</f>
        <v>0</v>
      </c>
      <c r="V3" s="760"/>
      <c r="W3" s="759">
        <f t="shared" ref="W3:W66" si="9">IF(AND(O3=0,L3=1)=TRUE,N3,0)</f>
        <v>0</v>
      </c>
      <c r="X3" s="770">
        <f t="shared" ref="X3:X66" si="10">IF($B3="JC",W3,0)</f>
        <v>0</v>
      </c>
      <c r="Y3" s="769">
        <f t="shared" ref="Y3:Y66" si="11">IF($B3="AA",W3,0)</f>
        <v>0</v>
      </c>
      <c r="Z3" s="769">
        <f t="shared" ref="Z3:Z66" si="12">IF($B3="JC/Träger",W3,0)</f>
        <v>0</v>
      </c>
      <c r="AA3" s="769">
        <f t="shared" ref="AA3:AA66" si="13">IF($B3="Land HB",W3,0)</f>
        <v>0</v>
      </c>
      <c r="AB3" s="768">
        <f t="shared" ref="AB3:AB66" si="14">SUM(X3:AA3)</f>
        <v>0</v>
      </c>
      <c r="AD3" s="723" t="s">
        <v>712</v>
      </c>
    </row>
    <row r="4" spans="1:32" x14ac:dyDescent="0.25">
      <c r="A4" s="766" t="str">
        <f>Monatsverwendungsnachweis!A14</f>
        <v/>
      </c>
      <c r="B4" s="767">
        <f>Monatsverwendungsnachweis!B14</f>
        <v>0</v>
      </c>
      <c r="C4" s="767">
        <f>Monatsverwendungsnachweis!D14</f>
        <v>0</v>
      </c>
      <c r="D4" s="765">
        <f>Monatsverwendungsnachweis!F14</f>
        <v>0</v>
      </c>
      <c r="E4" s="766">
        <f>Monatsverwendungsnachweis!G14</f>
        <v>0</v>
      </c>
      <c r="F4" s="765">
        <f>Monatsverwendungsnachweis!H14</f>
        <v>0</v>
      </c>
      <c r="G4" s="763" t="e">
        <f>#REF!</f>
        <v>#REF!</v>
      </c>
      <c r="H4" s="763" t="e">
        <f>#REF!</f>
        <v>#REF!</v>
      </c>
      <c r="I4" s="764">
        <f>IF(Monatsverwendungsnachweis!$P$6="ja",1,0)</f>
        <v>0</v>
      </c>
      <c r="J4" s="761">
        <f t="shared" si="0"/>
        <v>1</v>
      </c>
      <c r="K4" s="763">
        <f>Ermittlung_Pauschale!N3</f>
        <v>0</v>
      </c>
      <c r="L4" s="761">
        <f t="shared" si="1"/>
        <v>0</v>
      </c>
      <c r="M4" s="762">
        <f>Monatsverwendungsnachweis!$AG$7</f>
        <v>31</v>
      </c>
      <c r="N4" s="762">
        <f>Monatsverwendungsnachweis!J14</f>
        <v>0</v>
      </c>
      <c r="O4" s="761">
        <f t="shared" si="2"/>
        <v>0</v>
      </c>
      <c r="P4" s="761">
        <f t="shared" si="3"/>
        <v>0</v>
      </c>
      <c r="Q4" s="758">
        <f t="shared" si="4"/>
        <v>0</v>
      </c>
      <c r="R4" s="732">
        <f t="shared" si="5"/>
        <v>0</v>
      </c>
      <c r="S4" s="732">
        <f t="shared" si="6"/>
        <v>0</v>
      </c>
      <c r="T4" s="732">
        <f t="shared" si="7"/>
        <v>0</v>
      </c>
      <c r="U4" s="757">
        <f t="shared" si="8"/>
        <v>0</v>
      </c>
      <c r="V4" s="760"/>
      <c r="W4" s="759">
        <f t="shared" si="9"/>
        <v>0</v>
      </c>
      <c r="X4" s="758">
        <f t="shared" si="10"/>
        <v>0</v>
      </c>
      <c r="Y4" s="732">
        <f t="shared" si="11"/>
        <v>0</v>
      </c>
      <c r="Z4" s="732">
        <f t="shared" si="12"/>
        <v>0</v>
      </c>
      <c r="AA4" s="732">
        <f t="shared" si="13"/>
        <v>0</v>
      </c>
      <c r="AB4" s="757">
        <f t="shared" si="14"/>
        <v>0</v>
      </c>
    </row>
    <row r="5" spans="1:32" x14ac:dyDescent="0.25">
      <c r="A5" s="766" t="str">
        <f>Monatsverwendungsnachweis!A15</f>
        <v/>
      </c>
      <c r="B5" s="767">
        <f>Monatsverwendungsnachweis!B15</f>
        <v>0</v>
      </c>
      <c r="C5" s="767">
        <f>Monatsverwendungsnachweis!D15</f>
        <v>0</v>
      </c>
      <c r="D5" s="765">
        <f>Monatsverwendungsnachweis!F15</f>
        <v>0</v>
      </c>
      <c r="E5" s="766">
        <f>Monatsverwendungsnachweis!G15</f>
        <v>0</v>
      </c>
      <c r="F5" s="765">
        <f>Monatsverwendungsnachweis!H15</f>
        <v>0</v>
      </c>
      <c r="G5" s="763" t="e">
        <f>#REF!</f>
        <v>#REF!</v>
      </c>
      <c r="H5" s="763" t="e">
        <f>#REF!</f>
        <v>#REF!</v>
      </c>
      <c r="I5" s="764">
        <f>IF(Monatsverwendungsnachweis!$P$6="ja",1,0)</f>
        <v>0</v>
      </c>
      <c r="J5" s="761">
        <f t="shared" si="0"/>
        <v>1</v>
      </c>
      <c r="K5" s="763">
        <f>Ermittlung_Pauschale!N4</f>
        <v>0</v>
      </c>
      <c r="L5" s="761">
        <f t="shared" si="1"/>
        <v>0</v>
      </c>
      <c r="M5" s="762">
        <f>Monatsverwendungsnachweis!$AG$7</f>
        <v>31</v>
      </c>
      <c r="N5" s="762">
        <f>Monatsverwendungsnachweis!J15</f>
        <v>0</v>
      </c>
      <c r="O5" s="761">
        <f t="shared" si="2"/>
        <v>0</v>
      </c>
      <c r="P5" s="761">
        <f t="shared" si="3"/>
        <v>0</v>
      </c>
      <c r="Q5" s="758">
        <f t="shared" si="4"/>
        <v>0</v>
      </c>
      <c r="R5" s="732">
        <f t="shared" si="5"/>
        <v>0</v>
      </c>
      <c r="S5" s="732">
        <f t="shared" si="6"/>
        <v>0</v>
      </c>
      <c r="T5" s="732">
        <f t="shared" si="7"/>
        <v>0</v>
      </c>
      <c r="U5" s="757">
        <f t="shared" si="8"/>
        <v>0</v>
      </c>
      <c r="V5" s="760"/>
      <c r="W5" s="759">
        <f t="shared" si="9"/>
        <v>0</v>
      </c>
      <c r="X5" s="758">
        <f t="shared" si="10"/>
        <v>0</v>
      </c>
      <c r="Y5" s="732">
        <f t="shared" si="11"/>
        <v>0</v>
      </c>
      <c r="Z5" s="732">
        <f t="shared" si="12"/>
        <v>0</v>
      </c>
      <c r="AA5" s="732">
        <f t="shared" si="13"/>
        <v>0</v>
      </c>
      <c r="AB5" s="757">
        <f t="shared" si="14"/>
        <v>0</v>
      </c>
      <c r="AD5" s="723" t="s">
        <v>103</v>
      </c>
      <c r="AF5" s="723" t="s">
        <v>713</v>
      </c>
    </row>
    <row r="6" spans="1:32" x14ac:dyDescent="0.25">
      <c r="A6" s="766" t="str">
        <f>Monatsverwendungsnachweis!A16</f>
        <v/>
      </c>
      <c r="B6" s="767">
        <f>Monatsverwendungsnachweis!B16</f>
        <v>0</v>
      </c>
      <c r="C6" s="767">
        <f>Monatsverwendungsnachweis!D16</f>
        <v>0</v>
      </c>
      <c r="D6" s="765">
        <f>Monatsverwendungsnachweis!F16</f>
        <v>0</v>
      </c>
      <c r="E6" s="766">
        <f>Monatsverwendungsnachweis!G16</f>
        <v>0</v>
      </c>
      <c r="F6" s="765">
        <f>Monatsverwendungsnachweis!H16</f>
        <v>0</v>
      </c>
      <c r="G6" s="763" t="e">
        <f>#REF!</f>
        <v>#REF!</v>
      </c>
      <c r="H6" s="763" t="e">
        <f>#REF!</f>
        <v>#REF!</v>
      </c>
      <c r="I6" s="764">
        <f>IF(Monatsverwendungsnachweis!$P$6="ja",1,0)</f>
        <v>0</v>
      </c>
      <c r="J6" s="761">
        <f t="shared" si="0"/>
        <v>1</v>
      </c>
      <c r="K6" s="763">
        <f>Ermittlung_Pauschale!N5</f>
        <v>0</v>
      </c>
      <c r="L6" s="761">
        <f t="shared" si="1"/>
        <v>0</v>
      </c>
      <c r="M6" s="762">
        <f>Monatsverwendungsnachweis!$AG$7</f>
        <v>31</v>
      </c>
      <c r="N6" s="762">
        <f>Monatsverwendungsnachweis!J16</f>
        <v>0</v>
      </c>
      <c r="O6" s="761">
        <f t="shared" si="2"/>
        <v>0</v>
      </c>
      <c r="P6" s="761">
        <f t="shared" si="3"/>
        <v>0</v>
      </c>
      <c r="Q6" s="758">
        <f t="shared" si="4"/>
        <v>0</v>
      </c>
      <c r="R6" s="732">
        <f t="shared" si="5"/>
        <v>0</v>
      </c>
      <c r="S6" s="732">
        <f t="shared" si="6"/>
        <v>0</v>
      </c>
      <c r="T6" s="732">
        <f t="shared" si="7"/>
        <v>0</v>
      </c>
      <c r="U6" s="757">
        <f t="shared" si="8"/>
        <v>0</v>
      </c>
      <c r="V6" s="760"/>
      <c r="W6" s="759">
        <f t="shared" si="9"/>
        <v>0</v>
      </c>
      <c r="X6" s="758">
        <f t="shared" si="10"/>
        <v>0</v>
      </c>
      <c r="Y6" s="732">
        <f t="shared" si="11"/>
        <v>0</v>
      </c>
      <c r="Z6" s="732">
        <f t="shared" si="12"/>
        <v>0</v>
      </c>
      <c r="AA6" s="732">
        <f t="shared" si="13"/>
        <v>0</v>
      </c>
      <c r="AB6" s="757">
        <f t="shared" si="14"/>
        <v>0</v>
      </c>
      <c r="AD6" s="723" t="s">
        <v>463</v>
      </c>
      <c r="AF6" s="723" t="s">
        <v>714</v>
      </c>
    </row>
    <row r="7" spans="1:32" x14ac:dyDescent="0.25">
      <c r="A7" s="766" t="str">
        <f>Monatsverwendungsnachweis!A17</f>
        <v/>
      </c>
      <c r="B7" s="767">
        <f>Monatsverwendungsnachweis!B17</f>
        <v>0</v>
      </c>
      <c r="C7" s="767">
        <f>Monatsverwendungsnachweis!D17</f>
        <v>0</v>
      </c>
      <c r="D7" s="765">
        <f>Monatsverwendungsnachweis!F17</f>
        <v>0</v>
      </c>
      <c r="E7" s="766">
        <f>Monatsverwendungsnachweis!G17</f>
        <v>0</v>
      </c>
      <c r="F7" s="765">
        <f>Monatsverwendungsnachweis!H17</f>
        <v>0</v>
      </c>
      <c r="G7" s="763" t="e">
        <f>#REF!</f>
        <v>#REF!</v>
      </c>
      <c r="H7" s="763" t="e">
        <f>#REF!</f>
        <v>#REF!</v>
      </c>
      <c r="I7" s="764">
        <f>IF(Monatsverwendungsnachweis!$P$6="ja",1,0)</f>
        <v>0</v>
      </c>
      <c r="J7" s="761">
        <f t="shared" si="0"/>
        <v>1</v>
      </c>
      <c r="K7" s="763">
        <f>Ermittlung_Pauschale!N6</f>
        <v>0</v>
      </c>
      <c r="L7" s="761">
        <f t="shared" si="1"/>
        <v>0</v>
      </c>
      <c r="M7" s="762">
        <f>Monatsverwendungsnachweis!$AG$7</f>
        <v>31</v>
      </c>
      <c r="N7" s="762">
        <f>Monatsverwendungsnachweis!J17</f>
        <v>0</v>
      </c>
      <c r="O7" s="761">
        <f t="shared" si="2"/>
        <v>0</v>
      </c>
      <c r="P7" s="761">
        <f t="shared" si="3"/>
        <v>0</v>
      </c>
      <c r="Q7" s="758">
        <f t="shared" si="4"/>
        <v>0</v>
      </c>
      <c r="R7" s="732">
        <f t="shared" si="5"/>
        <v>0</v>
      </c>
      <c r="S7" s="732">
        <f t="shared" si="6"/>
        <v>0</v>
      </c>
      <c r="T7" s="732">
        <f t="shared" si="7"/>
        <v>0</v>
      </c>
      <c r="U7" s="757">
        <f t="shared" si="8"/>
        <v>0</v>
      </c>
      <c r="V7" s="760"/>
      <c r="W7" s="759">
        <f t="shared" si="9"/>
        <v>0</v>
      </c>
      <c r="X7" s="758">
        <f t="shared" si="10"/>
        <v>0</v>
      </c>
      <c r="Y7" s="732">
        <f t="shared" si="11"/>
        <v>0</v>
      </c>
      <c r="Z7" s="732">
        <f t="shared" si="12"/>
        <v>0</v>
      </c>
      <c r="AA7" s="732">
        <f t="shared" si="13"/>
        <v>0</v>
      </c>
      <c r="AB7" s="757">
        <f t="shared" si="14"/>
        <v>0</v>
      </c>
    </row>
    <row r="8" spans="1:32" x14ac:dyDescent="0.25">
      <c r="A8" s="766" t="str">
        <f>Monatsverwendungsnachweis!A18</f>
        <v/>
      </c>
      <c r="B8" s="767">
        <f>Monatsverwendungsnachweis!B18</f>
        <v>0</v>
      </c>
      <c r="C8" s="767">
        <f>Monatsverwendungsnachweis!D18</f>
        <v>0</v>
      </c>
      <c r="D8" s="765">
        <f>Monatsverwendungsnachweis!F18</f>
        <v>0</v>
      </c>
      <c r="E8" s="766">
        <f>Monatsverwendungsnachweis!G18</f>
        <v>0</v>
      </c>
      <c r="F8" s="765">
        <f>Monatsverwendungsnachweis!H18</f>
        <v>0</v>
      </c>
      <c r="G8" s="763" t="e">
        <f>#REF!</f>
        <v>#REF!</v>
      </c>
      <c r="H8" s="763" t="e">
        <f>#REF!</f>
        <v>#REF!</v>
      </c>
      <c r="I8" s="764">
        <f>IF(Monatsverwendungsnachweis!$P$6="ja",1,0)</f>
        <v>0</v>
      </c>
      <c r="J8" s="761">
        <f t="shared" si="0"/>
        <v>1</v>
      </c>
      <c r="K8" s="763">
        <f>Ermittlung_Pauschale!N7</f>
        <v>0</v>
      </c>
      <c r="L8" s="761">
        <f t="shared" si="1"/>
        <v>0</v>
      </c>
      <c r="M8" s="762">
        <f>Monatsverwendungsnachweis!$AG$7</f>
        <v>31</v>
      </c>
      <c r="N8" s="762">
        <f>Monatsverwendungsnachweis!J18</f>
        <v>0</v>
      </c>
      <c r="O8" s="761">
        <f t="shared" si="2"/>
        <v>0</v>
      </c>
      <c r="P8" s="761">
        <f t="shared" si="3"/>
        <v>0</v>
      </c>
      <c r="Q8" s="758">
        <f t="shared" si="4"/>
        <v>0</v>
      </c>
      <c r="R8" s="732">
        <f t="shared" si="5"/>
        <v>0</v>
      </c>
      <c r="S8" s="732">
        <f t="shared" si="6"/>
        <v>0</v>
      </c>
      <c r="T8" s="732">
        <f t="shared" si="7"/>
        <v>0</v>
      </c>
      <c r="U8" s="757">
        <f t="shared" si="8"/>
        <v>0</v>
      </c>
      <c r="V8" s="760"/>
      <c r="W8" s="759">
        <f t="shared" si="9"/>
        <v>0</v>
      </c>
      <c r="X8" s="758">
        <f t="shared" si="10"/>
        <v>0</v>
      </c>
      <c r="Y8" s="732">
        <f t="shared" si="11"/>
        <v>0</v>
      </c>
      <c r="Z8" s="732">
        <f t="shared" si="12"/>
        <v>0</v>
      </c>
      <c r="AA8" s="732">
        <f t="shared" si="13"/>
        <v>0</v>
      </c>
      <c r="AB8" s="757">
        <f t="shared" si="14"/>
        <v>0</v>
      </c>
      <c r="AD8" s="723" t="s">
        <v>688</v>
      </c>
      <c r="AF8" s="723" t="s">
        <v>765</v>
      </c>
    </row>
    <row r="9" spans="1:32" x14ac:dyDescent="0.25">
      <c r="A9" s="766" t="str">
        <f>Monatsverwendungsnachweis!A19</f>
        <v/>
      </c>
      <c r="B9" s="767">
        <f>Monatsverwendungsnachweis!B19</f>
        <v>0</v>
      </c>
      <c r="C9" s="767">
        <f>Monatsverwendungsnachweis!D19</f>
        <v>0</v>
      </c>
      <c r="D9" s="765">
        <f>Monatsverwendungsnachweis!F19</f>
        <v>0</v>
      </c>
      <c r="E9" s="766">
        <f>Monatsverwendungsnachweis!G19</f>
        <v>0</v>
      </c>
      <c r="F9" s="765">
        <f>Monatsverwendungsnachweis!H19</f>
        <v>0</v>
      </c>
      <c r="G9" s="763" t="e">
        <f>#REF!</f>
        <v>#REF!</v>
      </c>
      <c r="H9" s="763" t="e">
        <f>#REF!</f>
        <v>#REF!</v>
      </c>
      <c r="I9" s="764">
        <f>IF(Monatsverwendungsnachweis!$P$6="ja",1,0)</f>
        <v>0</v>
      </c>
      <c r="J9" s="761">
        <f t="shared" si="0"/>
        <v>1</v>
      </c>
      <c r="K9" s="763">
        <f>Ermittlung_Pauschale!N8</f>
        <v>0</v>
      </c>
      <c r="L9" s="761">
        <f t="shared" si="1"/>
        <v>0</v>
      </c>
      <c r="M9" s="762">
        <f>Monatsverwendungsnachweis!$AG$7</f>
        <v>31</v>
      </c>
      <c r="N9" s="762">
        <f>Monatsverwendungsnachweis!J19</f>
        <v>0</v>
      </c>
      <c r="O9" s="761">
        <f t="shared" si="2"/>
        <v>0</v>
      </c>
      <c r="P9" s="761">
        <f t="shared" si="3"/>
        <v>0</v>
      </c>
      <c r="Q9" s="758">
        <f t="shared" si="4"/>
        <v>0</v>
      </c>
      <c r="R9" s="732">
        <f t="shared" si="5"/>
        <v>0</v>
      </c>
      <c r="S9" s="732">
        <f t="shared" si="6"/>
        <v>0</v>
      </c>
      <c r="T9" s="732">
        <f t="shared" si="7"/>
        <v>0</v>
      </c>
      <c r="U9" s="757">
        <f t="shared" si="8"/>
        <v>0</v>
      </c>
      <c r="V9" s="760"/>
      <c r="W9" s="759">
        <f t="shared" si="9"/>
        <v>0</v>
      </c>
      <c r="X9" s="758">
        <f t="shared" si="10"/>
        <v>0</v>
      </c>
      <c r="Y9" s="732">
        <f t="shared" si="11"/>
        <v>0</v>
      </c>
      <c r="Z9" s="732">
        <f t="shared" si="12"/>
        <v>0</v>
      </c>
      <c r="AA9" s="732">
        <f t="shared" si="13"/>
        <v>0</v>
      </c>
      <c r="AB9" s="757">
        <f t="shared" si="14"/>
        <v>0</v>
      </c>
    </row>
    <row r="10" spans="1:32" x14ac:dyDescent="0.25">
      <c r="A10" s="766" t="str">
        <f>Monatsverwendungsnachweis!A20</f>
        <v/>
      </c>
      <c r="B10" s="767">
        <f>Monatsverwendungsnachweis!B20</f>
        <v>0</v>
      </c>
      <c r="C10" s="767">
        <f>Monatsverwendungsnachweis!D20</f>
        <v>0</v>
      </c>
      <c r="D10" s="765">
        <f>Monatsverwendungsnachweis!F20</f>
        <v>0</v>
      </c>
      <c r="E10" s="766">
        <f>Monatsverwendungsnachweis!G20</f>
        <v>0</v>
      </c>
      <c r="F10" s="765">
        <f>Monatsverwendungsnachweis!H20</f>
        <v>0</v>
      </c>
      <c r="G10" s="763" t="e">
        <f>#REF!</f>
        <v>#REF!</v>
      </c>
      <c r="H10" s="763" t="e">
        <f>#REF!</f>
        <v>#REF!</v>
      </c>
      <c r="I10" s="764">
        <f>IF(Monatsverwendungsnachweis!$P$6="ja",1,0)</f>
        <v>0</v>
      </c>
      <c r="J10" s="761">
        <f t="shared" si="0"/>
        <v>1</v>
      </c>
      <c r="K10" s="763">
        <f>Ermittlung_Pauschale!N9</f>
        <v>0</v>
      </c>
      <c r="L10" s="761">
        <f t="shared" si="1"/>
        <v>0</v>
      </c>
      <c r="M10" s="762">
        <f>Monatsverwendungsnachweis!$AG$7</f>
        <v>31</v>
      </c>
      <c r="N10" s="762">
        <f>Monatsverwendungsnachweis!J20</f>
        <v>0</v>
      </c>
      <c r="O10" s="761">
        <f t="shared" si="2"/>
        <v>0</v>
      </c>
      <c r="P10" s="761">
        <f t="shared" si="3"/>
        <v>0</v>
      </c>
      <c r="Q10" s="758">
        <f t="shared" si="4"/>
        <v>0</v>
      </c>
      <c r="R10" s="732">
        <f t="shared" si="5"/>
        <v>0</v>
      </c>
      <c r="S10" s="732">
        <f t="shared" si="6"/>
        <v>0</v>
      </c>
      <c r="T10" s="732">
        <f t="shared" si="7"/>
        <v>0</v>
      </c>
      <c r="U10" s="757">
        <f t="shared" si="8"/>
        <v>0</v>
      </c>
      <c r="V10" s="760"/>
      <c r="W10" s="759">
        <f t="shared" si="9"/>
        <v>0</v>
      </c>
      <c r="X10" s="758">
        <f t="shared" si="10"/>
        <v>0</v>
      </c>
      <c r="Y10" s="732">
        <f t="shared" si="11"/>
        <v>0</v>
      </c>
      <c r="Z10" s="732">
        <f t="shared" si="12"/>
        <v>0</v>
      </c>
      <c r="AA10" s="732">
        <f t="shared" si="13"/>
        <v>0</v>
      </c>
      <c r="AB10" s="757">
        <f t="shared" si="14"/>
        <v>0</v>
      </c>
      <c r="AD10" s="723" t="s">
        <v>742</v>
      </c>
      <c r="AF10" s="723" t="s">
        <v>743</v>
      </c>
    </row>
    <row r="11" spans="1:32" x14ac:dyDescent="0.25">
      <c r="A11" s="766" t="str">
        <f>Monatsverwendungsnachweis!A21</f>
        <v/>
      </c>
      <c r="B11" s="767">
        <f>Monatsverwendungsnachweis!B21</f>
        <v>0</v>
      </c>
      <c r="C11" s="767">
        <f>Monatsverwendungsnachweis!D21</f>
        <v>0</v>
      </c>
      <c r="D11" s="765">
        <f>Monatsverwendungsnachweis!F21</f>
        <v>0</v>
      </c>
      <c r="E11" s="766">
        <f>Monatsverwendungsnachweis!G21</f>
        <v>0</v>
      </c>
      <c r="F11" s="765">
        <f>Monatsverwendungsnachweis!H21</f>
        <v>0</v>
      </c>
      <c r="G11" s="763" t="e">
        <f>#REF!</f>
        <v>#REF!</v>
      </c>
      <c r="H11" s="763" t="e">
        <f>#REF!</f>
        <v>#REF!</v>
      </c>
      <c r="I11" s="764">
        <f>IF(Monatsverwendungsnachweis!$P$6="ja",1,0)</f>
        <v>0</v>
      </c>
      <c r="J11" s="761">
        <f t="shared" si="0"/>
        <v>1</v>
      </c>
      <c r="K11" s="763">
        <f>Ermittlung_Pauschale!N10</f>
        <v>0</v>
      </c>
      <c r="L11" s="761">
        <f t="shared" si="1"/>
        <v>0</v>
      </c>
      <c r="M11" s="762">
        <f>Monatsverwendungsnachweis!$AG$7</f>
        <v>31</v>
      </c>
      <c r="N11" s="762">
        <f>Monatsverwendungsnachweis!J21</f>
        <v>0</v>
      </c>
      <c r="O11" s="761">
        <f t="shared" si="2"/>
        <v>0</v>
      </c>
      <c r="P11" s="761">
        <f t="shared" si="3"/>
        <v>0</v>
      </c>
      <c r="Q11" s="758">
        <f t="shared" si="4"/>
        <v>0</v>
      </c>
      <c r="R11" s="732">
        <f t="shared" si="5"/>
        <v>0</v>
      </c>
      <c r="S11" s="732">
        <f t="shared" si="6"/>
        <v>0</v>
      </c>
      <c r="T11" s="732">
        <f t="shared" si="7"/>
        <v>0</v>
      </c>
      <c r="U11" s="757">
        <f t="shared" si="8"/>
        <v>0</v>
      </c>
      <c r="V11" s="760"/>
      <c r="W11" s="759">
        <f t="shared" si="9"/>
        <v>0</v>
      </c>
      <c r="X11" s="758">
        <f t="shared" si="10"/>
        <v>0</v>
      </c>
      <c r="Y11" s="732">
        <f t="shared" si="11"/>
        <v>0</v>
      </c>
      <c r="Z11" s="732">
        <f t="shared" si="12"/>
        <v>0</v>
      </c>
      <c r="AA11" s="732">
        <f t="shared" si="13"/>
        <v>0</v>
      </c>
      <c r="AB11" s="757">
        <f t="shared" si="14"/>
        <v>0</v>
      </c>
    </row>
    <row r="12" spans="1:32" x14ac:dyDescent="0.25">
      <c r="A12" s="766" t="str">
        <f>Monatsverwendungsnachweis!A22</f>
        <v/>
      </c>
      <c r="B12" s="767">
        <f>Monatsverwendungsnachweis!B22</f>
        <v>0</v>
      </c>
      <c r="C12" s="767">
        <f>Monatsverwendungsnachweis!D22</f>
        <v>0</v>
      </c>
      <c r="D12" s="765">
        <f>Monatsverwendungsnachweis!F22</f>
        <v>0</v>
      </c>
      <c r="E12" s="766">
        <f>Monatsverwendungsnachweis!G22</f>
        <v>0</v>
      </c>
      <c r="F12" s="765">
        <f>Monatsverwendungsnachweis!H22</f>
        <v>0</v>
      </c>
      <c r="G12" s="763" t="e">
        <f>#REF!</f>
        <v>#REF!</v>
      </c>
      <c r="H12" s="763" t="e">
        <f>#REF!</f>
        <v>#REF!</v>
      </c>
      <c r="I12" s="764">
        <f>IF(Monatsverwendungsnachweis!$P$6="ja",1,0)</f>
        <v>0</v>
      </c>
      <c r="J12" s="761">
        <f t="shared" si="0"/>
        <v>1</v>
      </c>
      <c r="K12" s="763">
        <f>Ermittlung_Pauschale!N11</f>
        <v>0</v>
      </c>
      <c r="L12" s="761">
        <f t="shared" si="1"/>
        <v>0</v>
      </c>
      <c r="M12" s="762">
        <f>Monatsverwendungsnachweis!$AG$7</f>
        <v>31</v>
      </c>
      <c r="N12" s="762">
        <f>Monatsverwendungsnachweis!J22</f>
        <v>0</v>
      </c>
      <c r="O12" s="761">
        <f t="shared" si="2"/>
        <v>0</v>
      </c>
      <c r="P12" s="761">
        <f t="shared" si="3"/>
        <v>0</v>
      </c>
      <c r="Q12" s="758">
        <f t="shared" si="4"/>
        <v>0</v>
      </c>
      <c r="R12" s="732">
        <f t="shared" si="5"/>
        <v>0</v>
      </c>
      <c r="S12" s="732">
        <f t="shared" si="6"/>
        <v>0</v>
      </c>
      <c r="T12" s="732">
        <f t="shared" si="7"/>
        <v>0</v>
      </c>
      <c r="U12" s="757">
        <f t="shared" si="8"/>
        <v>0</v>
      </c>
      <c r="V12" s="760"/>
      <c r="W12" s="759">
        <f t="shared" si="9"/>
        <v>0</v>
      </c>
      <c r="X12" s="758">
        <f t="shared" si="10"/>
        <v>0</v>
      </c>
      <c r="Y12" s="732">
        <f t="shared" si="11"/>
        <v>0</v>
      </c>
      <c r="Z12" s="732">
        <f t="shared" si="12"/>
        <v>0</v>
      </c>
      <c r="AA12" s="732">
        <f t="shared" si="13"/>
        <v>0</v>
      </c>
      <c r="AB12" s="757">
        <f t="shared" si="14"/>
        <v>0</v>
      </c>
    </row>
    <row r="13" spans="1:32" x14ac:dyDescent="0.25">
      <c r="A13" s="766" t="str">
        <f>Monatsverwendungsnachweis!A23</f>
        <v/>
      </c>
      <c r="B13" s="767">
        <f>Monatsverwendungsnachweis!B23</f>
        <v>0</v>
      </c>
      <c r="C13" s="767">
        <f>Monatsverwendungsnachweis!D23</f>
        <v>0</v>
      </c>
      <c r="D13" s="765">
        <f>Monatsverwendungsnachweis!F23</f>
        <v>0</v>
      </c>
      <c r="E13" s="766">
        <f>Monatsverwendungsnachweis!G23</f>
        <v>0</v>
      </c>
      <c r="F13" s="765">
        <f>Monatsverwendungsnachweis!H23</f>
        <v>0</v>
      </c>
      <c r="G13" s="763" t="e">
        <f>#REF!</f>
        <v>#REF!</v>
      </c>
      <c r="H13" s="763" t="e">
        <f>#REF!</f>
        <v>#REF!</v>
      </c>
      <c r="I13" s="764">
        <f>IF(Monatsverwendungsnachweis!$P$6="ja",1,0)</f>
        <v>0</v>
      </c>
      <c r="J13" s="761">
        <f t="shared" si="0"/>
        <v>1</v>
      </c>
      <c r="K13" s="763">
        <f>Ermittlung_Pauschale!N12</f>
        <v>0</v>
      </c>
      <c r="L13" s="761">
        <f t="shared" si="1"/>
        <v>0</v>
      </c>
      <c r="M13" s="762">
        <f>Monatsverwendungsnachweis!$AG$7</f>
        <v>31</v>
      </c>
      <c r="N13" s="762">
        <f>Monatsverwendungsnachweis!J23</f>
        <v>0</v>
      </c>
      <c r="O13" s="761">
        <f t="shared" si="2"/>
        <v>0</v>
      </c>
      <c r="P13" s="761">
        <f t="shared" si="3"/>
        <v>0</v>
      </c>
      <c r="Q13" s="758">
        <f t="shared" si="4"/>
        <v>0</v>
      </c>
      <c r="R13" s="732">
        <f t="shared" si="5"/>
        <v>0</v>
      </c>
      <c r="S13" s="732">
        <f t="shared" si="6"/>
        <v>0</v>
      </c>
      <c r="T13" s="732">
        <f t="shared" si="7"/>
        <v>0</v>
      </c>
      <c r="U13" s="757">
        <f t="shared" si="8"/>
        <v>0</v>
      </c>
      <c r="V13" s="760"/>
      <c r="W13" s="759">
        <f t="shared" si="9"/>
        <v>0</v>
      </c>
      <c r="X13" s="758">
        <f t="shared" si="10"/>
        <v>0</v>
      </c>
      <c r="Y13" s="732">
        <f t="shared" si="11"/>
        <v>0</v>
      </c>
      <c r="Z13" s="732">
        <f t="shared" si="12"/>
        <v>0</v>
      </c>
      <c r="AA13" s="732">
        <f t="shared" si="13"/>
        <v>0</v>
      </c>
      <c r="AB13" s="757">
        <f t="shared" si="14"/>
        <v>0</v>
      </c>
    </row>
    <row r="14" spans="1:32" x14ac:dyDescent="0.25">
      <c r="A14" s="766" t="str">
        <f>Monatsverwendungsnachweis!A24</f>
        <v/>
      </c>
      <c r="B14" s="767">
        <f>Monatsverwendungsnachweis!B24</f>
        <v>0</v>
      </c>
      <c r="C14" s="767">
        <f>Monatsverwendungsnachweis!D24</f>
        <v>0</v>
      </c>
      <c r="D14" s="765">
        <f>Monatsverwendungsnachweis!F24</f>
        <v>0</v>
      </c>
      <c r="E14" s="766">
        <f>Monatsverwendungsnachweis!G24</f>
        <v>0</v>
      </c>
      <c r="F14" s="765">
        <f>Monatsverwendungsnachweis!H24</f>
        <v>0</v>
      </c>
      <c r="G14" s="763" t="e">
        <f>#REF!</f>
        <v>#REF!</v>
      </c>
      <c r="H14" s="763" t="e">
        <f>#REF!</f>
        <v>#REF!</v>
      </c>
      <c r="I14" s="764">
        <f>IF(Monatsverwendungsnachweis!$P$6="ja",1,0)</f>
        <v>0</v>
      </c>
      <c r="J14" s="761">
        <f t="shared" si="0"/>
        <v>1</v>
      </c>
      <c r="K14" s="763">
        <f>Ermittlung_Pauschale!N13</f>
        <v>0</v>
      </c>
      <c r="L14" s="761">
        <f t="shared" si="1"/>
        <v>0</v>
      </c>
      <c r="M14" s="762">
        <f>Monatsverwendungsnachweis!$AG$7</f>
        <v>31</v>
      </c>
      <c r="N14" s="762">
        <f>Monatsverwendungsnachweis!J24</f>
        <v>0</v>
      </c>
      <c r="O14" s="761">
        <f t="shared" si="2"/>
        <v>0</v>
      </c>
      <c r="P14" s="761">
        <f t="shared" si="3"/>
        <v>0</v>
      </c>
      <c r="Q14" s="758">
        <f t="shared" si="4"/>
        <v>0</v>
      </c>
      <c r="R14" s="732">
        <f t="shared" si="5"/>
        <v>0</v>
      </c>
      <c r="S14" s="732">
        <f t="shared" si="6"/>
        <v>0</v>
      </c>
      <c r="T14" s="732">
        <f t="shared" si="7"/>
        <v>0</v>
      </c>
      <c r="U14" s="757">
        <f t="shared" si="8"/>
        <v>0</v>
      </c>
      <c r="V14" s="760"/>
      <c r="W14" s="759">
        <f t="shared" si="9"/>
        <v>0</v>
      </c>
      <c r="X14" s="758">
        <f t="shared" si="10"/>
        <v>0</v>
      </c>
      <c r="Y14" s="732">
        <f t="shared" si="11"/>
        <v>0</v>
      </c>
      <c r="Z14" s="732">
        <f t="shared" si="12"/>
        <v>0</v>
      </c>
      <c r="AA14" s="732">
        <f t="shared" si="13"/>
        <v>0</v>
      </c>
      <c r="AB14" s="757">
        <f t="shared" si="14"/>
        <v>0</v>
      </c>
      <c r="AD14" s="723" t="s">
        <v>764</v>
      </c>
      <c r="AF14" s="723" t="s">
        <v>763</v>
      </c>
    </row>
    <row r="15" spans="1:32" x14ac:dyDescent="0.25">
      <c r="A15" s="766" t="str">
        <f>Monatsverwendungsnachweis!A25</f>
        <v/>
      </c>
      <c r="B15" s="767">
        <f>Monatsverwendungsnachweis!B25</f>
        <v>0</v>
      </c>
      <c r="C15" s="767">
        <f>Monatsverwendungsnachweis!D25</f>
        <v>0</v>
      </c>
      <c r="D15" s="765">
        <f>Monatsverwendungsnachweis!F25</f>
        <v>0</v>
      </c>
      <c r="E15" s="766">
        <f>Monatsverwendungsnachweis!G25</f>
        <v>0</v>
      </c>
      <c r="F15" s="765">
        <f>Monatsverwendungsnachweis!H25</f>
        <v>0</v>
      </c>
      <c r="G15" s="763" t="e">
        <f>#REF!</f>
        <v>#REF!</v>
      </c>
      <c r="H15" s="763" t="e">
        <f>#REF!</f>
        <v>#REF!</v>
      </c>
      <c r="I15" s="764">
        <f>IF(Monatsverwendungsnachweis!$P$6="ja",1,0)</f>
        <v>0</v>
      </c>
      <c r="J15" s="761">
        <f t="shared" si="0"/>
        <v>1</v>
      </c>
      <c r="K15" s="763">
        <f>Ermittlung_Pauschale!N14</f>
        <v>0</v>
      </c>
      <c r="L15" s="761">
        <f t="shared" si="1"/>
        <v>0</v>
      </c>
      <c r="M15" s="762">
        <f>Monatsverwendungsnachweis!$AG$7</f>
        <v>31</v>
      </c>
      <c r="N15" s="762">
        <f>Monatsverwendungsnachweis!J25</f>
        <v>0</v>
      </c>
      <c r="O15" s="761">
        <f t="shared" si="2"/>
        <v>0</v>
      </c>
      <c r="P15" s="761">
        <f t="shared" si="3"/>
        <v>0</v>
      </c>
      <c r="Q15" s="758">
        <f t="shared" si="4"/>
        <v>0</v>
      </c>
      <c r="R15" s="732">
        <f t="shared" si="5"/>
        <v>0</v>
      </c>
      <c r="S15" s="732">
        <f t="shared" si="6"/>
        <v>0</v>
      </c>
      <c r="T15" s="732">
        <f t="shared" si="7"/>
        <v>0</v>
      </c>
      <c r="U15" s="757">
        <f t="shared" si="8"/>
        <v>0</v>
      </c>
      <c r="V15" s="760"/>
      <c r="W15" s="759">
        <f t="shared" si="9"/>
        <v>0</v>
      </c>
      <c r="X15" s="758">
        <f t="shared" si="10"/>
        <v>0</v>
      </c>
      <c r="Y15" s="732">
        <f t="shared" si="11"/>
        <v>0</v>
      </c>
      <c r="Z15" s="732">
        <f t="shared" si="12"/>
        <v>0</v>
      </c>
      <c r="AA15" s="732">
        <f t="shared" si="13"/>
        <v>0</v>
      </c>
      <c r="AB15" s="757">
        <f t="shared" si="14"/>
        <v>0</v>
      </c>
      <c r="AF15" s="723" t="s">
        <v>762</v>
      </c>
    </row>
    <row r="16" spans="1:32" x14ac:dyDescent="0.25">
      <c r="A16" s="766" t="str">
        <f>Monatsverwendungsnachweis!A26</f>
        <v/>
      </c>
      <c r="B16" s="767">
        <f>Monatsverwendungsnachweis!B26</f>
        <v>0</v>
      </c>
      <c r="C16" s="767">
        <f>Monatsverwendungsnachweis!D26</f>
        <v>0</v>
      </c>
      <c r="D16" s="765">
        <f>Monatsverwendungsnachweis!F26</f>
        <v>0</v>
      </c>
      <c r="E16" s="766">
        <f>Monatsverwendungsnachweis!G26</f>
        <v>0</v>
      </c>
      <c r="F16" s="765">
        <f>Monatsverwendungsnachweis!H26</f>
        <v>0</v>
      </c>
      <c r="G16" s="763" t="e">
        <f>#REF!</f>
        <v>#REF!</v>
      </c>
      <c r="H16" s="763" t="e">
        <f>#REF!</f>
        <v>#REF!</v>
      </c>
      <c r="I16" s="764">
        <f>IF(Monatsverwendungsnachweis!$P$6="ja",1,0)</f>
        <v>0</v>
      </c>
      <c r="J16" s="761">
        <f t="shared" si="0"/>
        <v>1</v>
      </c>
      <c r="K16" s="763">
        <f>Ermittlung_Pauschale!N15</f>
        <v>0</v>
      </c>
      <c r="L16" s="761">
        <f t="shared" si="1"/>
        <v>0</v>
      </c>
      <c r="M16" s="762">
        <f>Monatsverwendungsnachweis!$AG$7</f>
        <v>31</v>
      </c>
      <c r="N16" s="762">
        <f>Monatsverwendungsnachweis!J26</f>
        <v>0</v>
      </c>
      <c r="O16" s="761">
        <f t="shared" si="2"/>
        <v>0</v>
      </c>
      <c r="P16" s="761">
        <f t="shared" si="3"/>
        <v>0</v>
      </c>
      <c r="Q16" s="758">
        <f t="shared" si="4"/>
        <v>0</v>
      </c>
      <c r="R16" s="732">
        <f t="shared" si="5"/>
        <v>0</v>
      </c>
      <c r="S16" s="732">
        <f t="shared" si="6"/>
        <v>0</v>
      </c>
      <c r="T16" s="732">
        <f t="shared" si="7"/>
        <v>0</v>
      </c>
      <c r="U16" s="757">
        <f t="shared" si="8"/>
        <v>0</v>
      </c>
      <c r="V16" s="760"/>
      <c r="W16" s="759">
        <f t="shared" si="9"/>
        <v>0</v>
      </c>
      <c r="X16" s="758">
        <f t="shared" si="10"/>
        <v>0</v>
      </c>
      <c r="Y16" s="732">
        <f t="shared" si="11"/>
        <v>0</v>
      </c>
      <c r="Z16" s="732">
        <f t="shared" si="12"/>
        <v>0</v>
      </c>
      <c r="AA16" s="732">
        <f t="shared" si="13"/>
        <v>0</v>
      </c>
      <c r="AB16" s="757">
        <f t="shared" si="14"/>
        <v>0</v>
      </c>
    </row>
    <row r="17" spans="1:34" x14ac:dyDescent="0.25">
      <c r="A17" s="766" t="str">
        <f>Monatsverwendungsnachweis!A27</f>
        <v/>
      </c>
      <c r="B17" s="767">
        <f>Monatsverwendungsnachweis!B27</f>
        <v>0</v>
      </c>
      <c r="C17" s="767">
        <f>Monatsverwendungsnachweis!D27</f>
        <v>0</v>
      </c>
      <c r="D17" s="765">
        <f>Monatsverwendungsnachweis!F27</f>
        <v>0</v>
      </c>
      <c r="E17" s="766">
        <f>Monatsverwendungsnachweis!G27</f>
        <v>0</v>
      </c>
      <c r="F17" s="765">
        <f>Monatsverwendungsnachweis!H27</f>
        <v>0</v>
      </c>
      <c r="G17" s="763" t="e">
        <f>#REF!</f>
        <v>#REF!</v>
      </c>
      <c r="H17" s="763" t="e">
        <f>#REF!</f>
        <v>#REF!</v>
      </c>
      <c r="I17" s="764">
        <f>IF(Monatsverwendungsnachweis!$P$6="ja",1,0)</f>
        <v>0</v>
      </c>
      <c r="J17" s="761">
        <f t="shared" si="0"/>
        <v>1</v>
      </c>
      <c r="K17" s="763">
        <f>Ermittlung_Pauschale!N16</f>
        <v>0</v>
      </c>
      <c r="L17" s="761">
        <f t="shared" si="1"/>
        <v>0</v>
      </c>
      <c r="M17" s="762">
        <f>Monatsverwendungsnachweis!$AG$7</f>
        <v>31</v>
      </c>
      <c r="N17" s="762">
        <f>Monatsverwendungsnachweis!J27</f>
        <v>0</v>
      </c>
      <c r="O17" s="761">
        <f t="shared" si="2"/>
        <v>0</v>
      </c>
      <c r="P17" s="761">
        <f t="shared" si="3"/>
        <v>0</v>
      </c>
      <c r="Q17" s="758">
        <f t="shared" si="4"/>
        <v>0</v>
      </c>
      <c r="R17" s="732">
        <f t="shared" si="5"/>
        <v>0</v>
      </c>
      <c r="S17" s="732">
        <f t="shared" si="6"/>
        <v>0</v>
      </c>
      <c r="T17" s="732">
        <f t="shared" si="7"/>
        <v>0</v>
      </c>
      <c r="U17" s="757">
        <f t="shared" si="8"/>
        <v>0</v>
      </c>
      <c r="V17" s="760"/>
      <c r="W17" s="759">
        <f t="shared" si="9"/>
        <v>0</v>
      </c>
      <c r="X17" s="758">
        <f t="shared" si="10"/>
        <v>0</v>
      </c>
      <c r="Y17" s="732">
        <f t="shared" si="11"/>
        <v>0</v>
      </c>
      <c r="Z17" s="732">
        <f t="shared" si="12"/>
        <v>0</v>
      </c>
      <c r="AA17" s="732">
        <f t="shared" si="13"/>
        <v>0</v>
      </c>
      <c r="AB17" s="757">
        <f t="shared" si="14"/>
        <v>0</v>
      </c>
      <c r="AD17" s="723" t="s">
        <v>700</v>
      </c>
      <c r="AF17" s="723" t="s">
        <v>761</v>
      </c>
      <c r="AH17" s="723" t="s">
        <v>760</v>
      </c>
    </row>
    <row r="18" spans="1:34" x14ac:dyDescent="0.25">
      <c r="A18" s="766" t="str">
        <f>Monatsverwendungsnachweis!A28</f>
        <v/>
      </c>
      <c r="B18" s="767">
        <f>Monatsverwendungsnachweis!B28</f>
        <v>0</v>
      </c>
      <c r="C18" s="767">
        <f>Monatsverwendungsnachweis!D28</f>
        <v>0</v>
      </c>
      <c r="D18" s="765">
        <f>Monatsverwendungsnachweis!F28</f>
        <v>0</v>
      </c>
      <c r="E18" s="766">
        <f>Monatsverwendungsnachweis!G28</f>
        <v>0</v>
      </c>
      <c r="F18" s="765">
        <f>Monatsverwendungsnachweis!H28</f>
        <v>0</v>
      </c>
      <c r="G18" s="763" t="e">
        <f>#REF!</f>
        <v>#REF!</v>
      </c>
      <c r="H18" s="763" t="e">
        <f>#REF!</f>
        <v>#REF!</v>
      </c>
      <c r="I18" s="764">
        <f>IF(Monatsverwendungsnachweis!$P$6="ja",1,0)</f>
        <v>0</v>
      </c>
      <c r="J18" s="761">
        <f t="shared" si="0"/>
        <v>1</v>
      </c>
      <c r="K18" s="763">
        <f>Ermittlung_Pauschale!N17</f>
        <v>0</v>
      </c>
      <c r="L18" s="761">
        <f t="shared" si="1"/>
        <v>0</v>
      </c>
      <c r="M18" s="762">
        <f>Monatsverwendungsnachweis!$AG$7</f>
        <v>31</v>
      </c>
      <c r="N18" s="762">
        <f>Monatsverwendungsnachweis!J28</f>
        <v>0</v>
      </c>
      <c r="O18" s="761">
        <f t="shared" si="2"/>
        <v>0</v>
      </c>
      <c r="P18" s="761">
        <f t="shared" si="3"/>
        <v>0</v>
      </c>
      <c r="Q18" s="758">
        <f t="shared" si="4"/>
        <v>0</v>
      </c>
      <c r="R18" s="732">
        <f t="shared" si="5"/>
        <v>0</v>
      </c>
      <c r="S18" s="732">
        <f t="shared" si="6"/>
        <v>0</v>
      </c>
      <c r="T18" s="732">
        <f t="shared" si="7"/>
        <v>0</v>
      </c>
      <c r="U18" s="757">
        <f t="shared" si="8"/>
        <v>0</v>
      </c>
      <c r="V18" s="760"/>
      <c r="W18" s="759">
        <f t="shared" si="9"/>
        <v>0</v>
      </c>
      <c r="X18" s="758">
        <f t="shared" si="10"/>
        <v>0</v>
      </c>
      <c r="Y18" s="732">
        <f t="shared" si="11"/>
        <v>0</v>
      </c>
      <c r="Z18" s="732">
        <f t="shared" si="12"/>
        <v>0</v>
      </c>
      <c r="AA18" s="732">
        <f t="shared" si="13"/>
        <v>0</v>
      </c>
      <c r="AB18" s="757">
        <f t="shared" si="14"/>
        <v>0</v>
      </c>
      <c r="AH18" s="723" t="s">
        <v>759</v>
      </c>
    </row>
    <row r="19" spans="1:34" x14ac:dyDescent="0.25">
      <c r="A19" s="766" t="str">
        <f>Monatsverwendungsnachweis!A29</f>
        <v/>
      </c>
      <c r="B19" s="767">
        <f>Monatsverwendungsnachweis!B29</f>
        <v>0</v>
      </c>
      <c r="C19" s="767">
        <f>Monatsverwendungsnachweis!D29</f>
        <v>0</v>
      </c>
      <c r="D19" s="765">
        <f>Monatsverwendungsnachweis!F29</f>
        <v>0</v>
      </c>
      <c r="E19" s="766">
        <f>Monatsverwendungsnachweis!G29</f>
        <v>0</v>
      </c>
      <c r="F19" s="765">
        <f>Monatsverwendungsnachweis!H29</f>
        <v>0</v>
      </c>
      <c r="G19" s="763" t="e">
        <f>#REF!</f>
        <v>#REF!</v>
      </c>
      <c r="H19" s="763" t="e">
        <f>#REF!</f>
        <v>#REF!</v>
      </c>
      <c r="I19" s="764">
        <f>IF(Monatsverwendungsnachweis!$P$6="ja",1,0)</f>
        <v>0</v>
      </c>
      <c r="J19" s="761">
        <f t="shared" si="0"/>
        <v>1</v>
      </c>
      <c r="K19" s="763">
        <f>Ermittlung_Pauschale!N18</f>
        <v>0</v>
      </c>
      <c r="L19" s="761">
        <f t="shared" si="1"/>
        <v>0</v>
      </c>
      <c r="M19" s="762">
        <f>Monatsverwendungsnachweis!$AG$7</f>
        <v>31</v>
      </c>
      <c r="N19" s="762">
        <f>Monatsverwendungsnachweis!J29</f>
        <v>0</v>
      </c>
      <c r="O19" s="761">
        <f t="shared" si="2"/>
        <v>0</v>
      </c>
      <c r="P19" s="761">
        <f t="shared" si="3"/>
        <v>0</v>
      </c>
      <c r="Q19" s="758">
        <f t="shared" si="4"/>
        <v>0</v>
      </c>
      <c r="R19" s="732">
        <f t="shared" si="5"/>
        <v>0</v>
      </c>
      <c r="S19" s="732">
        <f t="shared" si="6"/>
        <v>0</v>
      </c>
      <c r="T19" s="732">
        <f t="shared" si="7"/>
        <v>0</v>
      </c>
      <c r="U19" s="757">
        <f t="shared" si="8"/>
        <v>0</v>
      </c>
      <c r="V19" s="760"/>
      <c r="W19" s="759">
        <f t="shared" si="9"/>
        <v>0</v>
      </c>
      <c r="X19" s="758">
        <f t="shared" si="10"/>
        <v>0</v>
      </c>
      <c r="Y19" s="732">
        <f t="shared" si="11"/>
        <v>0</v>
      </c>
      <c r="Z19" s="732">
        <f t="shared" si="12"/>
        <v>0</v>
      </c>
      <c r="AA19" s="732">
        <f t="shared" si="13"/>
        <v>0</v>
      </c>
      <c r="AB19" s="757">
        <f t="shared" si="14"/>
        <v>0</v>
      </c>
    </row>
    <row r="20" spans="1:34" x14ac:dyDescent="0.25">
      <c r="A20" s="766" t="str">
        <f>Monatsverwendungsnachweis!A30</f>
        <v/>
      </c>
      <c r="B20" s="767">
        <f>Monatsverwendungsnachweis!B30</f>
        <v>0</v>
      </c>
      <c r="C20" s="767">
        <f>Monatsverwendungsnachweis!D30</f>
        <v>0</v>
      </c>
      <c r="D20" s="765">
        <f>Monatsverwendungsnachweis!F30</f>
        <v>0</v>
      </c>
      <c r="E20" s="766">
        <f>Monatsverwendungsnachweis!G30</f>
        <v>0</v>
      </c>
      <c r="F20" s="765">
        <f>Monatsverwendungsnachweis!H30</f>
        <v>0</v>
      </c>
      <c r="G20" s="763" t="e">
        <f>#REF!</f>
        <v>#REF!</v>
      </c>
      <c r="H20" s="763" t="e">
        <f>#REF!</f>
        <v>#REF!</v>
      </c>
      <c r="I20" s="764">
        <f>IF(Monatsverwendungsnachweis!$P$6="ja",1,0)</f>
        <v>0</v>
      </c>
      <c r="J20" s="761">
        <f t="shared" si="0"/>
        <v>1</v>
      </c>
      <c r="K20" s="763">
        <f>Ermittlung_Pauschale!N19</f>
        <v>0</v>
      </c>
      <c r="L20" s="761">
        <f t="shared" si="1"/>
        <v>0</v>
      </c>
      <c r="M20" s="762">
        <f>Monatsverwendungsnachweis!$AG$7</f>
        <v>31</v>
      </c>
      <c r="N20" s="762">
        <f>Monatsverwendungsnachweis!J30</f>
        <v>0</v>
      </c>
      <c r="O20" s="761">
        <f t="shared" si="2"/>
        <v>0</v>
      </c>
      <c r="P20" s="761">
        <f t="shared" si="3"/>
        <v>0</v>
      </c>
      <c r="Q20" s="758">
        <f t="shared" si="4"/>
        <v>0</v>
      </c>
      <c r="R20" s="732">
        <f t="shared" si="5"/>
        <v>0</v>
      </c>
      <c r="S20" s="732">
        <f t="shared" si="6"/>
        <v>0</v>
      </c>
      <c r="T20" s="732">
        <f t="shared" si="7"/>
        <v>0</v>
      </c>
      <c r="U20" s="757">
        <f t="shared" si="8"/>
        <v>0</v>
      </c>
      <c r="V20" s="760"/>
      <c r="W20" s="759">
        <f t="shared" si="9"/>
        <v>0</v>
      </c>
      <c r="X20" s="758">
        <f t="shared" si="10"/>
        <v>0</v>
      </c>
      <c r="Y20" s="732">
        <f t="shared" si="11"/>
        <v>0</v>
      </c>
      <c r="Z20" s="732">
        <f t="shared" si="12"/>
        <v>0</v>
      </c>
      <c r="AA20" s="732">
        <f t="shared" si="13"/>
        <v>0</v>
      </c>
      <c r="AB20" s="757">
        <f t="shared" si="14"/>
        <v>0</v>
      </c>
      <c r="AD20" s="723" t="s">
        <v>750</v>
      </c>
    </row>
    <row r="21" spans="1:34" x14ac:dyDescent="0.25">
      <c r="A21" s="766" t="str">
        <f>Monatsverwendungsnachweis!A31</f>
        <v/>
      </c>
      <c r="B21" s="767">
        <f>Monatsverwendungsnachweis!B31</f>
        <v>0</v>
      </c>
      <c r="C21" s="767">
        <f>Monatsverwendungsnachweis!D31</f>
        <v>0</v>
      </c>
      <c r="D21" s="765">
        <f>Monatsverwendungsnachweis!F31</f>
        <v>0</v>
      </c>
      <c r="E21" s="766">
        <f>Monatsverwendungsnachweis!G31</f>
        <v>0</v>
      </c>
      <c r="F21" s="765">
        <f>Monatsverwendungsnachweis!H31</f>
        <v>0</v>
      </c>
      <c r="G21" s="763" t="e">
        <f>#REF!</f>
        <v>#REF!</v>
      </c>
      <c r="H21" s="763" t="e">
        <f>#REF!</f>
        <v>#REF!</v>
      </c>
      <c r="I21" s="764">
        <f>IF(Monatsverwendungsnachweis!$P$6="ja",1,0)</f>
        <v>0</v>
      </c>
      <c r="J21" s="761">
        <f t="shared" si="0"/>
        <v>1</v>
      </c>
      <c r="K21" s="763">
        <f>Ermittlung_Pauschale!N20</f>
        <v>0</v>
      </c>
      <c r="L21" s="761">
        <f t="shared" si="1"/>
        <v>0</v>
      </c>
      <c r="M21" s="762">
        <f>Monatsverwendungsnachweis!$AG$7</f>
        <v>31</v>
      </c>
      <c r="N21" s="762">
        <f>Monatsverwendungsnachweis!J31</f>
        <v>0</v>
      </c>
      <c r="O21" s="761">
        <f t="shared" si="2"/>
        <v>0</v>
      </c>
      <c r="P21" s="761">
        <f t="shared" si="3"/>
        <v>0</v>
      </c>
      <c r="Q21" s="758">
        <f t="shared" si="4"/>
        <v>0</v>
      </c>
      <c r="R21" s="732">
        <f t="shared" si="5"/>
        <v>0</v>
      </c>
      <c r="S21" s="732">
        <f t="shared" si="6"/>
        <v>0</v>
      </c>
      <c r="T21" s="732">
        <f t="shared" si="7"/>
        <v>0</v>
      </c>
      <c r="U21" s="757">
        <f t="shared" si="8"/>
        <v>0</v>
      </c>
      <c r="V21" s="760"/>
      <c r="W21" s="759">
        <f t="shared" si="9"/>
        <v>0</v>
      </c>
      <c r="X21" s="758">
        <f t="shared" si="10"/>
        <v>0</v>
      </c>
      <c r="Y21" s="732">
        <f t="shared" si="11"/>
        <v>0</v>
      </c>
      <c r="Z21" s="732">
        <f t="shared" si="12"/>
        <v>0</v>
      </c>
      <c r="AA21" s="732">
        <f t="shared" si="13"/>
        <v>0</v>
      </c>
      <c r="AB21" s="757">
        <f t="shared" si="14"/>
        <v>0</v>
      </c>
    </row>
    <row r="22" spans="1:34" x14ac:dyDescent="0.25">
      <c r="A22" s="766" t="str">
        <f>Monatsverwendungsnachweis!A32</f>
        <v/>
      </c>
      <c r="B22" s="767">
        <f>Monatsverwendungsnachweis!B32</f>
        <v>0</v>
      </c>
      <c r="C22" s="767">
        <f>Monatsverwendungsnachweis!D32</f>
        <v>0</v>
      </c>
      <c r="D22" s="765">
        <f>Monatsverwendungsnachweis!F32</f>
        <v>0</v>
      </c>
      <c r="E22" s="766">
        <f>Monatsverwendungsnachweis!G32</f>
        <v>0</v>
      </c>
      <c r="F22" s="765">
        <f>Monatsverwendungsnachweis!H32</f>
        <v>0</v>
      </c>
      <c r="G22" s="763" t="e">
        <f>#REF!</f>
        <v>#REF!</v>
      </c>
      <c r="H22" s="763" t="e">
        <f>#REF!</f>
        <v>#REF!</v>
      </c>
      <c r="I22" s="764">
        <f>IF(Monatsverwendungsnachweis!$P$6="ja",1,0)</f>
        <v>0</v>
      </c>
      <c r="J22" s="761">
        <f t="shared" si="0"/>
        <v>1</v>
      </c>
      <c r="K22" s="763">
        <f>Ermittlung_Pauschale!N21</f>
        <v>0</v>
      </c>
      <c r="L22" s="761">
        <f t="shared" si="1"/>
        <v>0</v>
      </c>
      <c r="M22" s="762">
        <f>Monatsverwendungsnachweis!$AG$7</f>
        <v>31</v>
      </c>
      <c r="N22" s="762">
        <f>Monatsverwendungsnachweis!J32</f>
        <v>0</v>
      </c>
      <c r="O22" s="761">
        <f t="shared" si="2"/>
        <v>0</v>
      </c>
      <c r="P22" s="761">
        <f t="shared" si="3"/>
        <v>0</v>
      </c>
      <c r="Q22" s="758">
        <f t="shared" si="4"/>
        <v>0</v>
      </c>
      <c r="R22" s="732">
        <f t="shared" si="5"/>
        <v>0</v>
      </c>
      <c r="S22" s="732">
        <f t="shared" si="6"/>
        <v>0</v>
      </c>
      <c r="T22" s="732">
        <f t="shared" si="7"/>
        <v>0</v>
      </c>
      <c r="U22" s="757">
        <f t="shared" si="8"/>
        <v>0</v>
      </c>
      <c r="V22" s="760"/>
      <c r="W22" s="759">
        <f t="shared" si="9"/>
        <v>0</v>
      </c>
      <c r="X22" s="758">
        <f t="shared" si="10"/>
        <v>0</v>
      </c>
      <c r="Y22" s="732">
        <f t="shared" si="11"/>
        <v>0</v>
      </c>
      <c r="Z22" s="732">
        <f t="shared" si="12"/>
        <v>0</v>
      </c>
      <c r="AA22" s="732">
        <f t="shared" si="13"/>
        <v>0</v>
      </c>
      <c r="AB22" s="757">
        <f t="shared" si="14"/>
        <v>0</v>
      </c>
      <c r="AD22" s="723" t="s">
        <v>693</v>
      </c>
      <c r="AF22" s="723" t="s">
        <v>758</v>
      </c>
    </row>
    <row r="23" spans="1:34" x14ac:dyDescent="0.25">
      <c r="A23" s="766" t="str">
        <f>Monatsverwendungsnachweis!A33</f>
        <v/>
      </c>
      <c r="B23" s="767">
        <f>Monatsverwendungsnachweis!B33</f>
        <v>0</v>
      </c>
      <c r="C23" s="767">
        <f>Monatsverwendungsnachweis!D33</f>
        <v>0</v>
      </c>
      <c r="D23" s="765">
        <f>Monatsverwendungsnachweis!F33</f>
        <v>0</v>
      </c>
      <c r="E23" s="766">
        <f>Monatsverwendungsnachweis!G33</f>
        <v>0</v>
      </c>
      <c r="F23" s="765">
        <f>Monatsverwendungsnachweis!H33</f>
        <v>0</v>
      </c>
      <c r="G23" s="763" t="e">
        <f>#REF!</f>
        <v>#REF!</v>
      </c>
      <c r="H23" s="763" t="e">
        <f>#REF!</f>
        <v>#REF!</v>
      </c>
      <c r="I23" s="764">
        <f>IF(Monatsverwendungsnachweis!$P$6="ja",1,0)</f>
        <v>0</v>
      </c>
      <c r="J23" s="761">
        <f t="shared" si="0"/>
        <v>1</v>
      </c>
      <c r="K23" s="763">
        <f>Ermittlung_Pauschale!N22</f>
        <v>0</v>
      </c>
      <c r="L23" s="761">
        <f t="shared" si="1"/>
        <v>0</v>
      </c>
      <c r="M23" s="762">
        <f>Monatsverwendungsnachweis!$AG$7</f>
        <v>31</v>
      </c>
      <c r="N23" s="762">
        <f>Monatsverwendungsnachweis!J33</f>
        <v>0</v>
      </c>
      <c r="O23" s="761">
        <f t="shared" si="2"/>
        <v>0</v>
      </c>
      <c r="P23" s="761">
        <f t="shared" si="3"/>
        <v>0</v>
      </c>
      <c r="Q23" s="758">
        <f t="shared" si="4"/>
        <v>0</v>
      </c>
      <c r="R23" s="732">
        <f t="shared" si="5"/>
        <v>0</v>
      </c>
      <c r="S23" s="732">
        <f t="shared" si="6"/>
        <v>0</v>
      </c>
      <c r="T23" s="732">
        <f t="shared" si="7"/>
        <v>0</v>
      </c>
      <c r="U23" s="757">
        <f t="shared" si="8"/>
        <v>0</v>
      </c>
      <c r="V23" s="760"/>
      <c r="W23" s="759">
        <f t="shared" si="9"/>
        <v>0</v>
      </c>
      <c r="X23" s="758">
        <f t="shared" si="10"/>
        <v>0</v>
      </c>
      <c r="Y23" s="732">
        <f t="shared" si="11"/>
        <v>0</v>
      </c>
      <c r="Z23" s="732">
        <f t="shared" si="12"/>
        <v>0</v>
      </c>
      <c r="AA23" s="732">
        <f t="shared" si="13"/>
        <v>0</v>
      </c>
      <c r="AB23" s="757">
        <f t="shared" si="14"/>
        <v>0</v>
      </c>
      <c r="AD23" s="723" t="s">
        <v>698</v>
      </c>
    </row>
    <row r="24" spans="1:34" x14ac:dyDescent="0.25">
      <c r="A24" s="766" t="str">
        <f>Monatsverwendungsnachweis!A34</f>
        <v/>
      </c>
      <c r="B24" s="767">
        <f>Monatsverwendungsnachweis!B34</f>
        <v>0</v>
      </c>
      <c r="C24" s="767">
        <f>Monatsverwendungsnachweis!D34</f>
        <v>0</v>
      </c>
      <c r="D24" s="765">
        <f>Monatsverwendungsnachweis!F34</f>
        <v>0</v>
      </c>
      <c r="E24" s="766">
        <f>Monatsverwendungsnachweis!G34</f>
        <v>0</v>
      </c>
      <c r="F24" s="765">
        <f>Monatsverwendungsnachweis!H34</f>
        <v>0</v>
      </c>
      <c r="G24" s="763" t="e">
        <f>#REF!</f>
        <v>#REF!</v>
      </c>
      <c r="H24" s="763" t="e">
        <f>#REF!</f>
        <v>#REF!</v>
      </c>
      <c r="I24" s="764">
        <f>IF(Monatsverwendungsnachweis!$P$6="ja",1,0)</f>
        <v>0</v>
      </c>
      <c r="J24" s="761">
        <f t="shared" si="0"/>
        <v>1</v>
      </c>
      <c r="K24" s="763">
        <f>Ermittlung_Pauschale!N23</f>
        <v>0</v>
      </c>
      <c r="L24" s="761">
        <f t="shared" si="1"/>
        <v>0</v>
      </c>
      <c r="M24" s="762">
        <f>Monatsverwendungsnachweis!$AG$7</f>
        <v>31</v>
      </c>
      <c r="N24" s="762">
        <f>Monatsverwendungsnachweis!J34</f>
        <v>0</v>
      </c>
      <c r="O24" s="761">
        <f t="shared" si="2"/>
        <v>0</v>
      </c>
      <c r="P24" s="761">
        <f t="shared" si="3"/>
        <v>0</v>
      </c>
      <c r="Q24" s="758">
        <f t="shared" si="4"/>
        <v>0</v>
      </c>
      <c r="R24" s="732">
        <f t="shared" si="5"/>
        <v>0</v>
      </c>
      <c r="S24" s="732">
        <f t="shared" si="6"/>
        <v>0</v>
      </c>
      <c r="T24" s="732">
        <f t="shared" si="7"/>
        <v>0</v>
      </c>
      <c r="U24" s="757">
        <f t="shared" si="8"/>
        <v>0</v>
      </c>
      <c r="V24" s="760"/>
      <c r="W24" s="759">
        <f t="shared" si="9"/>
        <v>0</v>
      </c>
      <c r="X24" s="758">
        <f t="shared" si="10"/>
        <v>0</v>
      </c>
      <c r="Y24" s="732">
        <f t="shared" si="11"/>
        <v>0</v>
      </c>
      <c r="Z24" s="732">
        <f t="shared" si="12"/>
        <v>0</v>
      </c>
      <c r="AA24" s="732">
        <f t="shared" si="13"/>
        <v>0</v>
      </c>
      <c r="AB24" s="757">
        <f t="shared" si="14"/>
        <v>0</v>
      </c>
    </row>
    <row r="25" spans="1:34" x14ac:dyDescent="0.25">
      <c r="A25" s="766" t="str">
        <f>Monatsverwendungsnachweis!A35</f>
        <v/>
      </c>
      <c r="B25" s="767">
        <f>Monatsverwendungsnachweis!B35</f>
        <v>0</v>
      </c>
      <c r="C25" s="767">
        <f>Monatsverwendungsnachweis!D35</f>
        <v>0</v>
      </c>
      <c r="D25" s="765">
        <f>Monatsverwendungsnachweis!F35</f>
        <v>0</v>
      </c>
      <c r="E25" s="766">
        <f>Monatsverwendungsnachweis!G35</f>
        <v>0</v>
      </c>
      <c r="F25" s="765">
        <f>Monatsverwendungsnachweis!H35</f>
        <v>0</v>
      </c>
      <c r="G25" s="763" t="e">
        <f>#REF!</f>
        <v>#REF!</v>
      </c>
      <c r="H25" s="763" t="e">
        <f>#REF!</f>
        <v>#REF!</v>
      </c>
      <c r="I25" s="764">
        <f>IF(Monatsverwendungsnachweis!$P$6="ja",1,0)</f>
        <v>0</v>
      </c>
      <c r="J25" s="761">
        <f t="shared" si="0"/>
        <v>1</v>
      </c>
      <c r="K25" s="763">
        <f>Ermittlung_Pauschale!N24</f>
        <v>0</v>
      </c>
      <c r="L25" s="761">
        <f t="shared" si="1"/>
        <v>0</v>
      </c>
      <c r="M25" s="762">
        <f>Monatsverwendungsnachweis!$AG$7</f>
        <v>31</v>
      </c>
      <c r="N25" s="762">
        <f>Monatsverwendungsnachweis!J35</f>
        <v>0</v>
      </c>
      <c r="O25" s="761">
        <f t="shared" si="2"/>
        <v>0</v>
      </c>
      <c r="P25" s="761">
        <f t="shared" si="3"/>
        <v>0</v>
      </c>
      <c r="Q25" s="758">
        <f t="shared" si="4"/>
        <v>0</v>
      </c>
      <c r="R25" s="732">
        <f t="shared" si="5"/>
        <v>0</v>
      </c>
      <c r="S25" s="732">
        <f t="shared" si="6"/>
        <v>0</v>
      </c>
      <c r="T25" s="732">
        <f t="shared" si="7"/>
        <v>0</v>
      </c>
      <c r="U25" s="757">
        <f t="shared" si="8"/>
        <v>0</v>
      </c>
      <c r="V25" s="760"/>
      <c r="W25" s="759">
        <f t="shared" si="9"/>
        <v>0</v>
      </c>
      <c r="X25" s="758">
        <f t="shared" si="10"/>
        <v>0</v>
      </c>
      <c r="Y25" s="732">
        <f t="shared" si="11"/>
        <v>0</v>
      </c>
      <c r="Z25" s="732">
        <f t="shared" si="12"/>
        <v>0</v>
      </c>
      <c r="AA25" s="732">
        <f t="shared" si="13"/>
        <v>0</v>
      </c>
      <c r="AB25" s="757">
        <f t="shared" si="14"/>
        <v>0</v>
      </c>
      <c r="AD25" s="723" t="s">
        <v>757</v>
      </c>
    </row>
    <row r="26" spans="1:34" x14ac:dyDescent="0.25">
      <c r="A26" s="766" t="str">
        <f>Monatsverwendungsnachweis!A36</f>
        <v/>
      </c>
      <c r="B26" s="767">
        <f>Monatsverwendungsnachweis!B36</f>
        <v>0</v>
      </c>
      <c r="C26" s="767">
        <f>Monatsverwendungsnachweis!D36</f>
        <v>0</v>
      </c>
      <c r="D26" s="765">
        <f>Monatsverwendungsnachweis!F36</f>
        <v>0</v>
      </c>
      <c r="E26" s="766">
        <f>Monatsverwendungsnachweis!G36</f>
        <v>0</v>
      </c>
      <c r="F26" s="765">
        <f>Monatsverwendungsnachweis!H36</f>
        <v>0</v>
      </c>
      <c r="G26" s="763" t="e">
        <f>#REF!</f>
        <v>#REF!</v>
      </c>
      <c r="H26" s="763" t="e">
        <f>#REF!</f>
        <v>#REF!</v>
      </c>
      <c r="I26" s="764">
        <f>IF(Monatsverwendungsnachweis!$P$6="ja",1,0)</f>
        <v>0</v>
      </c>
      <c r="J26" s="761">
        <f t="shared" si="0"/>
        <v>1</v>
      </c>
      <c r="K26" s="763">
        <f>Ermittlung_Pauschale!N25</f>
        <v>0</v>
      </c>
      <c r="L26" s="761">
        <f t="shared" si="1"/>
        <v>0</v>
      </c>
      <c r="M26" s="762">
        <f>Monatsverwendungsnachweis!$AG$7</f>
        <v>31</v>
      </c>
      <c r="N26" s="762">
        <f>Monatsverwendungsnachweis!J36</f>
        <v>0</v>
      </c>
      <c r="O26" s="761">
        <f t="shared" si="2"/>
        <v>0</v>
      </c>
      <c r="P26" s="761">
        <f t="shared" si="3"/>
        <v>0</v>
      </c>
      <c r="Q26" s="758">
        <f t="shared" si="4"/>
        <v>0</v>
      </c>
      <c r="R26" s="732">
        <f t="shared" si="5"/>
        <v>0</v>
      </c>
      <c r="S26" s="732">
        <f t="shared" si="6"/>
        <v>0</v>
      </c>
      <c r="T26" s="732">
        <f t="shared" si="7"/>
        <v>0</v>
      </c>
      <c r="U26" s="757">
        <f t="shared" si="8"/>
        <v>0</v>
      </c>
      <c r="V26" s="760"/>
      <c r="W26" s="759">
        <f t="shared" si="9"/>
        <v>0</v>
      </c>
      <c r="X26" s="758">
        <f t="shared" si="10"/>
        <v>0</v>
      </c>
      <c r="Y26" s="732">
        <f t="shared" si="11"/>
        <v>0</v>
      </c>
      <c r="Z26" s="732">
        <f t="shared" si="12"/>
        <v>0</v>
      </c>
      <c r="AA26" s="732">
        <f t="shared" si="13"/>
        <v>0</v>
      </c>
      <c r="AB26" s="757">
        <f t="shared" si="14"/>
        <v>0</v>
      </c>
      <c r="AD26" s="723" t="s">
        <v>756</v>
      </c>
    </row>
    <row r="27" spans="1:34" x14ac:dyDescent="0.25">
      <c r="A27" s="766" t="str">
        <f>Monatsverwendungsnachweis!A37</f>
        <v/>
      </c>
      <c r="B27" s="767">
        <f>Monatsverwendungsnachweis!B37</f>
        <v>0</v>
      </c>
      <c r="C27" s="767">
        <f>Monatsverwendungsnachweis!D37</f>
        <v>0</v>
      </c>
      <c r="D27" s="765">
        <f>Monatsverwendungsnachweis!F37</f>
        <v>0</v>
      </c>
      <c r="E27" s="766">
        <f>Monatsverwendungsnachweis!G37</f>
        <v>0</v>
      </c>
      <c r="F27" s="765">
        <f>Monatsverwendungsnachweis!H37</f>
        <v>0</v>
      </c>
      <c r="G27" s="763" t="e">
        <f>#REF!</f>
        <v>#REF!</v>
      </c>
      <c r="H27" s="763" t="e">
        <f>#REF!</f>
        <v>#REF!</v>
      </c>
      <c r="I27" s="764">
        <f>IF(Monatsverwendungsnachweis!$P$6="ja",1,0)</f>
        <v>0</v>
      </c>
      <c r="J27" s="761">
        <f t="shared" si="0"/>
        <v>1</v>
      </c>
      <c r="K27" s="763">
        <f>Ermittlung_Pauschale!N26</f>
        <v>0</v>
      </c>
      <c r="L27" s="761">
        <f t="shared" si="1"/>
        <v>0</v>
      </c>
      <c r="M27" s="762">
        <f>Monatsverwendungsnachweis!$AG$7</f>
        <v>31</v>
      </c>
      <c r="N27" s="762">
        <f>Monatsverwendungsnachweis!J37</f>
        <v>0</v>
      </c>
      <c r="O27" s="761">
        <f t="shared" si="2"/>
        <v>0</v>
      </c>
      <c r="P27" s="761">
        <f t="shared" si="3"/>
        <v>0</v>
      </c>
      <c r="Q27" s="758">
        <f t="shared" si="4"/>
        <v>0</v>
      </c>
      <c r="R27" s="732">
        <f t="shared" si="5"/>
        <v>0</v>
      </c>
      <c r="S27" s="732">
        <f t="shared" si="6"/>
        <v>0</v>
      </c>
      <c r="T27" s="732">
        <f t="shared" si="7"/>
        <v>0</v>
      </c>
      <c r="U27" s="757">
        <f t="shared" si="8"/>
        <v>0</v>
      </c>
      <c r="V27" s="760"/>
      <c r="W27" s="759">
        <f t="shared" si="9"/>
        <v>0</v>
      </c>
      <c r="X27" s="758">
        <f t="shared" si="10"/>
        <v>0</v>
      </c>
      <c r="Y27" s="732">
        <f t="shared" si="11"/>
        <v>0</v>
      </c>
      <c r="Z27" s="732">
        <f t="shared" si="12"/>
        <v>0</v>
      </c>
      <c r="AA27" s="732">
        <f t="shared" si="13"/>
        <v>0</v>
      </c>
      <c r="AB27" s="757">
        <f t="shared" si="14"/>
        <v>0</v>
      </c>
      <c r="AD27" s="723" t="s">
        <v>755</v>
      </c>
    </row>
    <row r="28" spans="1:34" x14ac:dyDescent="0.25">
      <c r="A28" s="766" t="str">
        <f>Monatsverwendungsnachweis!A38</f>
        <v/>
      </c>
      <c r="B28" s="767">
        <f>Monatsverwendungsnachweis!B38</f>
        <v>0</v>
      </c>
      <c r="C28" s="767">
        <f>Monatsverwendungsnachweis!D38</f>
        <v>0</v>
      </c>
      <c r="D28" s="765">
        <f>Monatsverwendungsnachweis!F38</f>
        <v>0</v>
      </c>
      <c r="E28" s="766">
        <f>Monatsverwendungsnachweis!G38</f>
        <v>0</v>
      </c>
      <c r="F28" s="765">
        <f>Monatsverwendungsnachweis!H38</f>
        <v>0</v>
      </c>
      <c r="G28" s="763" t="e">
        <f>#REF!</f>
        <v>#REF!</v>
      </c>
      <c r="H28" s="763" t="e">
        <f>#REF!</f>
        <v>#REF!</v>
      </c>
      <c r="I28" s="764">
        <f>IF(Monatsverwendungsnachweis!$P$6="ja",1,0)</f>
        <v>0</v>
      </c>
      <c r="J28" s="761">
        <f t="shared" si="0"/>
        <v>1</v>
      </c>
      <c r="K28" s="763">
        <f>Ermittlung_Pauschale!N27</f>
        <v>0</v>
      </c>
      <c r="L28" s="761">
        <f t="shared" si="1"/>
        <v>0</v>
      </c>
      <c r="M28" s="762">
        <f>Monatsverwendungsnachweis!$AG$7</f>
        <v>31</v>
      </c>
      <c r="N28" s="762">
        <f>Monatsverwendungsnachweis!J38</f>
        <v>0</v>
      </c>
      <c r="O28" s="761">
        <f t="shared" si="2"/>
        <v>0</v>
      </c>
      <c r="P28" s="761">
        <f t="shared" si="3"/>
        <v>0</v>
      </c>
      <c r="Q28" s="758">
        <f t="shared" si="4"/>
        <v>0</v>
      </c>
      <c r="R28" s="732">
        <f t="shared" si="5"/>
        <v>0</v>
      </c>
      <c r="S28" s="732">
        <f t="shared" si="6"/>
        <v>0</v>
      </c>
      <c r="T28" s="732">
        <f t="shared" si="7"/>
        <v>0</v>
      </c>
      <c r="U28" s="757">
        <f t="shared" si="8"/>
        <v>0</v>
      </c>
      <c r="V28" s="760"/>
      <c r="W28" s="759">
        <f t="shared" si="9"/>
        <v>0</v>
      </c>
      <c r="X28" s="758">
        <f t="shared" si="10"/>
        <v>0</v>
      </c>
      <c r="Y28" s="732">
        <f t="shared" si="11"/>
        <v>0</v>
      </c>
      <c r="Z28" s="732">
        <f t="shared" si="12"/>
        <v>0</v>
      </c>
      <c r="AA28" s="732">
        <f t="shared" si="13"/>
        <v>0</v>
      </c>
      <c r="AB28" s="757">
        <f t="shared" si="14"/>
        <v>0</v>
      </c>
    </row>
    <row r="29" spans="1:34" x14ac:dyDescent="0.25">
      <c r="A29" s="766" t="str">
        <f>Monatsverwendungsnachweis!A39</f>
        <v/>
      </c>
      <c r="B29" s="767">
        <f>Monatsverwendungsnachweis!B39</f>
        <v>0</v>
      </c>
      <c r="C29" s="767">
        <f>Monatsverwendungsnachweis!D39</f>
        <v>0</v>
      </c>
      <c r="D29" s="765">
        <f>Monatsverwendungsnachweis!F39</f>
        <v>0</v>
      </c>
      <c r="E29" s="766">
        <f>Monatsverwendungsnachweis!G39</f>
        <v>0</v>
      </c>
      <c r="F29" s="765">
        <f>Monatsverwendungsnachweis!H39</f>
        <v>0</v>
      </c>
      <c r="G29" s="763" t="e">
        <f>#REF!</f>
        <v>#REF!</v>
      </c>
      <c r="H29" s="763" t="e">
        <f>#REF!</f>
        <v>#REF!</v>
      </c>
      <c r="I29" s="764">
        <f>IF(Monatsverwendungsnachweis!$P$6="ja",1,0)</f>
        <v>0</v>
      </c>
      <c r="J29" s="761">
        <f t="shared" si="0"/>
        <v>1</v>
      </c>
      <c r="K29" s="763">
        <f>Ermittlung_Pauschale!N28</f>
        <v>0</v>
      </c>
      <c r="L29" s="761">
        <f t="shared" si="1"/>
        <v>0</v>
      </c>
      <c r="M29" s="762">
        <f>Monatsverwendungsnachweis!$AG$7</f>
        <v>31</v>
      </c>
      <c r="N29" s="762">
        <f>Monatsverwendungsnachweis!J39</f>
        <v>0</v>
      </c>
      <c r="O29" s="761">
        <f t="shared" si="2"/>
        <v>0</v>
      </c>
      <c r="P29" s="761">
        <f t="shared" si="3"/>
        <v>0</v>
      </c>
      <c r="Q29" s="758">
        <f t="shared" si="4"/>
        <v>0</v>
      </c>
      <c r="R29" s="732">
        <f t="shared" si="5"/>
        <v>0</v>
      </c>
      <c r="S29" s="732">
        <f t="shared" si="6"/>
        <v>0</v>
      </c>
      <c r="T29" s="732">
        <f t="shared" si="7"/>
        <v>0</v>
      </c>
      <c r="U29" s="757">
        <f t="shared" si="8"/>
        <v>0</v>
      </c>
      <c r="V29" s="760"/>
      <c r="W29" s="759">
        <f t="shared" si="9"/>
        <v>0</v>
      </c>
      <c r="X29" s="758">
        <f t="shared" si="10"/>
        <v>0</v>
      </c>
      <c r="Y29" s="732">
        <f t="shared" si="11"/>
        <v>0</v>
      </c>
      <c r="Z29" s="732">
        <f t="shared" si="12"/>
        <v>0</v>
      </c>
      <c r="AA29" s="732">
        <f t="shared" si="13"/>
        <v>0</v>
      </c>
      <c r="AB29" s="757">
        <f t="shared" si="14"/>
        <v>0</v>
      </c>
    </row>
    <row r="30" spans="1:34" x14ac:dyDescent="0.25">
      <c r="A30" s="766" t="str">
        <f>Monatsverwendungsnachweis!A40</f>
        <v/>
      </c>
      <c r="B30" s="767">
        <f>Monatsverwendungsnachweis!B40</f>
        <v>0</v>
      </c>
      <c r="C30" s="767">
        <f>Monatsverwendungsnachweis!D40</f>
        <v>0</v>
      </c>
      <c r="D30" s="765">
        <f>Monatsverwendungsnachweis!F40</f>
        <v>0</v>
      </c>
      <c r="E30" s="766">
        <f>Monatsverwendungsnachweis!G40</f>
        <v>0</v>
      </c>
      <c r="F30" s="765">
        <f>Monatsverwendungsnachweis!H40</f>
        <v>0</v>
      </c>
      <c r="G30" s="763" t="e">
        <f>#REF!</f>
        <v>#REF!</v>
      </c>
      <c r="H30" s="763" t="e">
        <f>#REF!</f>
        <v>#REF!</v>
      </c>
      <c r="I30" s="764">
        <f>IF(Monatsverwendungsnachweis!$P$6="ja",1,0)</f>
        <v>0</v>
      </c>
      <c r="J30" s="761">
        <f t="shared" si="0"/>
        <v>1</v>
      </c>
      <c r="K30" s="763">
        <f>Ermittlung_Pauschale!N29</f>
        <v>0</v>
      </c>
      <c r="L30" s="761">
        <f t="shared" si="1"/>
        <v>0</v>
      </c>
      <c r="M30" s="762">
        <f>Monatsverwendungsnachweis!$AG$7</f>
        <v>31</v>
      </c>
      <c r="N30" s="762">
        <f>Monatsverwendungsnachweis!J40</f>
        <v>0</v>
      </c>
      <c r="O30" s="761">
        <f t="shared" si="2"/>
        <v>0</v>
      </c>
      <c r="P30" s="761">
        <f t="shared" si="3"/>
        <v>0</v>
      </c>
      <c r="Q30" s="758">
        <f t="shared" si="4"/>
        <v>0</v>
      </c>
      <c r="R30" s="732">
        <f t="shared" si="5"/>
        <v>0</v>
      </c>
      <c r="S30" s="732">
        <f t="shared" si="6"/>
        <v>0</v>
      </c>
      <c r="T30" s="732">
        <f t="shared" si="7"/>
        <v>0</v>
      </c>
      <c r="U30" s="757">
        <f t="shared" si="8"/>
        <v>0</v>
      </c>
      <c r="V30" s="760"/>
      <c r="W30" s="759">
        <f t="shared" si="9"/>
        <v>0</v>
      </c>
      <c r="X30" s="758">
        <f t="shared" si="10"/>
        <v>0</v>
      </c>
      <c r="Y30" s="732">
        <f t="shared" si="11"/>
        <v>0</v>
      </c>
      <c r="Z30" s="732">
        <f t="shared" si="12"/>
        <v>0</v>
      </c>
      <c r="AA30" s="732">
        <f t="shared" si="13"/>
        <v>0</v>
      </c>
      <c r="AB30" s="757">
        <f t="shared" si="14"/>
        <v>0</v>
      </c>
    </row>
    <row r="31" spans="1:34" x14ac:dyDescent="0.25">
      <c r="A31" s="766" t="str">
        <f>Monatsverwendungsnachweis!A41</f>
        <v/>
      </c>
      <c r="B31" s="767">
        <f>Monatsverwendungsnachweis!B41</f>
        <v>0</v>
      </c>
      <c r="C31" s="767">
        <f>Monatsverwendungsnachweis!D41</f>
        <v>0</v>
      </c>
      <c r="D31" s="765">
        <f>Monatsverwendungsnachweis!F41</f>
        <v>0</v>
      </c>
      <c r="E31" s="766">
        <f>Monatsverwendungsnachweis!G41</f>
        <v>0</v>
      </c>
      <c r="F31" s="765">
        <f>Monatsverwendungsnachweis!H41</f>
        <v>0</v>
      </c>
      <c r="G31" s="763" t="e">
        <f>#REF!</f>
        <v>#REF!</v>
      </c>
      <c r="H31" s="763" t="e">
        <f>#REF!</f>
        <v>#REF!</v>
      </c>
      <c r="I31" s="764">
        <f>IF(Monatsverwendungsnachweis!$P$6="ja",1,0)</f>
        <v>0</v>
      </c>
      <c r="J31" s="761">
        <f t="shared" si="0"/>
        <v>1</v>
      </c>
      <c r="K31" s="763">
        <f>Ermittlung_Pauschale!N30</f>
        <v>0</v>
      </c>
      <c r="L31" s="761">
        <f t="shared" si="1"/>
        <v>0</v>
      </c>
      <c r="M31" s="762">
        <f>Monatsverwendungsnachweis!$AG$7</f>
        <v>31</v>
      </c>
      <c r="N31" s="762">
        <f>Monatsverwendungsnachweis!J41</f>
        <v>0</v>
      </c>
      <c r="O31" s="761">
        <f t="shared" si="2"/>
        <v>0</v>
      </c>
      <c r="P31" s="761">
        <f t="shared" si="3"/>
        <v>0</v>
      </c>
      <c r="Q31" s="758">
        <f t="shared" si="4"/>
        <v>0</v>
      </c>
      <c r="R31" s="732">
        <f t="shared" si="5"/>
        <v>0</v>
      </c>
      <c r="S31" s="732">
        <f t="shared" si="6"/>
        <v>0</v>
      </c>
      <c r="T31" s="732">
        <f t="shared" si="7"/>
        <v>0</v>
      </c>
      <c r="U31" s="757">
        <f t="shared" si="8"/>
        <v>0</v>
      </c>
      <c r="V31" s="760"/>
      <c r="W31" s="759">
        <f t="shared" si="9"/>
        <v>0</v>
      </c>
      <c r="X31" s="758">
        <f t="shared" si="10"/>
        <v>0</v>
      </c>
      <c r="Y31" s="732">
        <f t="shared" si="11"/>
        <v>0</v>
      </c>
      <c r="Z31" s="732">
        <f t="shared" si="12"/>
        <v>0</v>
      </c>
      <c r="AA31" s="732">
        <f t="shared" si="13"/>
        <v>0</v>
      </c>
      <c r="AB31" s="757">
        <f t="shared" si="14"/>
        <v>0</v>
      </c>
    </row>
    <row r="32" spans="1:34" x14ac:dyDescent="0.25">
      <c r="A32" s="766" t="str">
        <f>Monatsverwendungsnachweis!A42</f>
        <v/>
      </c>
      <c r="B32" s="767">
        <f>Monatsverwendungsnachweis!B42</f>
        <v>0</v>
      </c>
      <c r="C32" s="767">
        <f>Monatsverwendungsnachweis!D42</f>
        <v>0</v>
      </c>
      <c r="D32" s="765">
        <f>Monatsverwendungsnachweis!F42</f>
        <v>0</v>
      </c>
      <c r="E32" s="766">
        <f>Monatsverwendungsnachweis!G42</f>
        <v>0</v>
      </c>
      <c r="F32" s="765">
        <f>Monatsverwendungsnachweis!H42</f>
        <v>0</v>
      </c>
      <c r="G32" s="763" t="e">
        <f>#REF!</f>
        <v>#REF!</v>
      </c>
      <c r="H32" s="763" t="e">
        <f>#REF!</f>
        <v>#REF!</v>
      </c>
      <c r="I32" s="764">
        <f>IF(Monatsverwendungsnachweis!$P$6="ja",1,0)</f>
        <v>0</v>
      </c>
      <c r="J32" s="761">
        <f t="shared" si="0"/>
        <v>1</v>
      </c>
      <c r="K32" s="763">
        <f>Ermittlung_Pauschale!N31</f>
        <v>0</v>
      </c>
      <c r="L32" s="761">
        <f t="shared" si="1"/>
        <v>0</v>
      </c>
      <c r="M32" s="762">
        <f>Monatsverwendungsnachweis!$AG$7</f>
        <v>31</v>
      </c>
      <c r="N32" s="762">
        <f>Monatsverwendungsnachweis!J42</f>
        <v>0</v>
      </c>
      <c r="O32" s="761">
        <f t="shared" si="2"/>
        <v>0</v>
      </c>
      <c r="P32" s="761">
        <f t="shared" si="3"/>
        <v>0</v>
      </c>
      <c r="Q32" s="758">
        <f t="shared" si="4"/>
        <v>0</v>
      </c>
      <c r="R32" s="732">
        <f t="shared" si="5"/>
        <v>0</v>
      </c>
      <c r="S32" s="732">
        <f t="shared" si="6"/>
        <v>0</v>
      </c>
      <c r="T32" s="732">
        <f t="shared" si="7"/>
        <v>0</v>
      </c>
      <c r="U32" s="757">
        <f t="shared" si="8"/>
        <v>0</v>
      </c>
      <c r="V32" s="760"/>
      <c r="W32" s="759">
        <f t="shared" si="9"/>
        <v>0</v>
      </c>
      <c r="X32" s="758">
        <f t="shared" si="10"/>
        <v>0</v>
      </c>
      <c r="Y32" s="732">
        <f t="shared" si="11"/>
        <v>0</v>
      </c>
      <c r="Z32" s="732">
        <f t="shared" si="12"/>
        <v>0</v>
      </c>
      <c r="AA32" s="732">
        <f t="shared" si="13"/>
        <v>0</v>
      </c>
      <c r="AB32" s="757">
        <f t="shared" si="14"/>
        <v>0</v>
      </c>
    </row>
    <row r="33" spans="1:28" x14ac:dyDescent="0.25">
      <c r="A33" s="766" t="str">
        <f>Monatsverwendungsnachweis!A43</f>
        <v/>
      </c>
      <c r="B33" s="767">
        <f>Monatsverwendungsnachweis!B43</f>
        <v>0</v>
      </c>
      <c r="C33" s="767">
        <f>Monatsverwendungsnachweis!D43</f>
        <v>0</v>
      </c>
      <c r="D33" s="765">
        <f>Monatsverwendungsnachweis!F43</f>
        <v>0</v>
      </c>
      <c r="E33" s="766">
        <f>Monatsverwendungsnachweis!G43</f>
        <v>0</v>
      </c>
      <c r="F33" s="765">
        <f>Monatsverwendungsnachweis!H43</f>
        <v>0</v>
      </c>
      <c r="G33" s="763" t="e">
        <f>#REF!</f>
        <v>#REF!</v>
      </c>
      <c r="H33" s="763" t="e">
        <f>#REF!</f>
        <v>#REF!</v>
      </c>
      <c r="I33" s="764">
        <f>IF(Monatsverwendungsnachweis!$P$6="ja",1,0)</f>
        <v>0</v>
      </c>
      <c r="J33" s="761">
        <f t="shared" si="0"/>
        <v>1</v>
      </c>
      <c r="K33" s="763">
        <f>Ermittlung_Pauschale!N32</f>
        <v>0</v>
      </c>
      <c r="L33" s="761">
        <f t="shared" si="1"/>
        <v>0</v>
      </c>
      <c r="M33" s="762">
        <f>Monatsverwendungsnachweis!$AG$7</f>
        <v>31</v>
      </c>
      <c r="N33" s="762">
        <f>Monatsverwendungsnachweis!J43</f>
        <v>0</v>
      </c>
      <c r="O33" s="761">
        <f t="shared" si="2"/>
        <v>0</v>
      </c>
      <c r="P33" s="761">
        <f t="shared" si="3"/>
        <v>0</v>
      </c>
      <c r="Q33" s="758">
        <f t="shared" si="4"/>
        <v>0</v>
      </c>
      <c r="R33" s="732">
        <f t="shared" si="5"/>
        <v>0</v>
      </c>
      <c r="S33" s="732">
        <f t="shared" si="6"/>
        <v>0</v>
      </c>
      <c r="T33" s="732">
        <f t="shared" si="7"/>
        <v>0</v>
      </c>
      <c r="U33" s="757">
        <f t="shared" si="8"/>
        <v>0</v>
      </c>
      <c r="V33" s="760"/>
      <c r="W33" s="759">
        <f t="shared" si="9"/>
        <v>0</v>
      </c>
      <c r="X33" s="758">
        <f t="shared" si="10"/>
        <v>0</v>
      </c>
      <c r="Y33" s="732">
        <f t="shared" si="11"/>
        <v>0</v>
      </c>
      <c r="Z33" s="732">
        <f t="shared" si="12"/>
        <v>0</v>
      </c>
      <c r="AA33" s="732">
        <f t="shared" si="13"/>
        <v>0</v>
      </c>
      <c r="AB33" s="757">
        <f t="shared" si="14"/>
        <v>0</v>
      </c>
    </row>
    <row r="34" spans="1:28" x14ac:dyDescent="0.25">
      <c r="A34" s="766" t="str">
        <f>Monatsverwendungsnachweis!A44</f>
        <v/>
      </c>
      <c r="B34" s="767">
        <f>Monatsverwendungsnachweis!B44</f>
        <v>0</v>
      </c>
      <c r="C34" s="767">
        <f>Monatsverwendungsnachweis!D44</f>
        <v>0</v>
      </c>
      <c r="D34" s="765">
        <f>Monatsverwendungsnachweis!F44</f>
        <v>0</v>
      </c>
      <c r="E34" s="766">
        <f>Monatsverwendungsnachweis!G44</f>
        <v>0</v>
      </c>
      <c r="F34" s="765">
        <f>Monatsverwendungsnachweis!H44</f>
        <v>0</v>
      </c>
      <c r="G34" s="763" t="e">
        <f>#REF!</f>
        <v>#REF!</v>
      </c>
      <c r="H34" s="763" t="e">
        <f>#REF!</f>
        <v>#REF!</v>
      </c>
      <c r="I34" s="764">
        <f>IF(Monatsverwendungsnachweis!$P$6="ja",1,0)</f>
        <v>0</v>
      </c>
      <c r="J34" s="761">
        <f t="shared" si="0"/>
        <v>1</v>
      </c>
      <c r="K34" s="763">
        <f>Ermittlung_Pauschale!N33</f>
        <v>0</v>
      </c>
      <c r="L34" s="761">
        <f t="shared" si="1"/>
        <v>0</v>
      </c>
      <c r="M34" s="762">
        <f>Monatsverwendungsnachweis!$AG$7</f>
        <v>31</v>
      </c>
      <c r="N34" s="762">
        <f>Monatsverwendungsnachweis!J44</f>
        <v>0</v>
      </c>
      <c r="O34" s="761">
        <f t="shared" si="2"/>
        <v>0</v>
      </c>
      <c r="P34" s="761">
        <f t="shared" si="3"/>
        <v>0</v>
      </c>
      <c r="Q34" s="758">
        <f t="shared" si="4"/>
        <v>0</v>
      </c>
      <c r="R34" s="732">
        <f t="shared" si="5"/>
        <v>0</v>
      </c>
      <c r="S34" s="732">
        <f t="shared" si="6"/>
        <v>0</v>
      </c>
      <c r="T34" s="732">
        <f t="shared" si="7"/>
        <v>0</v>
      </c>
      <c r="U34" s="757">
        <f t="shared" si="8"/>
        <v>0</v>
      </c>
      <c r="V34" s="760"/>
      <c r="W34" s="759">
        <f t="shared" si="9"/>
        <v>0</v>
      </c>
      <c r="X34" s="758">
        <f t="shared" si="10"/>
        <v>0</v>
      </c>
      <c r="Y34" s="732">
        <f t="shared" si="11"/>
        <v>0</v>
      </c>
      <c r="Z34" s="732">
        <f t="shared" si="12"/>
        <v>0</v>
      </c>
      <c r="AA34" s="732">
        <f t="shared" si="13"/>
        <v>0</v>
      </c>
      <c r="AB34" s="757">
        <f t="shared" si="14"/>
        <v>0</v>
      </c>
    </row>
    <row r="35" spans="1:28" x14ac:dyDescent="0.25">
      <c r="A35" s="766" t="str">
        <f>Monatsverwendungsnachweis!A45</f>
        <v/>
      </c>
      <c r="B35" s="767">
        <f>Monatsverwendungsnachweis!B45</f>
        <v>0</v>
      </c>
      <c r="C35" s="767">
        <f>Monatsverwendungsnachweis!D45</f>
        <v>0</v>
      </c>
      <c r="D35" s="765">
        <f>Monatsverwendungsnachweis!F45</f>
        <v>0</v>
      </c>
      <c r="E35" s="766">
        <f>Monatsverwendungsnachweis!G45</f>
        <v>0</v>
      </c>
      <c r="F35" s="765">
        <f>Monatsverwendungsnachweis!H45</f>
        <v>0</v>
      </c>
      <c r="G35" s="763" t="e">
        <f>#REF!</f>
        <v>#REF!</v>
      </c>
      <c r="H35" s="763" t="e">
        <f>#REF!</f>
        <v>#REF!</v>
      </c>
      <c r="I35" s="764">
        <f>IF(Monatsverwendungsnachweis!$P$6="ja",1,0)</f>
        <v>0</v>
      </c>
      <c r="J35" s="761">
        <f t="shared" si="0"/>
        <v>1</v>
      </c>
      <c r="K35" s="763">
        <f>Ermittlung_Pauschale!N34</f>
        <v>0</v>
      </c>
      <c r="L35" s="761">
        <f t="shared" si="1"/>
        <v>0</v>
      </c>
      <c r="M35" s="762">
        <f>Monatsverwendungsnachweis!$AG$7</f>
        <v>31</v>
      </c>
      <c r="N35" s="762">
        <f>Monatsverwendungsnachweis!J45</f>
        <v>0</v>
      </c>
      <c r="O35" s="761">
        <f t="shared" si="2"/>
        <v>0</v>
      </c>
      <c r="P35" s="761">
        <f t="shared" si="3"/>
        <v>0</v>
      </c>
      <c r="Q35" s="758">
        <f t="shared" si="4"/>
        <v>0</v>
      </c>
      <c r="R35" s="732">
        <f t="shared" si="5"/>
        <v>0</v>
      </c>
      <c r="S35" s="732">
        <f t="shared" si="6"/>
        <v>0</v>
      </c>
      <c r="T35" s="732">
        <f t="shared" si="7"/>
        <v>0</v>
      </c>
      <c r="U35" s="757">
        <f t="shared" si="8"/>
        <v>0</v>
      </c>
      <c r="V35" s="760"/>
      <c r="W35" s="759">
        <f t="shared" si="9"/>
        <v>0</v>
      </c>
      <c r="X35" s="758">
        <f t="shared" si="10"/>
        <v>0</v>
      </c>
      <c r="Y35" s="732">
        <f t="shared" si="11"/>
        <v>0</v>
      </c>
      <c r="Z35" s="732">
        <f t="shared" si="12"/>
        <v>0</v>
      </c>
      <c r="AA35" s="732">
        <f t="shared" si="13"/>
        <v>0</v>
      </c>
      <c r="AB35" s="757">
        <f t="shared" si="14"/>
        <v>0</v>
      </c>
    </row>
    <row r="36" spans="1:28" x14ac:dyDescent="0.25">
      <c r="A36" s="766" t="str">
        <f>Monatsverwendungsnachweis!A46</f>
        <v/>
      </c>
      <c r="B36" s="767">
        <f>Monatsverwendungsnachweis!B46</f>
        <v>0</v>
      </c>
      <c r="C36" s="767">
        <f>Monatsverwendungsnachweis!D46</f>
        <v>0</v>
      </c>
      <c r="D36" s="765">
        <f>Monatsverwendungsnachweis!F46</f>
        <v>0</v>
      </c>
      <c r="E36" s="766">
        <f>Monatsverwendungsnachweis!G46</f>
        <v>0</v>
      </c>
      <c r="F36" s="765">
        <f>Monatsverwendungsnachweis!H46</f>
        <v>0</v>
      </c>
      <c r="G36" s="763" t="e">
        <f>#REF!</f>
        <v>#REF!</v>
      </c>
      <c r="H36" s="763" t="e">
        <f>#REF!</f>
        <v>#REF!</v>
      </c>
      <c r="I36" s="764">
        <f>IF(Monatsverwendungsnachweis!$P$6="ja",1,0)</f>
        <v>0</v>
      </c>
      <c r="J36" s="761">
        <f t="shared" si="0"/>
        <v>1</v>
      </c>
      <c r="K36" s="763">
        <f>Ermittlung_Pauschale!N35</f>
        <v>0</v>
      </c>
      <c r="L36" s="761">
        <f t="shared" si="1"/>
        <v>0</v>
      </c>
      <c r="M36" s="762">
        <f>Monatsverwendungsnachweis!$AG$7</f>
        <v>31</v>
      </c>
      <c r="N36" s="762">
        <f>Monatsverwendungsnachweis!J46</f>
        <v>0</v>
      </c>
      <c r="O36" s="761">
        <f t="shared" si="2"/>
        <v>0</v>
      </c>
      <c r="P36" s="761">
        <f t="shared" si="3"/>
        <v>0</v>
      </c>
      <c r="Q36" s="758">
        <f t="shared" si="4"/>
        <v>0</v>
      </c>
      <c r="R36" s="732">
        <f t="shared" si="5"/>
        <v>0</v>
      </c>
      <c r="S36" s="732">
        <f t="shared" si="6"/>
        <v>0</v>
      </c>
      <c r="T36" s="732">
        <f t="shared" si="7"/>
        <v>0</v>
      </c>
      <c r="U36" s="757">
        <f t="shared" si="8"/>
        <v>0</v>
      </c>
      <c r="V36" s="760"/>
      <c r="W36" s="759">
        <f t="shared" si="9"/>
        <v>0</v>
      </c>
      <c r="X36" s="758">
        <f t="shared" si="10"/>
        <v>0</v>
      </c>
      <c r="Y36" s="732">
        <f t="shared" si="11"/>
        <v>0</v>
      </c>
      <c r="Z36" s="732">
        <f t="shared" si="12"/>
        <v>0</v>
      </c>
      <c r="AA36" s="732">
        <f t="shared" si="13"/>
        <v>0</v>
      </c>
      <c r="AB36" s="757">
        <f t="shared" si="14"/>
        <v>0</v>
      </c>
    </row>
    <row r="37" spans="1:28" x14ac:dyDescent="0.25">
      <c r="A37" s="766" t="str">
        <f>Monatsverwendungsnachweis!A47</f>
        <v/>
      </c>
      <c r="B37" s="767">
        <f>Monatsverwendungsnachweis!B47</f>
        <v>0</v>
      </c>
      <c r="C37" s="767">
        <f>Monatsverwendungsnachweis!D47</f>
        <v>0</v>
      </c>
      <c r="D37" s="765">
        <f>Monatsverwendungsnachweis!F47</f>
        <v>0</v>
      </c>
      <c r="E37" s="766">
        <f>Monatsverwendungsnachweis!G47</f>
        <v>0</v>
      </c>
      <c r="F37" s="765">
        <f>Monatsverwendungsnachweis!H47</f>
        <v>0</v>
      </c>
      <c r="G37" s="763" t="e">
        <f>#REF!</f>
        <v>#REF!</v>
      </c>
      <c r="H37" s="763" t="e">
        <f>#REF!</f>
        <v>#REF!</v>
      </c>
      <c r="I37" s="764">
        <f>IF(Monatsverwendungsnachweis!$P$6="ja",1,0)</f>
        <v>0</v>
      </c>
      <c r="J37" s="761">
        <f t="shared" si="0"/>
        <v>1</v>
      </c>
      <c r="K37" s="763">
        <f>Ermittlung_Pauschale!N36</f>
        <v>0</v>
      </c>
      <c r="L37" s="761">
        <f t="shared" si="1"/>
        <v>0</v>
      </c>
      <c r="M37" s="762">
        <f>Monatsverwendungsnachweis!$AG$7</f>
        <v>31</v>
      </c>
      <c r="N37" s="762">
        <f>Monatsverwendungsnachweis!J47</f>
        <v>0</v>
      </c>
      <c r="O37" s="761">
        <f t="shared" si="2"/>
        <v>0</v>
      </c>
      <c r="P37" s="761">
        <f t="shared" si="3"/>
        <v>0</v>
      </c>
      <c r="Q37" s="758">
        <f t="shared" si="4"/>
        <v>0</v>
      </c>
      <c r="R37" s="732">
        <f t="shared" si="5"/>
        <v>0</v>
      </c>
      <c r="S37" s="732">
        <f t="shared" si="6"/>
        <v>0</v>
      </c>
      <c r="T37" s="732">
        <f t="shared" si="7"/>
        <v>0</v>
      </c>
      <c r="U37" s="757">
        <f t="shared" si="8"/>
        <v>0</v>
      </c>
      <c r="V37" s="760"/>
      <c r="W37" s="759">
        <f t="shared" si="9"/>
        <v>0</v>
      </c>
      <c r="X37" s="758">
        <f t="shared" si="10"/>
        <v>0</v>
      </c>
      <c r="Y37" s="732">
        <f t="shared" si="11"/>
        <v>0</v>
      </c>
      <c r="Z37" s="732">
        <f t="shared" si="12"/>
        <v>0</v>
      </c>
      <c r="AA37" s="732">
        <f t="shared" si="13"/>
        <v>0</v>
      </c>
      <c r="AB37" s="757">
        <f t="shared" si="14"/>
        <v>0</v>
      </c>
    </row>
    <row r="38" spans="1:28" x14ac:dyDescent="0.25">
      <c r="A38" s="766" t="str">
        <f>Monatsverwendungsnachweis!A48</f>
        <v/>
      </c>
      <c r="B38" s="767">
        <f>Monatsverwendungsnachweis!B48</f>
        <v>0</v>
      </c>
      <c r="C38" s="767">
        <f>Monatsverwendungsnachweis!D48</f>
        <v>0</v>
      </c>
      <c r="D38" s="765">
        <f>Monatsverwendungsnachweis!F48</f>
        <v>0</v>
      </c>
      <c r="E38" s="766">
        <f>Monatsverwendungsnachweis!G48</f>
        <v>0</v>
      </c>
      <c r="F38" s="765">
        <f>Monatsverwendungsnachweis!H48</f>
        <v>0</v>
      </c>
      <c r="G38" s="763" t="e">
        <f>#REF!</f>
        <v>#REF!</v>
      </c>
      <c r="H38" s="763" t="e">
        <f>#REF!</f>
        <v>#REF!</v>
      </c>
      <c r="I38" s="764">
        <f>IF(Monatsverwendungsnachweis!$P$6="ja",1,0)</f>
        <v>0</v>
      </c>
      <c r="J38" s="761">
        <f t="shared" si="0"/>
        <v>1</v>
      </c>
      <c r="K38" s="763">
        <f>Ermittlung_Pauschale!N37</f>
        <v>0</v>
      </c>
      <c r="L38" s="761">
        <f t="shared" si="1"/>
        <v>0</v>
      </c>
      <c r="M38" s="762">
        <f>Monatsverwendungsnachweis!$AG$7</f>
        <v>31</v>
      </c>
      <c r="N38" s="762">
        <f>Monatsverwendungsnachweis!J48</f>
        <v>0</v>
      </c>
      <c r="O38" s="761">
        <f t="shared" si="2"/>
        <v>0</v>
      </c>
      <c r="P38" s="761">
        <f t="shared" si="3"/>
        <v>0</v>
      </c>
      <c r="Q38" s="758">
        <f t="shared" si="4"/>
        <v>0</v>
      </c>
      <c r="R38" s="732">
        <f t="shared" si="5"/>
        <v>0</v>
      </c>
      <c r="S38" s="732">
        <f t="shared" si="6"/>
        <v>0</v>
      </c>
      <c r="T38" s="732">
        <f t="shared" si="7"/>
        <v>0</v>
      </c>
      <c r="U38" s="757">
        <f t="shared" si="8"/>
        <v>0</v>
      </c>
      <c r="V38" s="760"/>
      <c r="W38" s="759">
        <f t="shared" si="9"/>
        <v>0</v>
      </c>
      <c r="X38" s="758">
        <f t="shared" si="10"/>
        <v>0</v>
      </c>
      <c r="Y38" s="732">
        <f t="shared" si="11"/>
        <v>0</v>
      </c>
      <c r="Z38" s="732">
        <f t="shared" si="12"/>
        <v>0</v>
      </c>
      <c r="AA38" s="732">
        <f t="shared" si="13"/>
        <v>0</v>
      </c>
      <c r="AB38" s="757">
        <f t="shared" si="14"/>
        <v>0</v>
      </c>
    </row>
    <row r="39" spans="1:28" x14ac:dyDescent="0.25">
      <c r="A39" s="766" t="str">
        <f>Monatsverwendungsnachweis!A49</f>
        <v/>
      </c>
      <c r="B39" s="767">
        <f>Monatsverwendungsnachweis!B49</f>
        <v>0</v>
      </c>
      <c r="C39" s="767">
        <f>Monatsverwendungsnachweis!D49</f>
        <v>0</v>
      </c>
      <c r="D39" s="765">
        <f>Monatsverwendungsnachweis!F49</f>
        <v>0</v>
      </c>
      <c r="E39" s="766">
        <f>Monatsverwendungsnachweis!G49</f>
        <v>0</v>
      </c>
      <c r="F39" s="765">
        <f>Monatsverwendungsnachweis!H49</f>
        <v>0</v>
      </c>
      <c r="G39" s="763" t="e">
        <f>#REF!</f>
        <v>#REF!</v>
      </c>
      <c r="H39" s="763" t="e">
        <f>#REF!</f>
        <v>#REF!</v>
      </c>
      <c r="I39" s="764">
        <f>IF(Monatsverwendungsnachweis!$P$6="ja",1,0)</f>
        <v>0</v>
      </c>
      <c r="J39" s="761">
        <f t="shared" si="0"/>
        <v>1</v>
      </c>
      <c r="K39" s="763">
        <f>Ermittlung_Pauschale!N38</f>
        <v>0</v>
      </c>
      <c r="L39" s="761">
        <f t="shared" si="1"/>
        <v>0</v>
      </c>
      <c r="M39" s="762">
        <f>Monatsverwendungsnachweis!$AG$7</f>
        <v>31</v>
      </c>
      <c r="N39" s="762">
        <f>Monatsverwendungsnachweis!J49</f>
        <v>0</v>
      </c>
      <c r="O39" s="761">
        <f t="shared" si="2"/>
        <v>0</v>
      </c>
      <c r="P39" s="761">
        <f t="shared" si="3"/>
        <v>0</v>
      </c>
      <c r="Q39" s="758">
        <f t="shared" si="4"/>
        <v>0</v>
      </c>
      <c r="R39" s="732">
        <f t="shared" si="5"/>
        <v>0</v>
      </c>
      <c r="S39" s="732">
        <f t="shared" si="6"/>
        <v>0</v>
      </c>
      <c r="T39" s="732">
        <f t="shared" si="7"/>
        <v>0</v>
      </c>
      <c r="U39" s="757">
        <f t="shared" si="8"/>
        <v>0</v>
      </c>
      <c r="V39" s="760"/>
      <c r="W39" s="759">
        <f t="shared" si="9"/>
        <v>0</v>
      </c>
      <c r="X39" s="758">
        <f t="shared" si="10"/>
        <v>0</v>
      </c>
      <c r="Y39" s="732">
        <f t="shared" si="11"/>
        <v>0</v>
      </c>
      <c r="Z39" s="732">
        <f t="shared" si="12"/>
        <v>0</v>
      </c>
      <c r="AA39" s="732">
        <f t="shared" si="13"/>
        <v>0</v>
      </c>
      <c r="AB39" s="757">
        <f t="shared" si="14"/>
        <v>0</v>
      </c>
    </row>
    <row r="40" spans="1:28" x14ac:dyDescent="0.25">
      <c r="A40" s="766" t="str">
        <f>Monatsverwendungsnachweis!A50</f>
        <v/>
      </c>
      <c r="B40" s="767">
        <f>Monatsverwendungsnachweis!B50</f>
        <v>0</v>
      </c>
      <c r="C40" s="767">
        <f>Monatsverwendungsnachweis!D50</f>
        <v>0</v>
      </c>
      <c r="D40" s="765">
        <f>Monatsverwendungsnachweis!F50</f>
        <v>0</v>
      </c>
      <c r="E40" s="766">
        <f>Monatsverwendungsnachweis!G50</f>
        <v>0</v>
      </c>
      <c r="F40" s="765">
        <f>Monatsverwendungsnachweis!H50</f>
        <v>0</v>
      </c>
      <c r="G40" s="763" t="e">
        <f>#REF!</f>
        <v>#REF!</v>
      </c>
      <c r="H40" s="763" t="e">
        <f>#REF!</f>
        <v>#REF!</v>
      </c>
      <c r="I40" s="764">
        <f>IF(Monatsverwendungsnachweis!$P$6="ja",1,0)</f>
        <v>0</v>
      </c>
      <c r="J40" s="761">
        <f t="shared" si="0"/>
        <v>1</v>
      </c>
      <c r="K40" s="763">
        <f>Ermittlung_Pauschale!N39</f>
        <v>0</v>
      </c>
      <c r="L40" s="761">
        <f t="shared" si="1"/>
        <v>0</v>
      </c>
      <c r="M40" s="762">
        <f>Monatsverwendungsnachweis!$AG$7</f>
        <v>31</v>
      </c>
      <c r="N40" s="762">
        <f>Monatsverwendungsnachweis!J50</f>
        <v>0</v>
      </c>
      <c r="O40" s="761">
        <f t="shared" si="2"/>
        <v>0</v>
      </c>
      <c r="P40" s="761">
        <f t="shared" si="3"/>
        <v>0</v>
      </c>
      <c r="Q40" s="758">
        <f t="shared" si="4"/>
        <v>0</v>
      </c>
      <c r="R40" s="732">
        <f t="shared" si="5"/>
        <v>0</v>
      </c>
      <c r="S40" s="732">
        <f t="shared" si="6"/>
        <v>0</v>
      </c>
      <c r="T40" s="732">
        <f t="shared" si="7"/>
        <v>0</v>
      </c>
      <c r="U40" s="757">
        <f t="shared" si="8"/>
        <v>0</v>
      </c>
      <c r="V40" s="760"/>
      <c r="W40" s="759">
        <f t="shared" si="9"/>
        <v>0</v>
      </c>
      <c r="X40" s="758">
        <f t="shared" si="10"/>
        <v>0</v>
      </c>
      <c r="Y40" s="732">
        <f t="shared" si="11"/>
        <v>0</v>
      </c>
      <c r="Z40" s="732">
        <f t="shared" si="12"/>
        <v>0</v>
      </c>
      <c r="AA40" s="732">
        <f t="shared" si="13"/>
        <v>0</v>
      </c>
      <c r="AB40" s="757">
        <f t="shared" si="14"/>
        <v>0</v>
      </c>
    </row>
    <row r="41" spans="1:28" x14ac:dyDescent="0.25">
      <c r="A41" s="766" t="str">
        <f>Monatsverwendungsnachweis!A51</f>
        <v/>
      </c>
      <c r="B41" s="767">
        <f>Monatsverwendungsnachweis!B51</f>
        <v>0</v>
      </c>
      <c r="C41" s="767">
        <f>Monatsverwendungsnachweis!D51</f>
        <v>0</v>
      </c>
      <c r="D41" s="765">
        <f>Monatsverwendungsnachweis!F51</f>
        <v>0</v>
      </c>
      <c r="E41" s="766">
        <f>Monatsverwendungsnachweis!G51</f>
        <v>0</v>
      </c>
      <c r="F41" s="765">
        <f>Monatsverwendungsnachweis!H51</f>
        <v>0</v>
      </c>
      <c r="G41" s="763" t="e">
        <f>#REF!</f>
        <v>#REF!</v>
      </c>
      <c r="H41" s="763" t="e">
        <f>#REF!</f>
        <v>#REF!</v>
      </c>
      <c r="I41" s="764">
        <f>IF(Monatsverwendungsnachweis!$P$6="ja",1,0)</f>
        <v>0</v>
      </c>
      <c r="J41" s="761">
        <f t="shared" si="0"/>
        <v>1</v>
      </c>
      <c r="K41" s="763">
        <f>Ermittlung_Pauschale!N40</f>
        <v>0</v>
      </c>
      <c r="L41" s="761">
        <f t="shared" si="1"/>
        <v>0</v>
      </c>
      <c r="M41" s="762">
        <f>Monatsverwendungsnachweis!$AG$7</f>
        <v>31</v>
      </c>
      <c r="N41" s="762">
        <f>Monatsverwendungsnachweis!J51</f>
        <v>0</v>
      </c>
      <c r="O41" s="761">
        <f t="shared" si="2"/>
        <v>0</v>
      </c>
      <c r="P41" s="761">
        <f t="shared" si="3"/>
        <v>0</v>
      </c>
      <c r="Q41" s="758">
        <f t="shared" si="4"/>
        <v>0</v>
      </c>
      <c r="R41" s="732">
        <f t="shared" si="5"/>
        <v>0</v>
      </c>
      <c r="S41" s="732">
        <f t="shared" si="6"/>
        <v>0</v>
      </c>
      <c r="T41" s="732">
        <f t="shared" si="7"/>
        <v>0</v>
      </c>
      <c r="U41" s="757">
        <f t="shared" si="8"/>
        <v>0</v>
      </c>
      <c r="V41" s="760"/>
      <c r="W41" s="759">
        <f t="shared" si="9"/>
        <v>0</v>
      </c>
      <c r="X41" s="758">
        <f t="shared" si="10"/>
        <v>0</v>
      </c>
      <c r="Y41" s="732">
        <f t="shared" si="11"/>
        <v>0</v>
      </c>
      <c r="Z41" s="732">
        <f t="shared" si="12"/>
        <v>0</v>
      </c>
      <c r="AA41" s="732">
        <f t="shared" si="13"/>
        <v>0</v>
      </c>
      <c r="AB41" s="757">
        <f t="shared" si="14"/>
        <v>0</v>
      </c>
    </row>
    <row r="42" spans="1:28" x14ac:dyDescent="0.25">
      <c r="A42" s="766" t="str">
        <f>Monatsverwendungsnachweis!A52</f>
        <v/>
      </c>
      <c r="B42" s="767">
        <f>Monatsverwendungsnachweis!B52</f>
        <v>0</v>
      </c>
      <c r="C42" s="767">
        <f>Monatsverwendungsnachweis!D52</f>
        <v>0</v>
      </c>
      <c r="D42" s="765">
        <f>Monatsverwendungsnachweis!F52</f>
        <v>0</v>
      </c>
      <c r="E42" s="766">
        <f>Monatsverwendungsnachweis!G52</f>
        <v>0</v>
      </c>
      <c r="F42" s="765">
        <f>Monatsverwendungsnachweis!H52</f>
        <v>0</v>
      </c>
      <c r="G42" s="763" t="e">
        <f>#REF!</f>
        <v>#REF!</v>
      </c>
      <c r="H42" s="763" t="e">
        <f>#REF!</f>
        <v>#REF!</v>
      </c>
      <c r="I42" s="764">
        <f>IF(Monatsverwendungsnachweis!$P$6="ja",1,0)</f>
        <v>0</v>
      </c>
      <c r="J42" s="761">
        <f t="shared" si="0"/>
        <v>1</v>
      </c>
      <c r="K42" s="763">
        <f>Ermittlung_Pauschale!N41</f>
        <v>0</v>
      </c>
      <c r="L42" s="761">
        <f t="shared" si="1"/>
        <v>0</v>
      </c>
      <c r="M42" s="762">
        <f>Monatsverwendungsnachweis!$AG$7</f>
        <v>31</v>
      </c>
      <c r="N42" s="762">
        <f>Monatsverwendungsnachweis!J52</f>
        <v>0</v>
      </c>
      <c r="O42" s="761">
        <f t="shared" si="2"/>
        <v>0</v>
      </c>
      <c r="P42" s="761">
        <f t="shared" si="3"/>
        <v>0</v>
      </c>
      <c r="Q42" s="758">
        <f t="shared" si="4"/>
        <v>0</v>
      </c>
      <c r="R42" s="732">
        <f t="shared" si="5"/>
        <v>0</v>
      </c>
      <c r="S42" s="732">
        <f t="shared" si="6"/>
        <v>0</v>
      </c>
      <c r="T42" s="732">
        <f t="shared" si="7"/>
        <v>0</v>
      </c>
      <c r="U42" s="757">
        <f t="shared" si="8"/>
        <v>0</v>
      </c>
      <c r="V42" s="760"/>
      <c r="W42" s="759">
        <f t="shared" si="9"/>
        <v>0</v>
      </c>
      <c r="X42" s="758">
        <f t="shared" si="10"/>
        <v>0</v>
      </c>
      <c r="Y42" s="732">
        <f t="shared" si="11"/>
        <v>0</v>
      </c>
      <c r="Z42" s="732">
        <f t="shared" si="12"/>
        <v>0</v>
      </c>
      <c r="AA42" s="732">
        <f t="shared" si="13"/>
        <v>0</v>
      </c>
      <c r="AB42" s="757">
        <f t="shared" si="14"/>
        <v>0</v>
      </c>
    </row>
    <row r="43" spans="1:28" x14ac:dyDescent="0.25">
      <c r="A43" s="766" t="str">
        <f>Monatsverwendungsnachweis!A53</f>
        <v/>
      </c>
      <c r="B43" s="767">
        <f>Monatsverwendungsnachweis!B53</f>
        <v>0</v>
      </c>
      <c r="C43" s="767">
        <f>Monatsverwendungsnachweis!D53</f>
        <v>0</v>
      </c>
      <c r="D43" s="765">
        <f>Monatsverwendungsnachweis!F53</f>
        <v>0</v>
      </c>
      <c r="E43" s="766">
        <f>Monatsverwendungsnachweis!G53</f>
        <v>0</v>
      </c>
      <c r="F43" s="765">
        <f>Monatsverwendungsnachweis!H53</f>
        <v>0</v>
      </c>
      <c r="G43" s="763" t="e">
        <f>#REF!</f>
        <v>#REF!</v>
      </c>
      <c r="H43" s="763" t="e">
        <f>#REF!</f>
        <v>#REF!</v>
      </c>
      <c r="I43" s="764">
        <f>IF(Monatsverwendungsnachweis!$P$6="ja",1,0)</f>
        <v>0</v>
      </c>
      <c r="J43" s="761">
        <f t="shared" si="0"/>
        <v>1</v>
      </c>
      <c r="K43" s="763">
        <f>Ermittlung_Pauschale!N42</f>
        <v>0</v>
      </c>
      <c r="L43" s="761">
        <f t="shared" si="1"/>
        <v>0</v>
      </c>
      <c r="M43" s="762">
        <f>Monatsverwendungsnachweis!$AG$7</f>
        <v>31</v>
      </c>
      <c r="N43" s="762">
        <f>Monatsverwendungsnachweis!J53</f>
        <v>0</v>
      </c>
      <c r="O43" s="761">
        <f t="shared" si="2"/>
        <v>0</v>
      </c>
      <c r="P43" s="761">
        <f t="shared" si="3"/>
        <v>0</v>
      </c>
      <c r="Q43" s="758">
        <f t="shared" si="4"/>
        <v>0</v>
      </c>
      <c r="R43" s="732">
        <f t="shared" si="5"/>
        <v>0</v>
      </c>
      <c r="S43" s="732">
        <f t="shared" si="6"/>
        <v>0</v>
      </c>
      <c r="T43" s="732">
        <f t="shared" si="7"/>
        <v>0</v>
      </c>
      <c r="U43" s="757">
        <f t="shared" si="8"/>
        <v>0</v>
      </c>
      <c r="V43" s="760"/>
      <c r="W43" s="759">
        <f t="shared" si="9"/>
        <v>0</v>
      </c>
      <c r="X43" s="758">
        <f t="shared" si="10"/>
        <v>0</v>
      </c>
      <c r="Y43" s="732">
        <f t="shared" si="11"/>
        <v>0</v>
      </c>
      <c r="Z43" s="732">
        <f t="shared" si="12"/>
        <v>0</v>
      </c>
      <c r="AA43" s="732">
        <f t="shared" si="13"/>
        <v>0</v>
      </c>
      <c r="AB43" s="757">
        <f t="shared" si="14"/>
        <v>0</v>
      </c>
    </row>
    <row r="44" spans="1:28" x14ac:dyDescent="0.25">
      <c r="A44" s="766" t="str">
        <f>Monatsverwendungsnachweis!A54</f>
        <v/>
      </c>
      <c r="B44" s="767">
        <f>Monatsverwendungsnachweis!B54</f>
        <v>0</v>
      </c>
      <c r="C44" s="767">
        <f>Monatsverwendungsnachweis!D54</f>
        <v>0</v>
      </c>
      <c r="D44" s="765">
        <f>Monatsverwendungsnachweis!F54</f>
        <v>0</v>
      </c>
      <c r="E44" s="766">
        <f>Monatsverwendungsnachweis!G54</f>
        <v>0</v>
      </c>
      <c r="F44" s="765">
        <f>Monatsverwendungsnachweis!H54</f>
        <v>0</v>
      </c>
      <c r="G44" s="763" t="e">
        <f>#REF!</f>
        <v>#REF!</v>
      </c>
      <c r="H44" s="763" t="e">
        <f>#REF!</f>
        <v>#REF!</v>
      </c>
      <c r="I44" s="764">
        <f>IF(Monatsverwendungsnachweis!$P$6="ja",1,0)</f>
        <v>0</v>
      </c>
      <c r="J44" s="761">
        <f t="shared" si="0"/>
        <v>1</v>
      </c>
      <c r="K44" s="763">
        <f>Ermittlung_Pauschale!N43</f>
        <v>0</v>
      </c>
      <c r="L44" s="761">
        <f t="shared" si="1"/>
        <v>0</v>
      </c>
      <c r="M44" s="762">
        <f>Monatsverwendungsnachweis!$AG$7</f>
        <v>31</v>
      </c>
      <c r="N44" s="762">
        <f>Monatsverwendungsnachweis!J54</f>
        <v>0</v>
      </c>
      <c r="O44" s="761">
        <f t="shared" si="2"/>
        <v>0</v>
      </c>
      <c r="P44" s="761">
        <f t="shared" si="3"/>
        <v>0</v>
      </c>
      <c r="Q44" s="758">
        <f t="shared" si="4"/>
        <v>0</v>
      </c>
      <c r="R44" s="732">
        <f t="shared" si="5"/>
        <v>0</v>
      </c>
      <c r="S44" s="732">
        <f t="shared" si="6"/>
        <v>0</v>
      </c>
      <c r="T44" s="732">
        <f t="shared" si="7"/>
        <v>0</v>
      </c>
      <c r="U44" s="757">
        <f t="shared" si="8"/>
        <v>0</v>
      </c>
      <c r="V44" s="760"/>
      <c r="W44" s="759">
        <f t="shared" si="9"/>
        <v>0</v>
      </c>
      <c r="X44" s="758">
        <f t="shared" si="10"/>
        <v>0</v>
      </c>
      <c r="Y44" s="732">
        <f t="shared" si="11"/>
        <v>0</v>
      </c>
      <c r="Z44" s="732">
        <f t="shared" si="12"/>
        <v>0</v>
      </c>
      <c r="AA44" s="732">
        <f t="shared" si="13"/>
        <v>0</v>
      </c>
      <c r="AB44" s="757">
        <f t="shared" si="14"/>
        <v>0</v>
      </c>
    </row>
    <row r="45" spans="1:28" x14ac:dyDescent="0.25">
      <c r="A45" s="766" t="str">
        <f>Monatsverwendungsnachweis!A55</f>
        <v/>
      </c>
      <c r="B45" s="767">
        <f>Monatsverwendungsnachweis!B55</f>
        <v>0</v>
      </c>
      <c r="C45" s="767">
        <f>Monatsverwendungsnachweis!D55</f>
        <v>0</v>
      </c>
      <c r="D45" s="765">
        <f>Monatsverwendungsnachweis!F55</f>
        <v>0</v>
      </c>
      <c r="E45" s="766">
        <f>Monatsverwendungsnachweis!G55</f>
        <v>0</v>
      </c>
      <c r="F45" s="765">
        <f>Monatsverwendungsnachweis!H55</f>
        <v>0</v>
      </c>
      <c r="G45" s="763" t="e">
        <f>#REF!</f>
        <v>#REF!</v>
      </c>
      <c r="H45" s="763" t="e">
        <f>#REF!</f>
        <v>#REF!</v>
      </c>
      <c r="I45" s="764">
        <f>IF(Monatsverwendungsnachweis!$P$6="ja",1,0)</f>
        <v>0</v>
      </c>
      <c r="J45" s="761">
        <f t="shared" si="0"/>
        <v>1</v>
      </c>
      <c r="K45" s="763">
        <f>Ermittlung_Pauschale!N44</f>
        <v>0</v>
      </c>
      <c r="L45" s="761">
        <f t="shared" si="1"/>
        <v>0</v>
      </c>
      <c r="M45" s="762">
        <f>Monatsverwendungsnachweis!$AG$7</f>
        <v>31</v>
      </c>
      <c r="N45" s="762">
        <f>Monatsverwendungsnachweis!J55</f>
        <v>0</v>
      </c>
      <c r="O45" s="761">
        <f t="shared" si="2"/>
        <v>0</v>
      </c>
      <c r="P45" s="761">
        <f t="shared" si="3"/>
        <v>0</v>
      </c>
      <c r="Q45" s="758">
        <f t="shared" si="4"/>
        <v>0</v>
      </c>
      <c r="R45" s="732">
        <f t="shared" si="5"/>
        <v>0</v>
      </c>
      <c r="S45" s="732">
        <f t="shared" si="6"/>
        <v>0</v>
      </c>
      <c r="T45" s="732">
        <f t="shared" si="7"/>
        <v>0</v>
      </c>
      <c r="U45" s="757">
        <f t="shared" si="8"/>
        <v>0</v>
      </c>
      <c r="V45" s="760"/>
      <c r="W45" s="759">
        <f t="shared" si="9"/>
        <v>0</v>
      </c>
      <c r="X45" s="758">
        <f t="shared" si="10"/>
        <v>0</v>
      </c>
      <c r="Y45" s="732">
        <f t="shared" si="11"/>
        <v>0</v>
      </c>
      <c r="Z45" s="732">
        <f t="shared" si="12"/>
        <v>0</v>
      </c>
      <c r="AA45" s="732">
        <f t="shared" si="13"/>
        <v>0</v>
      </c>
      <c r="AB45" s="757">
        <f t="shared" si="14"/>
        <v>0</v>
      </c>
    </row>
    <row r="46" spans="1:28" x14ac:dyDescent="0.25">
      <c r="A46" s="766" t="str">
        <f>Monatsverwendungsnachweis!A56</f>
        <v/>
      </c>
      <c r="B46" s="767">
        <f>Monatsverwendungsnachweis!B56</f>
        <v>0</v>
      </c>
      <c r="C46" s="767">
        <f>Monatsverwendungsnachweis!D56</f>
        <v>0</v>
      </c>
      <c r="D46" s="765">
        <f>Monatsverwendungsnachweis!F56</f>
        <v>0</v>
      </c>
      <c r="E46" s="766">
        <f>Monatsverwendungsnachweis!G56</f>
        <v>0</v>
      </c>
      <c r="F46" s="765">
        <f>Monatsverwendungsnachweis!H56</f>
        <v>0</v>
      </c>
      <c r="G46" s="763" t="e">
        <f>#REF!</f>
        <v>#REF!</v>
      </c>
      <c r="H46" s="763" t="e">
        <f>#REF!</f>
        <v>#REF!</v>
      </c>
      <c r="I46" s="764">
        <f>IF(Monatsverwendungsnachweis!$P$6="ja",1,0)</f>
        <v>0</v>
      </c>
      <c r="J46" s="761">
        <f t="shared" si="0"/>
        <v>1</v>
      </c>
      <c r="K46" s="763">
        <f>Ermittlung_Pauschale!N45</f>
        <v>0</v>
      </c>
      <c r="L46" s="761">
        <f t="shared" si="1"/>
        <v>0</v>
      </c>
      <c r="M46" s="762">
        <f>Monatsverwendungsnachweis!$AG$7</f>
        <v>31</v>
      </c>
      <c r="N46" s="762">
        <f>Monatsverwendungsnachweis!J56</f>
        <v>0</v>
      </c>
      <c r="O46" s="761">
        <f t="shared" si="2"/>
        <v>0</v>
      </c>
      <c r="P46" s="761">
        <f t="shared" si="3"/>
        <v>0</v>
      </c>
      <c r="Q46" s="758">
        <f t="shared" si="4"/>
        <v>0</v>
      </c>
      <c r="R46" s="732">
        <f t="shared" si="5"/>
        <v>0</v>
      </c>
      <c r="S46" s="732">
        <f t="shared" si="6"/>
        <v>0</v>
      </c>
      <c r="T46" s="732">
        <f t="shared" si="7"/>
        <v>0</v>
      </c>
      <c r="U46" s="757">
        <f t="shared" si="8"/>
        <v>0</v>
      </c>
      <c r="V46" s="760"/>
      <c r="W46" s="759">
        <f t="shared" si="9"/>
        <v>0</v>
      </c>
      <c r="X46" s="758">
        <f t="shared" si="10"/>
        <v>0</v>
      </c>
      <c r="Y46" s="732">
        <f t="shared" si="11"/>
        <v>0</v>
      </c>
      <c r="Z46" s="732">
        <f t="shared" si="12"/>
        <v>0</v>
      </c>
      <c r="AA46" s="732">
        <f t="shared" si="13"/>
        <v>0</v>
      </c>
      <c r="AB46" s="757">
        <f t="shared" si="14"/>
        <v>0</v>
      </c>
    </row>
    <row r="47" spans="1:28" x14ac:dyDescent="0.25">
      <c r="A47" s="766" t="str">
        <f>Monatsverwendungsnachweis!A57</f>
        <v/>
      </c>
      <c r="B47" s="767">
        <f>Monatsverwendungsnachweis!B57</f>
        <v>0</v>
      </c>
      <c r="C47" s="767">
        <f>Monatsverwendungsnachweis!D57</f>
        <v>0</v>
      </c>
      <c r="D47" s="765">
        <f>Monatsverwendungsnachweis!F57</f>
        <v>0</v>
      </c>
      <c r="E47" s="766">
        <f>Monatsverwendungsnachweis!G57</f>
        <v>0</v>
      </c>
      <c r="F47" s="765">
        <f>Monatsverwendungsnachweis!H57</f>
        <v>0</v>
      </c>
      <c r="G47" s="763" t="e">
        <f>#REF!</f>
        <v>#REF!</v>
      </c>
      <c r="H47" s="763" t="e">
        <f>#REF!</f>
        <v>#REF!</v>
      </c>
      <c r="I47" s="764">
        <f>IF(Monatsverwendungsnachweis!$P$6="ja",1,0)</f>
        <v>0</v>
      </c>
      <c r="J47" s="761">
        <f t="shared" si="0"/>
        <v>1</v>
      </c>
      <c r="K47" s="763">
        <f>Ermittlung_Pauschale!N46</f>
        <v>0</v>
      </c>
      <c r="L47" s="761">
        <f t="shared" si="1"/>
        <v>0</v>
      </c>
      <c r="M47" s="762">
        <f>Monatsverwendungsnachweis!$AG$7</f>
        <v>31</v>
      </c>
      <c r="N47" s="762">
        <f>Monatsverwendungsnachweis!J57</f>
        <v>0</v>
      </c>
      <c r="O47" s="761">
        <f t="shared" si="2"/>
        <v>0</v>
      </c>
      <c r="P47" s="761">
        <f t="shared" si="3"/>
        <v>0</v>
      </c>
      <c r="Q47" s="758">
        <f t="shared" si="4"/>
        <v>0</v>
      </c>
      <c r="R47" s="732">
        <f t="shared" si="5"/>
        <v>0</v>
      </c>
      <c r="S47" s="732">
        <f t="shared" si="6"/>
        <v>0</v>
      </c>
      <c r="T47" s="732">
        <f t="shared" si="7"/>
        <v>0</v>
      </c>
      <c r="U47" s="757">
        <f t="shared" si="8"/>
        <v>0</v>
      </c>
      <c r="V47" s="760"/>
      <c r="W47" s="759">
        <f t="shared" si="9"/>
        <v>0</v>
      </c>
      <c r="X47" s="758">
        <f t="shared" si="10"/>
        <v>0</v>
      </c>
      <c r="Y47" s="732">
        <f t="shared" si="11"/>
        <v>0</v>
      </c>
      <c r="Z47" s="732">
        <f t="shared" si="12"/>
        <v>0</v>
      </c>
      <c r="AA47" s="732">
        <f t="shared" si="13"/>
        <v>0</v>
      </c>
      <c r="AB47" s="757">
        <f t="shared" si="14"/>
        <v>0</v>
      </c>
    </row>
    <row r="48" spans="1:28" x14ac:dyDescent="0.25">
      <c r="A48" s="766" t="str">
        <f>Monatsverwendungsnachweis!A58</f>
        <v/>
      </c>
      <c r="B48" s="767">
        <f>Monatsverwendungsnachweis!B58</f>
        <v>0</v>
      </c>
      <c r="C48" s="767">
        <f>Monatsverwendungsnachweis!D58</f>
        <v>0</v>
      </c>
      <c r="D48" s="765">
        <f>Monatsverwendungsnachweis!F58</f>
        <v>0</v>
      </c>
      <c r="E48" s="766">
        <f>Monatsverwendungsnachweis!G58</f>
        <v>0</v>
      </c>
      <c r="F48" s="765">
        <f>Monatsverwendungsnachweis!H58</f>
        <v>0</v>
      </c>
      <c r="G48" s="763" t="e">
        <f>#REF!</f>
        <v>#REF!</v>
      </c>
      <c r="H48" s="763" t="e">
        <f>#REF!</f>
        <v>#REF!</v>
      </c>
      <c r="I48" s="764">
        <f>IF(Monatsverwendungsnachweis!$P$6="ja",1,0)</f>
        <v>0</v>
      </c>
      <c r="J48" s="761">
        <f t="shared" si="0"/>
        <v>1</v>
      </c>
      <c r="K48" s="763">
        <f>Ermittlung_Pauschale!N47</f>
        <v>0</v>
      </c>
      <c r="L48" s="761">
        <f t="shared" si="1"/>
        <v>0</v>
      </c>
      <c r="M48" s="762">
        <f>Monatsverwendungsnachweis!$AG$7</f>
        <v>31</v>
      </c>
      <c r="N48" s="762">
        <f>Monatsverwendungsnachweis!J58</f>
        <v>0</v>
      </c>
      <c r="O48" s="761">
        <f t="shared" si="2"/>
        <v>0</v>
      </c>
      <c r="P48" s="761">
        <f t="shared" si="3"/>
        <v>0</v>
      </c>
      <c r="Q48" s="758">
        <f t="shared" si="4"/>
        <v>0</v>
      </c>
      <c r="R48" s="732">
        <f t="shared" si="5"/>
        <v>0</v>
      </c>
      <c r="S48" s="732">
        <f t="shared" si="6"/>
        <v>0</v>
      </c>
      <c r="T48" s="732">
        <f t="shared" si="7"/>
        <v>0</v>
      </c>
      <c r="U48" s="757">
        <f t="shared" si="8"/>
        <v>0</v>
      </c>
      <c r="V48" s="760"/>
      <c r="W48" s="759">
        <f t="shared" si="9"/>
        <v>0</v>
      </c>
      <c r="X48" s="758">
        <f t="shared" si="10"/>
        <v>0</v>
      </c>
      <c r="Y48" s="732">
        <f t="shared" si="11"/>
        <v>0</v>
      </c>
      <c r="Z48" s="732">
        <f t="shared" si="12"/>
        <v>0</v>
      </c>
      <c r="AA48" s="732">
        <f t="shared" si="13"/>
        <v>0</v>
      </c>
      <c r="AB48" s="757">
        <f t="shared" si="14"/>
        <v>0</v>
      </c>
    </row>
    <row r="49" spans="1:28" x14ac:dyDescent="0.25">
      <c r="A49" s="766" t="str">
        <f>Monatsverwendungsnachweis!A59</f>
        <v/>
      </c>
      <c r="B49" s="767">
        <f>Monatsverwendungsnachweis!B59</f>
        <v>0</v>
      </c>
      <c r="C49" s="767">
        <f>Monatsverwendungsnachweis!D59</f>
        <v>0</v>
      </c>
      <c r="D49" s="765">
        <f>Monatsverwendungsnachweis!F59</f>
        <v>0</v>
      </c>
      <c r="E49" s="766">
        <f>Monatsverwendungsnachweis!G59</f>
        <v>0</v>
      </c>
      <c r="F49" s="765">
        <f>Monatsverwendungsnachweis!H59</f>
        <v>0</v>
      </c>
      <c r="G49" s="763" t="e">
        <f>#REF!</f>
        <v>#REF!</v>
      </c>
      <c r="H49" s="763" t="e">
        <f>#REF!</f>
        <v>#REF!</v>
      </c>
      <c r="I49" s="764">
        <f>IF(Monatsverwendungsnachweis!$P$6="ja",1,0)</f>
        <v>0</v>
      </c>
      <c r="J49" s="761">
        <f t="shared" si="0"/>
        <v>1</v>
      </c>
      <c r="K49" s="763">
        <f>Ermittlung_Pauschale!N48</f>
        <v>0</v>
      </c>
      <c r="L49" s="761">
        <f t="shared" si="1"/>
        <v>0</v>
      </c>
      <c r="M49" s="762">
        <f>Monatsverwendungsnachweis!$AG$7</f>
        <v>31</v>
      </c>
      <c r="N49" s="762">
        <f>Monatsverwendungsnachweis!J59</f>
        <v>0</v>
      </c>
      <c r="O49" s="761">
        <f t="shared" si="2"/>
        <v>0</v>
      </c>
      <c r="P49" s="761">
        <f t="shared" si="3"/>
        <v>0</v>
      </c>
      <c r="Q49" s="758">
        <f t="shared" si="4"/>
        <v>0</v>
      </c>
      <c r="R49" s="732">
        <f t="shared" si="5"/>
        <v>0</v>
      </c>
      <c r="S49" s="732">
        <f t="shared" si="6"/>
        <v>0</v>
      </c>
      <c r="T49" s="732">
        <f t="shared" si="7"/>
        <v>0</v>
      </c>
      <c r="U49" s="757">
        <f t="shared" si="8"/>
        <v>0</v>
      </c>
      <c r="V49" s="760"/>
      <c r="W49" s="759">
        <f t="shared" si="9"/>
        <v>0</v>
      </c>
      <c r="X49" s="758">
        <f t="shared" si="10"/>
        <v>0</v>
      </c>
      <c r="Y49" s="732">
        <f t="shared" si="11"/>
        <v>0</v>
      </c>
      <c r="Z49" s="732">
        <f t="shared" si="12"/>
        <v>0</v>
      </c>
      <c r="AA49" s="732">
        <f t="shared" si="13"/>
        <v>0</v>
      </c>
      <c r="AB49" s="757">
        <f t="shared" si="14"/>
        <v>0</v>
      </c>
    </row>
    <row r="50" spans="1:28" x14ac:dyDescent="0.25">
      <c r="A50" s="766" t="str">
        <f>Monatsverwendungsnachweis!A60</f>
        <v/>
      </c>
      <c r="B50" s="767">
        <f>Monatsverwendungsnachweis!B60</f>
        <v>0</v>
      </c>
      <c r="C50" s="767">
        <f>Monatsverwendungsnachweis!D60</f>
        <v>0</v>
      </c>
      <c r="D50" s="765">
        <f>Monatsverwendungsnachweis!F60</f>
        <v>0</v>
      </c>
      <c r="E50" s="766">
        <f>Monatsverwendungsnachweis!G60</f>
        <v>0</v>
      </c>
      <c r="F50" s="765">
        <f>Monatsverwendungsnachweis!H60</f>
        <v>0</v>
      </c>
      <c r="G50" s="763" t="e">
        <f>#REF!</f>
        <v>#REF!</v>
      </c>
      <c r="H50" s="763" t="e">
        <f>#REF!</f>
        <v>#REF!</v>
      </c>
      <c r="I50" s="764">
        <f>IF(Monatsverwendungsnachweis!$P$6="ja",1,0)</f>
        <v>0</v>
      </c>
      <c r="J50" s="761">
        <f t="shared" si="0"/>
        <v>1</v>
      </c>
      <c r="K50" s="763">
        <f>Ermittlung_Pauschale!N49</f>
        <v>0</v>
      </c>
      <c r="L50" s="761">
        <f t="shared" si="1"/>
        <v>0</v>
      </c>
      <c r="M50" s="762">
        <f>Monatsverwendungsnachweis!$AG$7</f>
        <v>31</v>
      </c>
      <c r="N50" s="762">
        <f>Monatsverwendungsnachweis!J60</f>
        <v>0</v>
      </c>
      <c r="O50" s="761">
        <f t="shared" si="2"/>
        <v>0</v>
      </c>
      <c r="P50" s="761">
        <f t="shared" si="3"/>
        <v>0</v>
      </c>
      <c r="Q50" s="758">
        <f t="shared" si="4"/>
        <v>0</v>
      </c>
      <c r="R50" s="732">
        <f t="shared" si="5"/>
        <v>0</v>
      </c>
      <c r="S50" s="732">
        <f t="shared" si="6"/>
        <v>0</v>
      </c>
      <c r="T50" s="732">
        <f t="shared" si="7"/>
        <v>0</v>
      </c>
      <c r="U50" s="757">
        <f t="shared" si="8"/>
        <v>0</v>
      </c>
      <c r="V50" s="760"/>
      <c r="W50" s="759">
        <f t="shared" si="9"/>
        <v>0</v>
      </c>
      <c r="X50" s="758">
        <f t="shared" si="10"/>
        <v>0</v>
      </c>
      <c r="Y50" s="732">
        <f t="shared" si="11"/>
        <v>0</v>
      </c>
      <c r="Z50" s="732">
        <f t="shared" si="12"/>
        <v>0</v>
      </c>
      <c r="AA50" s="732">
        <f t="shared" si="13"/>
        <v>0</v>
      </c>
      <c r="AB50" s="757">
        <f t="shared" si="14"/>
        <v>0</v>
      </c>
    </row>
    <row r="51" spans="1:28" x14ac:dyDescent="0.25">
      <c r="A51" s="766" t="str">
        <f>Monatsverwendungsnachweis!A61</f>
        <v/>
      </c>
      <c r="B51" s="767">
        <f>Monatsverwendungsnachweis!B61</f>
        <v>0</v>
      </c>
      <c r="C51" s="767">
        <f>Monatsverwendungsnachweis!D61</f>
        <v>0</v>
      </c>
      <c r="D51" s="765">
        <f>Monatsverwendungsnachweis!F61</f>
        <v>0</v>
      </c>
      <c r="E51" s="766">
        <f>Monatsverwendungsnachweis!G61</f>
        <v>0</v>
      </c>
      <c r="F51" s="765">
        <f>Monatsverwendungsnachweis!H61</f>
        <v>0</v>
      </c>
      <c r="G51" s="763" t="e">
        <f>#REF!</f>
        <v>#REF!</v>
      </c>
      <c r="H51" s="763" t="e">
        <f>#REF!</f>
        <v>#REF!</v>
      </c>
      <c r="I51" s="764">
        <f>IF(Monatsverwendungsnachweis!$P$6="ja",1,0)</f>
        <v>0</v>
      </c>
      <c r="J51" s="761">
        <f t="shared" si="0"/>
        <v>1</v>
      </c>
      <c r="K51" s="763">
        <f>Ermittlung_Pauschale!N50</f>
        <v>0</v>
      </c>
      <c r="L51" s="761">
        <f t="shared" si="1"/>
        <v>0</v>
      </c>
      <c r="M51" s="762">
        <f>Monatsverwendungsnachweis!$AG$7</f>
        <v>31</v>
      </c>
      <c r="N51" s="762">
        <f>Monatsverwendungsnachweis!J61</f>
        <v>0</v>
      </c>
      <c r="O51" s="761">
        <f t="shared" si="2"/>
        <v>0</v>
      </c>
      <c r="P51" s="761">
        <f t="shared" si="3"/>
        <v>0</v>
      </c>
      <c r="Q51" s="758">
        <f t="shared" si="4"/>
        <v>0</v>
      </c>
      <c r="R51" s="732">
        <f t="shared" si="5"/>
        <v>0</v>
      </c>
      <c r="S51" s="732">
        <f t="shared" si="6"/>
        <v>0</v>
      </c>
      <c r="T51" s="732">
        <f t="shared" si="7"/>
        <v>0</v>
      </c>
      <c r="U51" s="757">
        <f t="shared" si="8"/>
        <v>0</v>
      </c>
      <c r="V51" s="760"/>
      <c r="W51" s="759">
        <f t="shared" si="9"/>
        <v>0</v>
      </c>
      <c r="X51" s="758">
        <f t="shared" si="10"/>
        <v>0</v>
      </c>
      <c r="Y51" s="732">
        <f t="shared" si="11"/>
        <v>0</v>
      </c>
      <c r="Z51" s="732">
        <f t="shared" si="12"/>
        <v>0</v>
      </c>
      <c r="AA51" s="732">
        <f t="shared" si="13"/>
        <v>0</v>
      </c>
      <c r="AB51" s="757">
        <f t="shared" si="14"/>
        <v>0</v>
      </c>
    </row>
    <row r="52" spans="1:28" x14ac:dyDescent="0.25">
      <c r="A52" s="766" t="str">
        <f>Monatsverwendungsnachweis!A62</f>
        <v/>
      </c>
      <c r="B52" s="767">
        <f>Monatsverwendungsnachweis!B62</f>
        <v>0</v>
      </c>
      <c r="C52" s="767">
        <f>Monatsverwendungsnachweis!D62</f>
        <v>0</v>
      </c>
      <c r="D52" s="765">
        <f>Monatsverwendungsnachweis!F62</f>
        <v>0</v>
      </c>
      <c r="E52" s="766">
        <f>Monatsverwendungsnachweis!G62</f>
        <v>0</v>
      </c>
      <c r="F52" s="765">
        <f>Monatsverwendungsnachweis!H62</f>
        <v>0</v>
      </c>
      <c r="G52" s="763" t="e">
        <f>#REF!</f>
        <v>#REF!</v>
      </c>
      <c r="H52" s="763" t="e">
        <f>#REF!</f>
        <v>#REF!</v>
      </c>
      <c r="I52" s="764">
        <f>IF(Monatsverwendungsnachweis!$P$6="ja",1,0)</f>
        <v>0</v>
      </c>
      <c r="J52" s="761">
        <f t="shared" si="0"/>
        <v>1</v>
      </c>
      <c r="K52" s="763">
        <f>Ermittlung_Pauschale!N51</f>
        <v>0</v>
      </c>
      <c r="L52" s="761">
        <f t="shared" si="1"/>
        <v>0</v>
      </c>
      <c r="M52" s="762">
        <f>Monatsverwendungsnachweis!$AG$7</f>
        <v>31</v>
      </c>
      <c r="N52" s="762">
        <f>Monatsverwendungsnachweis!J62</f>
        <v>0</v>
      </c>
      <c r="O52" s="761">
        <f t="shared" si="2"/>
        <v>0</v>
      </c>
      <c r="P52" s="761">
        <f t="shared" si="3"/>
        <v>0</v>
      </c>
      <c r="Q52" s="758">
        <f t="shared" si="4"/>
        <v>0</v>
      </c>
      <c r="R52" s="732">
        <f t="shared" si="5"/>
        <v>0</v>
      </c>
      <c r="S52" s="732">
        <f t="shared" si="6"/>
        <v>0</v>
      </c>
      <c r="T52" s="732">
        <f t="shared" si="7"/>
        <v>0</v>
      </c>
      <c r="U52" s="757">
        <f t="shared" si="8"/>
        <v>0</v>
      </c>
      <c r="V52" s="760"/>
      <c r="W52" s="759">
        <f t="shared" si="9"/>
        <v>0</v>
      </c>
      <c r="X52" s="758">
        <f t="shared" si="10"/>
        <v>0</v>
      </c>
      <c r="Y52" s="732">
        <f t="shared" si="11"/>
        <v>0</v>
      </c>
      <c r="Z52" s="732">
        <f t="shared" si="12"/>
        <v>0</v>
      </c>
      <c r="AA52" s="732">
        <f t="shared" si="13"/>
        <v>0</v>
      </c>
      <c r="AB52" s="757">
        <f t="shared" si="14"/>
        <v>0</v>
      </c>
    </row>
    <row r="53" spans="1:28" x14ac:dyDescent="0.25">
      <c r="A53" s="766" t="str">
        <f>Monatsverwendungsnachweis!A63</f>
        <v/>
      </c>
      <c r="B53" s="767">
        <f>Monatsverwendungsnachweis!B63</f>
        <v>0</v>
      </c>
      <c r="C53" s="767">
        <f>Monatsverwendungsnachweis!D63</f>
        <v>0</v>
      </c>
      <c r="D53" s="765">
        <f>Monatsverwendungsnachweis!F63</f>
        <v>0</v>
      </c>
      <c r="E53" s="766">
        <f>Monatsverwendungsnachweis!G63</f>
        <v>0</v>
      </c>
      <c r="F53" s="765">
        <f>Monatsverwendungsnachweis!H63</f>
        <v>0</v>
      </c>
      <c r="G53" s="763" t="e">
        <f>#REF!</f>
        <v>#REF!</v>
      </c>
      <c r="H53" s="763" t="e">
        <f>#REF!</f>
        <v>#REF!</v>
      </c>
      <c r="I53" s="764">
        <f>IF(Monatsverwendungsnachweis!$P$6="ja",1,0)</f>
        <v>0</v>
      </c>
      <c r="J53" s="761">
        <f t="shared" si="0"/>
        <v>1</v>
      </c>
      <c r="K53" s="763">
        <f>Ermittlung_Pauschale!N52</f>
        <v>0</v>
      </c>
      <c r="L53" s="761">
        <f t="shared" si="1"/>
        <v>0</v>
      </c>
      <c r="M53" s="762">
        <f>Monatsverwendungsnachweis!$AG$7</f>
        <v>31</v>
      </c>
      <c r="N53" s="762">
        <f>Monatsverwendungsnachweis!J63</f>
        <v>0</v>
      </c>
      <c r="O53" s="761">
        <f t="shared" si="2"/>
        <v>0</v>
      </c>
      <c r="P53" s="761">
        <f t="shared" si="3"/>
        <v>0</v>
      </c>
      <c r="Q53" s="758">
        <f t="shared" si="4"/>
        <v>0</v>
      </c>
      <c r="R53" s="732">
        <f t="shared" si="5"/>
        <v>0</v>
      </c>
      <c r="S53" s="732">
        <f t="shared" si="6"/>
        <v>0</v>
      </c>
      <c r="T53" s="732">
        <f t="shared" si="7"/>
        <v>0</v>
      </c>
      <c r="U53" s="757">
        <f t="shared" si="8"/>
        <v>0</v>
      </c>
      <c r="V53" s="760"/>
      <c r="W53" s="759">
        <f t="shared" si="9"/>
        <v>0</v>
      </c>
      <c r="X53" s="758">
        <f t="shared" si="10"/>
        <v>0</v>
      </c>
      <c r="Y53" s="732">
        <f t="shared" si="11"/>
        <v>0</v>
      </c>
      <c r="Z53" s="732">
        <f t="shared" si="12"/>
        <v>0</v>
      </c>
      <c r="AA53" s="732">
        <f t="shared" si="13"/>
        <v>0</v>
      </c>
      <c r="AB53" s="757">
        <f t="shared" si="14"/>
        <v>0</v>
      </c>
    </row>
    <row r="54" spans="1:28" x14ac:dyDescent="0.25">
      <c r="A54" s="766" t="str">
        <f>Monatsverwendungsnachweis!A64</f>
        <v/>
      </c>
      <c r="B54" s="767">
        <f>Monatsverwendungsnachweis!B64</f>
        <v>0</v>
      </c>
      <c r="C54" s="767">
        <f>Monatsverwendungsnachweis!D64</f>
        <v>0</v>
      </c>
      <c r="D54" s="765">
        <f>Monatsverwendungsnachweis!F64</f>
        <v>0</v>
      </c>
      <c r="E54" s="766">
        <f>Monatsverwendungsnachweis!G64</f>
        <v>0</v>
      </c>
      <c r="F54" s="765">
        <f>Monatsverwendungsnachweis!H64</f>
        <v>0</v>
      </c>
      <c r="G54" s="763" t="e">
        <f>#REF!</f>
        <v>#REF!</v>
      </c>
      <c r="H54" s="763" t="e">
        <f>#REF!</f>
        <v>#REF!</v>
      </c>
      <c r="I54" s="764">
        <f>IF(Monatsverwendungsnachweis!$P$6="ja",1,0)</f>
        <v>0</v>
      </c>
      <c r="J54" s="761">
        <f t="shared" si="0"/>
        <v>1</v>
      </c>
      <c r="K54" s="763">
        <f>Ermittlung_Pauschale!N53</f>
        <v>0</v>
      </c>
      <c r="L54" s="761">
        <f t="shared" si="1"/>
        <v>0</v>
      </c>
      <c r="M54" s="762">
        <f>Monatsverwendungsnachweis!$AG$7</f>
        <v>31</v>
      </c>
      <c r="N54" s="762">
        <f>Monatsverwendungsnachweis!J64</f>
        <v>0</v>
      </c>
      <c r="O54" s="761">
        <f t="shared" si="2"/>
        <v>0</v>
      </c>
      <c r="P54" s="761">
        <f t="shared" si="3"/>
        <v>0</v>
      </c>
      <c r="Q54" s="758">
        <f t="shared" si="4"/>
        <v>0</v>
      </c>
      <c r="R54" s="732">
        <f t="shared" si="5"/>
        <v>0</v>
      </c>
      <c r="S54" s="732">
        <f t="shared" si="6"/>
        <v>0</v>
      </c>
      <c r="T54" s="732">
        <f t="shared" si="7"/>
        <v>0</v>
      </c>
      <c r="U54" s="757">
        <f t="shared" si="8"/>
        <v>0</v>
      </c>
      <c r="V54" s="760"/>
      <c r="W54" s="759">
        <f t="shared" si="9"/>
        <v>0</v>
      </c>
      <c r="X54" s="758">
        <f t="shared" si="10"/>
        <v>0</v>
      </c>
      <c r="Y54" s="732">
        <f t="shared" si="11"/>
        <v>0</v>
      </c>
      <c r="Z54" s="732">
        <f t="shared" si="12"/>
        <v>0</v>
      </c>
      <c r="AA54" s="732">
        <f t="shared" si="13"/>
        <v>0</v>
      </c>
      <c r="AB54" s="757">
        <f t="shared" si="14"/>
        <v>0</v>
      </c>
    </row>
    <row r="55" spans="1:28" x14ac:dyDescent="0.25">
      <c r="A55" s="766" t="str">
        <f>Monatsverwendungsnachweis!A65</f>
        <v/>
      </c>
      <c r="B55" s="767">
        <f>Monatsverwendungsnachweis!B65</f>
        <v>0</v>
      </c>
      <c r="C55" s="767">
        <f>Monatsverwendungsnachweis!D65</f>
        <v>0</v>
      </c>
      <c r="D55" s="765">
        <f>Monatsverwendungsnachweis!F65</f>
        <v>0</v>
      </c>
      <c r="E55" s="766">
        <f>Monatsverwendungsnachweis!G65</f>
        <v>0</v>
      </c>
      <c r="F55" s="765">
        <f>Monatsverwendungsnachweis!H65</f>
        <v>0</v>
      </c>
      <c r="G55" s="763" t="e">
        <f>#REF!</f>
        <v>#REF!</v>
      </c>
      <c r="H55" s="763" t="e">
        <f>#REF!</f>
        <v>#REF!</v>
      </c>
      <c r="I55" s="764">
        <f>IF(Monatsverwendungsnachweis!$P$6="ja",1,0)</f>
        <v>0</v>
      </c>
      <c r="J55" s="761">
        <f t="shared" si="0"/>
        <v>1</v>
      </c>
      <c r="K55" s="763">
        <f>Ermittlung_Pauschale!N54</f>
        <v>0</v>
      </c>
      <c r="L55" s="761">
        <f t="shared" si="1"/>
        <v>0</v>
      </c>
      <c r="M55" s="762">
        <f>Monatsverwendungsnachweis!$AG$7</f>
        <v>31</v>
      </c>
      <c r="N55" s="762">
        <f>Monatsverwendungsnachweis!J65</f>
        <v>0</v>
      </c>
      <c r="O55" s="761">
        <f t="shared" si="2"/>
        <v>0</v>
      </c>
      <c r="P55" s="761">
        <f t="shared" si="3"/>
        <v>0</v>
      </c>
      <c r="Q55" s="758">
        <f t="shared" si="4"/>
        <v>0</v>
      </c>
      <c r="R55" s="732">
        <f t="shared" si="5"/>
        <v>0</v>
      </c>
      <c r="S55" s="732">
        <f t="shared" si="6"/>
        <v>0</v>
      </c>
      <c r="T55" s="732">
        <f t="shared" si="7"/>
        <v>0</v>
      </c>
      <c r="U55" s="757">
        <f t="shared" si="8"/>
        <v>0</v>
      </c>
      <c r="V55" s="760"/>
      <c r="W55" s="759">
        <f t="shared" si="9"/>
        <v>0</v>
      </c>
      <c r="X55" s="758">
        <f t="shared" si="10"/>
        <v>0</v>
      </c>
      <c r="Y55" s="732">
        <f t="shared" si="11"/>
        <v>0</v>
      </c>
      <c r="Z55" s="732">
        <f t="shared" si="12"/>
        <v>0</v>
      </c>
      <c r="AA55" s="732">
        <f t="shared" si="13"/>
        <v>0</v>
      </c>
      <c r="AB55" s="757">
        <f t="shared" si="14"/>
        <v>0</v>
      </c>
    </row>
    <row r="56" spans="1:28" x14ac:dyDescent="0.25">
      <c r="A56" s="766" t="str">
        <f>Monatsverwendungsnachweis!A66</f>
        <v/>
      </c>
      <c r="B56" s="767">
        <f>Monatsverwendungsnachweis!B66</f>
        <v>0</v>
      </c>
      <c r="C56" s="767">
        <f>Monatsverwendungsnachweis!D66</f>
        <v>0</v>
      </c>
      <c r="D56" s="765">
        <f>Monatsverwendungsnachweis!F66</f>
        <v>0</v>
      </c>
      <c r="E56" s="766">
        <f>Monatsverwendungsnachweis!G66</f>
        <v>0</v>
      </c>
      <c r="F56" s="765">
        <f>Monatsverwendungsnachweis!H66</f>
        <v>0</v>
      </c>
      <c r="G56" s="763" t="e">
        <f>#REF!</f>
        <v>#REF!</v>
      </c>
      <c r="H56" s="763" t="e">
        <f>#REF!</f>
        <v>#REF!</v>
      </c>
      <c r="I56" s="764">
        <f>IF(Monatsverwendungsnachweis!$P$6="ja",1,0)</f>
        <v>0</v>
      </c>
      <c r="J56" s="761">
        <f t="shared" si="0"/>
        <v>1</v>
      </c>
      <c r="K56" s="763">
        <f>Ermittlung_Pauschale!N55</f>
        <v>0</v>
      </c>
      <c r="L56" s="761">
        <f t="shared" si="1"/>
        <v>0</v>
      </c>
      <c r="M56" s="762">
        <f>Monatsverwendungsnachweis!$AG$7</f>
        <v>31</v>
      </c>
      <c r="N56" s="762">
        <f>Monatsverwendungsnachweis!J66</f>
        <v>0</v>
      </c>
      <c r="O56" s="761">
        <f t="shared" si="2"/>
        <v>0</v>
      </c>
      <c r="P56" s="761">
        <f t="shared" si="3"/>
        <v>0</v>
      </c>
      <c r="Q56" s="758">
        <f t="shared" si="4"/>
        <v>0</v>
      </c>
      <c r="R56" s="732">
        <f t="shared" si="5"/>
        <v>0</v>
      </c>
      <c r="S56" s="732">
        <f t="shared" si="6"/>
        <v>0</v>
      </c>
      <c r="T56" s="732">
        <f t="shared" si="7"/>
        <v>0</v>
      </c>
      <c r="U56" s="757">
        <f t="shared" si="8"/>
        <v>0</v>
      </c>
      <c r="V56" s="760"/>
      <c r="W56" s="759">
        <f t="shared" si="9"/>
        <v>0</v>
      </c>
      <c r="X56" s="758">
        <f t="shared" si="10"/>
        <v>0</v>
      </c>
      <c r="Y56" s="732">
        <f t="shared" si="11"/>
        <v>0</v>
      </c>
      <c r="Z56" s="732">
        <f t="shared" si="12"/>
        <v>0</v>
      </c>
      <c r="AA56" s="732">
        <f t="shared" si="13"/>
        <v>0</v>
      </c>
      <c r="AB56" s="757">
        <f t="shared" si="14"/>
        <v>0</v>
      </c>
    </row>
    <row r="57" spans="1:28" x14ac:dyDescent="0.25">
      <c r="A57" s="766" t="str">
        <f>Monatsverwendungsnachweis!A67</f>
        <v/>
      </c>
      <c r="B57" s="767">
        <f>Monatsverwendungsnachweis!B67</f>
        <v>0</v>
      </c>
      <c r="C57" s="767">
        <f>Monatsverwendungsnachweis!D67</f>
        <v>0</v>
      </c>
      <c r="D57" s="765">
        <f>Monatsverwendungsnachweis!F67</f>
        <v>0</v>
      </c>
      <c r="E57" s="766">
        <f>Monatsverwendungsnachweis!G67</f>
        <v>0</v>
      </c>
      <c r="F57" s="765">
        <f>Monatsverwendungsnachweis!H67</f>
        <v>0</v>
      </c>
      <c r="G57" s="763" t="e">
        <f>#REF!</f>
        <v>#REF!</v>
      </c>
      <c r="H57" s="763" t="e">
        <f>#REF!</f>
        <v>#REF!</v>
      </c>
      <c r="I57" s="764">
        <f>IF(Monatsverwendungsnachweis!$P$6="ja",1,0)</f>
        <v>0</v>
      </c>
      <c r="J57" s="761">
        <f t="shared" si="0"/>
        <v>1</v>
      </c>
      <c r="K57" s="763">
        <f>Ermittlung_Pauschale!N56</f>
        <v>0</v>
      </c>
      <c r="L57" s="761">
        <f t="shared" si="1"/>
        <v>0</v>
      </c>
      <c r="M57" s="762">
        <f>Monatsverwendungsnachweis!$AG$7</f>
        <v>31</v>
      </c>
      <c r="N57" s="762">
        <f>Monatsverwendungsnachweis!J67</f>
        <v>0</v>
      </c>
      <c r="O57" s="761">
        <f t="shared" si="2"/>
        <v>0</v>
      </c>
      <c r="P57" s="761">
        <f t="shared" si="3"/>
        <v>0</v>
      </c>
      <c r="Q57" s="758">
        <f t="shared" si="4"/>
        <v>0</v>
      </c>
      <c r="R57" s="732">
        <f t="shared" si="5"/>
        <v>0</v>
      </c>
      <c r="S57" s="732">
        <f t="shared" si="6"/>
        <v>0</v>
      </c>
      <c r="T57" s="732">
        <f t="shared" si="7"/>
        <v>0</v>
      </c>
      <c r="U57" s="757">
        <f t="shared" si="8"/>
        <v>0</v>
      </c>
      <c r="V57" s="760"/>
      <c r="W57" s="759">
        <f t="shared" si="9"/>
        <v>0</v>
      </c>
      <c r="X57" s="758">
        <f t="shared" si="10"/>
        <v>0</v>
      </c>
      <c r="Y57" s="732">
        <f t="shared" si="11"/>
        <v>0</v>
      </c>
      <c r="Z57" s="732">
        <f t="shared" si="12"/>
        <v>0</v>
      </c>
      <c r="AA57" s="732">
        <f t="shared" si="13"/>
        <v>0</v>
      </c>
      <c r="AB57" s="757">
        <f t="shared" si="14"/>
        <v>0</v>
      </c>
    </row>
    <row r="58" spans="1:28" x14ac:dyDescent="0.25">
      <c r="A58" s="766" t="str">
        <f>Monatsverwendungsnachweis!A68</f>
        <v/>
      </c>
      <c r="B58" s="767">
        <f>Monatsverwendungsnachweis!B68</f>
        <v>0</v>
      </c>
      <c r="C58" s="767">
        <f>Monatsverwendungsnachweis!D68</f>
        <v>0</v>
      </c>
      <c r="D58" s="765">
        <f>Monatsverwendungsnachweis!F68</f>
        <v>0</v>
      </c>
      <c r="E58" s="766">
        <f>Monatsverwendungsnachweis!G68</f>
        <v>0</v>
      </c>
      <c r="F58" s="765">
        <f>Monatsverwendungsnachweis!H68</f>
        <v>0</v>
      </c>
      <c r="G58" s="763" t="e">
        <f>#REF!</f>
        <v>#REF!</v>
      </c>
      <c r="H58" s="763" t="e">
        <f>#REF!</f>
        <v>#REF!</v>
      </c>
      <c r="I58" s="764">
        <f>IF(Monatsverwendungsnachweis!$P$6="ja",1,0)</f>
        <v>0</v>
      </c>
      <c r="J58" s="761">
        <f t="shared" si="0"/>
        <v>1</v>
      </c>
      <c r="K58" s="763">
        <f>Ermittlung_Pauschale!N57</f>
        <v>0</v>
      </c>
      <c r="L58" s="761">
        <f t="shared" si="1"/>
        <v>0</v>
      </c>
      <c r="M58" s="762">
        <f>Monatsverwendungsnachweis!$AG$7</f>
        <v>31</v>
      </c>
      <c r="N58" s="762">
        <f>Monatsverwendungsnachweis!J68</f>
        <v>0</v>
      </c>
      <c r="O58" s="761">
        <f t="shared" si="2"/>
        <v>0</v>
      </c>
      <c r="P58" s="761">
        <f t="shared" si="3"/>
        <v>0</v>
      </c>
      <c r="Q58" s="758">
        <f t="shared" si="4"/>
        <v>0</v>
      </c>
      <c r="R58" s="732">
        <f t="shared" si="5"/>
        <v>0</v>
      </c>
      <c r="S58" s="732">
        <f t="shared" si="6"/>
        <v>0</v>
      </c>
      <c r="T58" s="732">
        <f t="shared" si="7"/>
        <v>0</v>
      </c>
      <c r="U58" s="757">
        <f t="shared" si="8"/>
        <v>0</v>
      </c>
      <c r="V58" s="760"/>
      <c r="W58" s="759">
        <f t="shared" si="9"/>
        <v>0</v>
      </c>
      <c r="X58" s="758">
        <f t="shared" si="10"/>
        <v>0</v>
      </c>
      <c r="Y58" s="732">
        <f t="shared" si="11"/>
        <v>0</v>
      </c>
      <c r="Z58" s="732">
        <f t="shared" si="12"/>
        <v>0</v>
      </c>
      <c r="AA58" s="732">
        <f t="shared" si="13"/>
        <v>0</v>
      </c>
      <c r="AB58" s="757">
        <f t="shared" si="14"/>
        <v>0</v>
      </c>
    </row>
    <row r="59" spans="1:28" x14ac:dyDescent="0.25">
      <c r="A59" s="766" t="str">
        <f>Monatsverwendungsnachweis!A69</f>
        <v/>
      </c>
      <c r="B59" s="767">
        <f>Monatsverwendungsnachweis!B69</f>
        <v>0</v>
      </c>
      <c r="C59" s="767">
        <f>Monatsverwendungsnachweis!D69</f>
        <v>0</v>
      </c>
      <c r="D59" s="765">
        <f>Monatsverwendungsnachweis!F69</f>
        <v>0</v>
      </c>
      <c r="E59" s="766">
        <f>Monatsverwendungsnachweis!G69</f>
        <v>0</v>
      </c>
      <c r="F59" s="765">
        <f>Monatsverwendungsnachweis!H69</f>
        <v>0</v>
      </c>
      <c r="G59" s="763" t="e">
        <f>#REF!</f>
        <v>#REF!</v>
      </c>
      <c r="H59" s="763" t="e">
        <f>#REF!</f>
        <v>#REF!</v>
      </c>
      <c r="I59" s="764">
        <f>IF(Monatsverwendungsnachweis!$P$6="ja",1,0)</f>
        <v>0</v>
      </c>
      <c r="J59" s="761">
        <f t="shared" si="0"/>
        <v>1</v>
      </c>
      <c r="K59" s="763">
        <f>Ermittlung_Pauschale!N58</f>
        <v>0</v>
      </c>
      <c r="L59" s="761">
        <f t="shared" si="1"/>
        <v>0</v>
      </c>
      <c r="M59" s="762">
        <f>Monatsverwendungsnachweis!$AG$7</f>
        <v>31</v>
      </c>
      <c r="N59" s="762">
        <f>Monatsverwendungsnachweis!J69</f>
        <v>0</v>
      </c>
      <c r="O59" s="761">
        <f t="shared" si="2"/>
        <v>0</v>
      </c>
      <c r="P59" s="761">
        <f t="shared" si="3"/>
        <v>0</v>
      </c>
      <c r="Q59" s="758">
        <f t="shared" si="4"/>
        <v>0</v>
      </c>
      <c r="R59" s="732">
        <f t="shared" si="5"/>
        <v>0</v>
      </c>
      <c r="S59" s="732">
        <f t="shared" si="6"/>
        <v>0</v>
      </c>
      <c r="T59" s="732">
        <f t="shared" si="7"/>
        <v>0</v>
      </c>
      <c r="U59" s="757">
        <f t="shared" si="8"/>
        <v>0</v>
      </c>
      <c r="V59" s="760"/>
      <c r="W59" s="759">
        <f t="shared" si="9"/>
        <v>0</v>
      </c>
      <c r="X59" s="758">
        <f t="shared" si="10"/>
        <v>0</v>
      </c>
      <c r="Y59" s="732">
        <f t="shared" si="11"/>
        <v>0</v>
      </c>
      <c r="Z59" s="732">
        <f t="shared" si="12"/>
        <v>0</v>
      </c>
      <c r="AA59" s="732">
        <f t="shared" si="13"/>
        <v>0</v>
      </c>
      <c r="AB59" s="757">
        <f t="shared" si="14"/>
        <v>0</v>
      </c>
    </row>
    <row r="60" spans="1:28" x14ac:dyDescent="0.25">
      <c r="A60" s="766" t="str">
        <f>Monatsverwendungsnachweis!A70</f>
        <v/>
      </c>
      <c r="B60" s="767">
        <f>Monatsverwendungsnachweis!B70</f>
        <v>0</v>
      </c>
      <c r="C60" s="767">
        <f>Monatsverwendungsnachweis!D70</f>
        <v>0</v>
      </c>
      <c r="D60" s="765">
        <f>Monatsverwendungsnachweis!F70</f>
        <v>0</v>
      </c>
      <c r="E60" s="766">
        <f>Monatsverwendungsnachweis!G70</f>
        <v>0</v>
      </c>
      <c r="F60" s="765">
        <f>Monatsverwendungsnachweis!H70</f>
        <v>0</v>
      </c>
      <c r="G60" s="763" t="e">
        <f>#REF!</f>
        <v>#REF!</v>
      </c>
      <c r="H60" s="763" t="e">
        <f>#REF!</f>
        <v>#REF!</v>
      </c>
      <c r="I60" s="764">
        <f>IF(Monatsverwendungsnachweis!$P$6="ja",1,0)</f>
        <v>0</v>
      </c>
      <c r="J60" s="761">
        <f t="shared" si="0"/>
        <v>1</v>
      </c>
      <c r="K60" s="763">
        <f>Ermittlung_Pauschale!N59</f>
        <v>0</v>
      </c>
      <c r="L60" s="761">
        <f t="shared" si="1"/>
        <v>0</v>
      </c>
      <c r="M60" s="762">
        <f>Monatsverwendungsnachweis!$AG$7</f>
        <v>31</v>
      </c>
      <c r="N60" s="762">
        <f>Monatsverwendungsnachweis!J70</f>
        <v>0</v>
      </c>
      <c r="O60" s="761">
        <f t="shared" si="2"/>
        <v>0</v>
      </c>
      <c r="P60" s="761">
        <f t="shared" si="3"/>
        <v>0</v>
      </c>
      <c r="Q60" s="758">
        <f t="shared" si="4"/>
        <v>0</v>
      </c>
      <c r="R60" s="732">
        <f t="shared" si="5"/>
        <v>0</v>
      </c>
      <c r="S60" s="732">
        <f t="shared" si="6"/>
        <v>0</v>
      </c>
      <c r="T60" s="732">
        <f t="shared" si="7"/>
        <v>0</v>
      </c>
      <c r="U60" s="757">
        <f t="shared" si="8"/>
        <v>0</v>
      </c>
      <c r="V60" s="760"/>
      <c r="W60" s="759">
        <f t="shared" si="9"/>
        <v>0</v>
      </c>
      <c r="X60" s="758">
        <f t="shared" si="10"/>
        <v>0</v>
      </c>
      <c r="Y60" s="732">
        <f t="shared" si="11"/>
        <v>0</v>
      </c>
      <c r="Z60" s="732">
        <f t="shared" si="12"/>
        <v>0</v>
      </c>
      <c r="AA60" s="732">
        <f t="shared" si="13"/>
        <v>0</v>
      </c>
      <c r="AB60" s="757">
        <f t="shared" si="14"/>
        <v>0</v>
      </c>
    </row>
    <row r="61" spans="1:28" x14ac:dyDescent="0.25">
      <c r="A61" s="766" t="str">
        <f>Monatsverwendungsnachweis!A71</f>
        <v/>
      </c>
      <c r="B61" s="767">
        <f>Monatsverwendungsnachweis!B71</f>
        <v>0</v>
      </c>
      <c r="C61" s="767">
        <f>Monatsverwendungsnachweis!D71</f>
        <v>0</v>
      </c>
      <c r="D61" s="765">
        <f>Monatsverwendungsnachweis!F71</f>
        <v>0</v>
      </c>
      <c r="E61" s="766">
        <f>Monatsverwendungsnachweis!G71</f>
        <v>0</v>
      </c>
      <c r="F61" s="765">
        <f>Monatsverwendungsnachweis!H71</f>
        <v>0</v>
      </c>
      <c r="G61" s="763" t="e">
        <f>#REF!</f>
        <v>#REF!</v>
      </c>
      <c r="H61" s="763" t="e">
        <f>#REF!</f>
        <v>#REF!</v>
      </c>
      <c r="I61" s="764">
        <f>IF(Monatsverwendungsnachweis!$P$6="ja",1,0)</f>
        <v>0</v>
      </c>
      <c r="J61" s="761">
        <f t="shared" si="0"/>
        <v>1</v>
      </c>
      <c r="K61" s="763">
        <f>Ermittlung_Pauschale!N60</f>
        <v>0</v>
      </c>
      <c r="L61" s="761">
        <f t="shared" si="1"/>
        <v>0</v>
      </c>
      <c r="M61" s="762">
        <f>Monatsverwendungsnachweis!$AG$7</f>
        <v>31</v>
      </c>
      <c r="N61" s="762">
        <f>Monatsverwendungsnachweis!J71</f>
        <v>0</v>
      </c>
      <c r="O61" s="761">
        <f t="shared" si="2"/>
        <v>0</v>
      </c>
      <c r="P61" s="761">
        <f t="shared" si="3"/>
        <v>0</v>
      </c>
      <c r="Q61" s="758">
        <f t="shared" si="4"/>
        <v>0</v>
      </c>
      <c r="R61" s="732">
        <f t="shared" si="5"/>
        <v>0</v>
      </c>
      <c r="S61" s="732">
        <f t="shared" si="6"/>
        <v>0</v>
      </c>
      <c r="T61" s="732">
        <f t="shared" si="7"/>
        <v>0</v>
      </c>
      <c r="U61" s="757">
        <f t="shared" si="8"/>
        <v>0</v>
      </c>
      <c r="V61" s="760"/>
      <c r="W61" s="759">
        <f t="shared" si="9"/>
        <v>0</v>
      </c>
      <c r="X61" s="758">
        <f t="shared" si="10"/>
        <v>0</v>
      </c>
      <c r="Y61" s="732">
        <f t="shared" si="11"/>
        <v>0</v>
      </c>
      <c r="Z61" s="732">
        <f t="shared" si="12"/>
        <v>0</v>
      </c>
      <c r="AA61" s="732">
        <f t="shared" si="13"/>
        <v>0</v>
      </c>
      <c r="AB61" s="757">
        <f t="shared" si="14"/>
        <v>0</v>
      </c>
    </row>
    <row r="62" spans="1:28" x14ac:dyDescent="0.25">
      <c r="A62" s="766" t="str">
        <f>Monatsverwendungsnachweis!A72</f>
        <v/>
      </c>
      <c r="B62" s="767">
        <f>Monatsverwendungsnachweis!B72</f>
        <v>0</v>
      </c>
      <c r="C62" s="767">
        <f>Monatsverwendungsnachweis!D72</f>
        <v>0</v>
      </c>
      <c r="D62" s="765">
        <f>Monatsverwendungsnachweis!F72</f>
        <v>0</v>
      </c>
      <c r="E62" s="766">
        <f>Monatsverwendungsnachweis!G72</f>
        <v>0</v>
      </c>
      <c r="F62" s="765">
        <f>Monatsverwendungsnachweis!H72</f>
        <v>0</v>
      </c>
      <c r="G62" s="763" t="e">
        <f>#REF!</f>
        <v>#REF!</v>
      </c>
      <c r="H62" s="763" t="e">
        <f>#REF!</f>
        <v>#REF!</v>
      </c>
      <c r="I62" s="764">
        <f>IF(Monatsverwendungsnachweis!$P$6="ja",1,0)</f>
        <v>0</v>
      </c>
      <c r="J62" s="761">
        <f t="shared" si="0"/>
        <v>1</v>
      </c>
      <c r="K62" s="763">
        <f>Ermittlung_Pauschale!N61</f>
        <v>0</v>
      </c>
      <c r="L62" s="761">
        <f t="shared" si="1"/>
        <v>0</v>
      </c>
      <c r="M62" s="762">
        <f>Monatsverwendungsnachweis!$AG$7</f>
        <v>31</v>
      </c>
      <c r="N62" s="762">
        <f>Monatsverwendungsnachweis!J72</f>
        <v>0</v>
      </c>
      <c r="O62" s="761">
        <f t="shared" si="2"/>
        <v>0</v>
      </c>
      <c r="P62" s="761">
        <f t="shared" si="3"/>
        <v>0</v>
      </c>
      <c r="Q62" s="758">
        <f t="shared" si="4"/>
        <v>0</v>
      </c>
      <c r="R62" s="732">
        <f t="shared" si="5"/>
        <v>0</v>
      </c>
      <c r="S62" s="732">
        <f t="shared" si="6"/>
        <v>0</v>
      </c>
      <c r="T62" s="732">
        <f t="shared" si="7"/>
        <v>0</v>
      </c>
      <c r="U62" s="757">
        <f t="shared" si="8"/>
        <v>0</v>
      </c>
      <c r="V62" s="760"/>
      <c r="W62" s="759">
        <f t="shared" si="9"/>
        <v>0</v>
      </c>
      <c r="X62" s="758">
        <f t="shared" si="10"/>
        <v>0</v>
      </c>
      <c r="Y62" s="732">
        <f t="shared" si="11"/>
        <v>0</v>
      </c>
      <c r="Z62" s="732">
        <f t="shared" si="12"/>
        <v>0</v>
      </c>
      <c r="AA62" s="732">
        <f t="shared" si="13"/>
        <v>0</v>
      </c>
      <c r="AB62" s="757">
        <f t="shared" si="14"/>
        <v>0</v>
      </c>
    </row>
    <row r="63" spans="1:28" x14ac:dyDescent="0.25">
      <c r="A63" s="766" t="str">
        <f>Monatsverwendungsnachweis!A73</f>
        <v/>
      </c>
      <c r="B63" s="767">
        <f>Monatsverwendungsnachweis!B73</f>
        <v>0</v>
      </c>
      <c r="C63" s="767">
        <f>Monatsverwendungsnachweis!D73</f>
        <v>0</v>
      </c>
      <c r="D63" s="765">
        <f>Monatsverwendungsnachweis!F73</f>
        <v>0</v>
      </c>
      <c r="E63" s="766">
        <f>Monatsverwendungsnachweis!G73</f>
        <v>0</v>
      </c>
      <c r="F63" s="765">
        <f>Monatsverwendungsnachweis!H73</f>
        <v>0</v>
      </c>
      <c r="G63" s="763" t="e">
        <f>#REF!</f>
        <v>#REF!</v>
      </c>
      <c r="H63" s="763" t="e">
        <f>#REF!</f>
        <v>#REF!</v>
      </c>
      <c r="I63" s="764">
        <f>IF(Monatsverwendungsnachweis!$P$6="ja",1,0)</f>
        <v>0</v>
      </c>
      <c r="J63" s="761">
        <f t="shared" si="0"/>
        <v>1</v>
      </c>
      <c r="K63" s="763">
        <f>Ermittlung_Pauschale!N62</f>
        <v>0</v>
      </c>
      <c r="L63" s="761">
        <f t="shared" si="1"/>
        <v>0</v>
      </c>
      <c r="M63" s="762">
        <f>Monatsverwendungsnachweis!$AG$7</f>
        <v>31</v>
      </c>
      <c r="N63" s="762">
        <f>Monatsverwendungsnachweis!J73</f>
        <v>0</v>
      </c>
      <c r="O63" s="761">
        <f t="shared" si="2"/>
        <v>0</v>
      </c>
      <c r="P63" s="761">
        <f t="shared" si="3"/>
        <v>0</v>
      </c>
      <c r="Q63" s="758">
        <f t="shared" si="4"/>
        <v>0</v>
      </c>
      <c r="R63" s="732">
        <f t="shared" si="5"/>
        <v>0</v>
      </c>
      <c r="S63" s="732">
        <f t="shared" si="6"/>
        <v>0</v>
      </c>
      <c r="T63" s="732">
        <f t="shared" si="7"/>
        <v>0</v>
      </c>
      <c r="U63" s="757">
        <f t="shared" si="8"/>
        <v>0</v>
      </c>
      <c r="V63" s="760"/>
      <c r="W63" s="759">
        <f t="shared" si="9"/>
        <v>0</v>
      </c>
      <c r="X63" s="758">
        <f t="shared" si="10"/>
        <v>0</v>
      </c>
      <c r="Y63" s="732">
        <f t="shared" si="11"/>
        <v>0</v>
      </c>
      <c r="Z63" s="732">
        <f t="shared" si="12"/>
        <v>0</v>
      </c>
      <c r="AA63" s="732">
        <f t="shared" si="13"/>
        <v>0</v>
      </c>
      <c r="AB63" s="757">
        <f t="shared" si="14"/>
        <v>0</v>
      </c>
    </row>
    <row r="64" spans="1:28" x14ac:dyDescent="0.25">
      <c r="A64" s="766" t="str">
        <f>Monatsverwendungsnachweis!A74</f>
        <v/>
      </c>
      <c r="B64" s="767">
        <f>Monatsverwendungsnachweis!B74</f>
        <v>0</v>
      </c>
      <c r="C64" s="767">
        <f>Monatsverwendungsnachweis!D74</f>
        <v>0</v>
      </c>
      <c r="D64" s="765">
        <f>Monatsverwendungsnachweis!F74</f>
        <v>0</v>
      </c>
      <c r="E64" s="766">
        <f>Monatsverwendungsnachweis!G74</f>
        <v>0</v>
      </c>
      <c r="F64" s="765">
        <f>Monatsverwendungsnachweis!H74</f>
        <v>0</v>
      </c>
      <c r="G64" s="763" t="e">
        <f>#REF!</f>
        <v>#REF!</v>
      </c>
      <c r="H64" s="763" t="e">
        <f>#REF!</f>
        <v>#REF!</v>
      </c>
      <c r="I64" s="764">
        <f>IF(Monatsverwendungsnachweis!$P$6="ja",1,0)</f>
        <v>0</v>
      </c>
      <c r="J64" s="761">
        <f t="shared" si="0"/>
        <v>1</v>
      </c>
      <c r="K64" s="763">
        <f>Ermittlung_Pauschale!N63</f>
        <v>0</v>
      </c>
      <c r="L64" s="761">
        <f t="shared" si="1"/>
        <v>0</v>
      </c>
      <c r="M64" s="762">
        <f>Monatsverwendungsnachweis!$AG$7</f>
        <v>31</v>
      </c>
      <c r="N64" s="762">
        <f>Monatsverwendungsnachweis!J74</f>
        <v>0</v>
      </c>
      <c r="O64" s="761">
        <f t="shared" si="2"/>
        <v>0</v>
      </c>
      <c r="P64" s="761">
        <f t="shared" si="3"/>
        <v>0</v>
      </c>
      <c r="Q64" s="758">
        <f t="shared" si="4"/>
        <v>0</v>
      </c>
      <c r="R64" s="732">
        <f t="shared" si="5"/>
        <v>0</v>
      </c>
      <c r="S64" s="732">
        <f t="shared" si="6"/>
        <v>0</v>
      </c>
      <c r="T64" s="732">
        <f t="shared" si="7"/>
        <v>0</v>
      </c>
      <c r="U64" s="757">
        <f t="shared" si="8"/>
        <v>0</v>
      </c>
      <c r="V64" s="760"/>
      <c r="W64" s="759">
        <f t="shared" si="9"/>
        <v>0</v>
      </c>
      <c r="X64" s="758">
        <f t="shared" si="10"/>
        <v>0</v>
      </c>
      <c r="Y64" s="732">
        <f t="shared" si="11"/>
        <v>0</v>
      </c>
      <c r="Z64" s="732">
        <f t="shared" si="12"/>
        <v>0</v>
      </c>
      <c r="AA64" s="732">
        <f t="shared" si="13"/>
        <v>0</v>
      </c>
      <c r="AB64" s="757">
        <f t="shared" si="14"/>
        <v>0</v>
      </c>
    </row>
    <row r="65" spans="1:28" x14ac:dyDescent="0.25">
      <c r="A65" s="766" t="str">
        <f>Monatsverwendungsnachweis!A75</f>
        <v/>
      </c>
      <c r="B65" s="767">
        <f>Monatsverwendungsnachweis!B75</f>
        <v>0</v>
      </c>
      <c r="C65" s="767">
        <f>Monatsverwendungsnachweis!D75</f>
        <v>0</v>
      </c>
      <c r="D65" s="765">
        <f>Monatsverwendungsnachweis!F75</f>
        <v>0</v>
      </c>
      <c r="E65" s="766">
        <f>Monatsverwendungsnachweis!G75</f>
        <v>0</v>
      </c>
      <c r="F65" s="765">
        <f>Monatsverwendungsnachweis!H75</f>
        <v>0</v>
      </c>
      <c r="G65" s="763" t="e">
        <f>#REF!</f>
        <v>#REF!</v>
      </c>
      <c r="H65" s="763" t="e">
        <f>#REF!</f>
        <v>#REF!</v>
      </c>
      <c r="I65" s="764">
        <f>IF(Monatsverwendungsnachweis!$P$6="ja",1,0)</f>
        <v>0</v>
      </c>
      <c r="J65" s="761">
        <f t="shared" si="0"/>
        <v>1</v>
      </c>
      <c r="K65" s="763">
        <f>Ermittlung_Pauschale!N64</f>
        <v>0</v>
      </c>
      <c r="L65" s="761">
        <f t="shared" si="1"/>
        <v>0</v>
      </c>
      <c r="M65" s="762">
        <f>Monatsverwendungsnachweis!$AG$7</f>
        <v>31</v>
      </c>
      <c r="N65" s="762">
        <f>Monatsverwendungsnachweis!J75</f>
        <v>0</v>
      </c>
      <c r="O65" s="761">
        <f t="shared" si="2"/>
        <v>0</v>
      </c>
      <c r="P65" s="761">
        <f t="shared" si="3"/>
        <v>0</v>
      </c>
      <c r="Q65" s="758">
        <f t="shared" si="4"/>
        <v>0</v>
      </c>
      <c r="R65" s="732">
        <f t="shared" si="5"/>
        <v>0</v>
      </c>
      <c r="S65" s="732">
        <f t="shared" si="6"/>
        <v>0</v>
      </c>
      <c r="T65" s="732">
        <f t="shared" si="7"/>
        <v>0</v>
      </c>
      <c r="U65" s="757">
        <f t="shared" si="8"/>
        <v>0</v>
      </c>
      <c r="V65" s="760"/>
      <c r="W65" s="759">
        <f t="shared" si="9"/>
        <v>0</v>
      </c>
      <c r="X65" s="758">
        <f t="shared" si="10"/>
        <v>0</v>
      </c>
      <c r="Y65" s="732">
        <f t="shared" si="11"/>
        <v>0</v>
      </c>
      <c r="Z65" s="732">
        <f t="shared" si="12"/>
        <v>0</v>
      </c>
      <c r="AA65" s="732">
        <f t="shared" si="13"/>
        <v>0</v>
      </c>
      <c r="AB65" s="757">
        <f t="shared" si="14"/>
        <v>0</v>
      </c>
    </row>
    <row r="66" spans="1:28" x14ac:dyDescent="0.25">
      <c r="A66" s="766" t="str">
        <f>Monatsverwendungsnachweis!A76</f>
        <v/>
      </c>
      <c r="B66" s="767">
        <f>Monatsverwendungsnachweis!B76</f>
        <v>0</v>
      </c>
      <c r="C66" s="767">
        <f>Monatsverwendungsnachweis!D76</f>
        <v>0</v>
      </c>
      <c r="D66" s="765">
        <f>Monatsverwendungsnachweis!F76</f>
        <v>0</v>
      </c>
      <c r="E66" s="766">
        <f>Monatsverwendungsnachweis!G76</f>
        <v>0</v>
      </c>
      <c r="F66" s="765">
        <f>Monatsverwendungsnachweis!H76</f>
        <v>0</v>
      </c>
      <c r="G66" s="763" t="e">
        <f>#REF!</f>
        <v>#REF!</v>
      </c>
      <c r="H66" s="763" t="e">
        <f>#REF!</f>
        <v>#REF!</v>
      </c>
      <c r="I66" s="764">
        <f>IF(Monatsverwendungsnachweis!$P$6="ja",1,0)</f>
        <v>0</v>
      </c>
      <c r="J66" s="761">
        <f t="shared" si="0"/>
        <v>1</v>
      </c>
      <c r="K66" s="763">
        <f>Ermittlung_Pauschale!N65</f>
        <v>0</v>
      </c>
      <c r="L66" s="761">
        <f t="shared" si="1"/>
        <v>0</v>
      </c>
      <c r="M66" s="762">
        <f>Monatsverwendungsnachweis!$AG$7</f>
        <v>31</v>
      </c>
      <c r="N66" s="762">
        <f>Monatsverwendungsnachweis!J76</f>
        <v>0</v>
      </c>
      <c r="O66" s="761">
        <f t="shared" si="2"/>
        <v>0</v>
      </c>
      <c r="P66" s="761">
        <f t="shared" si="3"/>
        <v>0</v>
      </c>
      <c r="Q66" s="758">
        <f t="shared" si="4"/>
        <v>0</v>
      </c>
      <c r="R66" s="732">
        <f t="shared" si="5"/>
        <v>0</v>
      </c>
      <c r="S66" s="732">
        <f t="shared" si="6"/>
        <v>0</v>
      </c>
      <c r="T66" s="732">
        <f t="shared" si="7"/>
        <v>0</v>
      </c>
      <c r="U66" s="757">
        <f t="shared" si="8"/>
        <v>0</v>
      </c>
      <c r="V66" s="760"/>
      <c r="W66" s="759">
        <f t="shared" si="9"/>
        <v>0</v>
      </c>
      <c r="X66" s="758">
        <f t="shared" si="10"/>
        <v>0</v>
      </c>
      <c r="Y66" s="732">
        <f t="shared" si="11"/>
        <v>0</v>
      </c>
      <c r="Z66" s="732">
        <f t="shared" si="12"/>
        <v>0</v>
      </c>
      <c r="AA66" s="732">
        <f t="shared" si="13"/>
        <v>0</v>
      </c>
      <c r="AB66" s="757">
        <f t="shared" si="14"/>
        <v>0</v>
      </c>
    </row>
    <row r="67" spans="1:28" x14ac:dyDescent="0.25">
      <c r="A67" s="766" t="str">
        <f>Monatsverwendungsnachweis!A77</f>
        <v/>
      </c>
      <c r="B67" s="767">
        <f>Monatsverwendungsnachweis!B77</f>
        <v>0</v>
      </c>
      <c r="C67" s="767">
        <f>Monatsverwendungsnachweis!D77</f>
        <v>0</v>
      </c>
      <c r="D67" s="765">
        <f>Monatsverwendungsnachweis!F77</f>
        <v>0</v>
      </c>
      <c r="E67" s="766">
        <f>Monatsverwendungsnachweis!G77</f>
        <v>0</v>
      </c>
      <c r="F67" s="765">
        <f>Monatsverwendungsnachweis!H77</f>
        <v>0</v>
      </c>
      <c r="G67" s="763" t="e">
        <f>#REF!</f>
        <v>#REF!</v>
      </c>
      <c r="H67" s="763" t="e">
        <f>#REF!</f>
        <v>#REF!</v>
      </c>
      <c r="I67" s="764">
        <f>IF(Monatsverwendungsnachweis!$P$6="ja",1,0)</f>
        <v>0</v>
      </c>
      <c r="J67" s="761">
        <f t="shared" ref="J67:J130" si="15">IF($B67=String_o_Kofi,0,1)</f>
        <v>1</v>
      </c>
      <c r="K67" s="763">
        <f>Ermittlung_Pauschale!N66</f>
        <v>0</v>
      </c>
      <c r="L67" s="761">
        <f t="shared" ref="L67:L130" si="16">I67*J67*K67</f>
        <v>0</v>
      </c>
      <c r="M67" s="762">
        <f>Monatsverwendungsnachweis!$AG$7</f>
        <v>31</v>
      </c>
      <c r="N67" s="762">
        <f>Monatsverwendungsnachweis!J77</f>
        <v>0</v>
      </c>
      <c r="O67" s="761">
        <f t="shared" ref="O67:O130" si="17">IF(N67=0,0,IF(N67&lt;M67,0,1))</f>
        <v>0</v>
      </c>
      <c r="P67" s="761">
        <f t="shared" ref="P67:P130" si="18">IF(O67*L67=1,1,0)</f>
        <v>0</v>
      </c>
      <c r="Q67" s="758">
        <f t="shared" ref="Q67:Q130" si="19">IF($B67="JC",P67,0)</f>
        <v>0</v>
      </c>
      <c r="R67" s="732">
        <f t="shared" ref="R67:R130" si="20">IF($B67="AA",P67,0)</f>
        <v>0</v>
      </c>
      <c r="S67" s="732">
        <f t="shared" ref="S67:S130" si="21">IF($B67="JC/Träger",P67,0)</f>
        <v>0</v>
      </c>
      <c r="T67" s="732">
        <f t="shared" ref="T67:T130" si="22">IF($B67="Land HB",P67,0)</f>
        <v>0</v>
      </c>
      <c r="U67" s="757">
        <f t="shared" ref="U67:U130" si="23">SUM(Q67:T67)</f>
        <v>0</v>
      </c>
      <c r="V67" s="760"/>
      <c r="W67" s="759">
        <f t="shared" ref="W67:W130" si="24">IF(AND(O67=0,L67=1)=TRUE,N67,0)</f>
        <v>0</v>
      </c>
      <c r="X67" s="758">
        <f t="shared" ref="X67:X130" si="25">IF($B67="JC",W67,0)</f>
        <v>0</v>
      </c>
      <c r="Y67" s="732">
        <f t="shared" ref="Y67:Y130" si="26">IF($B67="AA",W67,0)</f>
        <v>0</v>
      </c>
      <c r="Z67" s="732">
        <f t="shared" ref="Z67:Z130" si="27">IF($B67="JC/Träger",W67,0)</f>
        <v>0</v>
      </c>
      <c r="AA67" s="732">
        <f t="shared" ref="AA67:AA130" si="28">IF($B67="Land HB",W67,0)</f>
        <v>0</v>
      </c>
      <c r="AB67" s="757">
        <f t="shared" ref="AB67:AB130" si="29">SUM(X67:AA67)</f>
        <v>0</v>
      </c>
    </row>
    <row r="68" spans="1:28" x14ac:dyDescent="0.25">
      <c r="A68" s="766" t="str">
        <f>Monatsverwendungsnachweis!A78</f>
        <v/>
      </c>
      <c r="B68" s="767">
        <f>Monatsverwendungsnachweis!B78</f>
        <v>0</v>
      </c>
      <c r="C68" s="767">
        <f>Monatsverwendungsnachweis!D78</f>
        <v>0</v>
      </c>
      <c r="D68" s="765">
        <f>Monatsverwendungsnachweis!F78</f>
        <v>0</v>
      </c>
      <c r="E68" s="766">
        <f>Monatsverwendungsnachweis!G78</f>
        <v>0</v>
      </c>
      <c r="F68" s="765">
        <f>Monatsverwendungsnachweis!H78</f>
        <v>0</v>
      </c>
      <c r="G68" s="763" t="e">
        <f>#REF!</f>
        <v>#REF!</v>
      </c>
      <c r="H68" s="763" t="e">
        <f>#REF!</f>
        <v>#REF!</v>
      </c>
      <c r="I68" s="764">
        <f>IF(Monatsverwendungsnachweis!$P$6="ja",1,0)</f>
        <v>0</v>
      </c>
      <c r="J68" s="761">
        <f t="shared" si="15"/>
        <v>1</v>
      </c>
      <c r="K68" s="763">
        <f>Ermittlung_Pauschale!N67</f>
        <v>0</v>
      </c>
      <c r="L68" s="761">
        <f t="shared" si="16"/>
        <v>0</v>
      </c>
      <c r="M68" s="762">
        <f>Monatsverwendungsnachweis!$AG$7</f>
        <v>31</v>
      </c>
      <c r="N68" s="762">
        <f>Monatsverwendungsnachweis!J78</f>
        <v>0</v>
      </c>
      <c r="O68" s="761">
        <f t="shared" si="17"/>
        <v>0</v>
      </c>
      <c r="P68" s="761">
        <f t="shared" si="18"/>
        <v>0</v>
      </c>
      <c r="Q68" s="758">
        <f t="shared" si="19"/>
        <v>0</v>
      </c>
      <c r="R68" s="732">
        <f t="shared" si="20"/>
        <v>0</v>
      </c>
      <c r="S68" s="732">
        <f t="shared" si="21"/>
        <v>0</v>
      </c>
      <c r="T68" s="732">
        <f t="shared" si="22"/>
        <v>0</v>
      </c>
      <c r="U68" s="757">
        <f t="shared" si="23"/>
        <v>0</v>
      </c>
      <c r="V68" s="760"/>
      <c r="W68" s="759">
        <f t="shared" si="24"/>
        <v>0</v>
      </c>
      <c r="X68" s="758">
        <f t="shared" si="25"/>
        <v>0</v>
      </c>
      <c r="Y68" s="732">
        <f t="shared" si="26"/>
        <v>0</v>
      </c>
      <c r="Z68" s="732">
        <f t="shared" si="27"/>
        <v>0</v>
      </c>
      <c r="AA68" s="732">
        <f t="shared" si="28"/>
        <v>0</v>
      </c>
      <c r="AB68" s="757">
        <f t="shared" si="29"/>
        <v>0</v>
      </c>
    </row>
    <row r="69" spans="1:28" x14ac:dyDescent="0.25">
      <c r="A69" s="766" t="str">
        <f>Monatsverwendungsnachweis!A79</f>
        <v/>
      </c>
      <c r="B69" s="767">
        <f>Monatsverwendungsnachweis!B79</f>
        <v>0</v>
      </c>
      <c r="C69" s="767">
        <f>Monatsverwendungsnachweis!D79</f>
        <v>0</v>
      </c>
      <c r="D69" s="765">
        <f>Monatsverwendungsnachweis!F79</f>
        <v>0</v>
      </c>
      <c r="E69" s="766">
        <f>Monatsverwendungsnachweis!G79</f>
        <v>0</v>
      </c>
      <c r="F69" s="765">
        <f>Monatsverwendungsnachweis!H79</f>
        <v>0</v>
      </c>
      <c r="G69" s="763" t="e">
        <f>#REF!</f>
        <v>#REF!</v>
      </c>
      <c r="H69" s="763" t="e">
        <f>#REF!</f>
        <v>#REF!</v>
      </c>
      <c r="I69" s="764">
        <f>IF(Monatsverwendungsnachweis!$P$6="ja",1,0)</f>
        <v>0</v>
      </c>
      <c r="J69" s="761">
        <f t="shared" si="15"/>
        <v>1</v>
      </c>
      <c r="K69" s="763">
        <f>Ermittlung_Pauschale!N68</f>
        <v>0</v>
      </c>
      <c r="L69" s="761">
        <f t="shared" si="16"/>
        <v>0</v>
      </c>
      <c r="M69" s="762">
        <f>Monatsverwendungsnachweis!$AG$7</f>
        <v>31</v>
      </c>
      <c r="N69" s="762">
        <f>Monatsverwendungsnachweis!J79</f>
        <v>0</v>
      </c>
      <c r="O69" s="761">
        <f t="shared" si="17"/>
        <v>0</v>
      </c>
      <c r="P69" s="761">
        <f t="shared" si="18"/>
        <v>0</v>
      </c>
      <c r="Q69" s="758">
        <f t="shared" si="19"/>
        <v>0</v>
      </c>
      <c r="R69" s="732">
        <f t="shared" si="20"/>
        <v>0</v>
      </c>
      <c r="S69" s="732">
        <f t="shared" si="21"/>
        <v>0</v>
      </c>
      <c r="T69" s="732">
        <f t="shared" si="22"/>
        <v>0</v>
      </c>
      <c r="U69" s="757">
        <f t="shared" si="23"/>
        <v>0</v>
      </c>
      <c r="V69" s="760"/>
      <c r="W69" s="759">
        <f t="shared" si="24"/>
        <v>0</v>
      </c>
      <c r="X69" s="758">
        <f t="shared" si="25"/>
        <v>0</v>
      </c>
      <c r="Y69" s="732">
        <f t="shared" si="26"/>
        <v>0</v>
      </c>
      <c r="Z69" s="732">
        <f t="shared" si="27"/>
        <v>0</v>
      </c>
      <c r="AA69" s="732">
        <f t="shared" si="28"/>
        <v>0</v>
      </c>
      <c r="AB69" s="757">
        <f t="shared" si="29"/>
        <v>0</v>
      </c>
    </row>
    <row r="70" spans="1:28" x14ac:dyDescent="0.25">
      <c r="A70" s="766" t="str">
        <f>Monatsverwendungsnachweis!A80</f>
        <v/>
      </c>
      <c r="B70" s="767">
        <f>Monatsverwendungsnachweis!B80</f>
        <v>0</v>
      </c>
      <c r="C70" s="767">
        <f>Monatsverwendungsnachweis!D80</f>
        <v>0</v>
      </c>
      <c r="D70" s="765">
        <f>Monatsverwendungsnachweis!F80</f>
        <v>0</v>
      </c>
      <c r="E70" s="766">
        <f>Monatsverwendungsnachweis!G80</f>
        <v>0</v>
      </c>
      <c r="F70" s="765">
        <f>Monatsverwendungsnachweis!H80</f>
        <v>0</v>
      </c>
      <c r="G70" s="763" t="e">
        <f>#REF!</f>
        <v>#REF!</v>
      </c>
      <c r="H70" s="763" t="e">
        <f>#REF!</f>
        <v>#REF!</v>
      </c>
      <c r="I70" s="764">
        <f>IF(Monatsverwendungsnachweis!$P$6="ja",1,0)</f>
        <v>0</v>
      </c>
      <c r="J70" s="761">
        <f t="shared" si="15"/>
        <v>1</v>
      </c>
      <c r="K70" s="763">
        <f>Ermittlung_Pauschale!N69</f>
        <v>0</v>
      </c>
      <c r="L70" s="761">
        <f t="shared" si="16"/>
        <v>0</v>
      </c>
      <c r="M70" s="762">
        <f>Monatsverwendungsnachweis!$AG$7</f>
        <v>31</v>
      </c>
      <c r="N70" s="762">
        <f>Monatsverwendungsnachweis!J80</f>
        <v>0</v>
      </c>
      <c r="O70" s="761">
        <f t="shared" si="17"/>
        <v>0</v>
      </c>
      <c r="P70" s="761">
        <f t="shared" si="18"/>
        <v>0</v>
      </c>
      <c r="Q70" s="758">
        <f t="shared" si="19"/>
        <v>0</v>
      </c>
      <c r="R70" s="732">
        <f t="shared" si="20"/>
        <v>0</v>
      </c>
      <c r="S70" s="732">
        <f t="shared" si="21"/>
        <v>0</v>
      </c>
      <c r="T70" s="732">
        <f t="shared" si="22"/>
        <v>0</v>
      </c>
      <c r="U70" s="757">
        <f t="shared" si="23"/>
        <v>0</v>
      </c>
      <c r="V70" s="760"/>
      <c r="W70" s="759">
        <f t="shared" si="24"/>
        <v>0</v>
      </c>
      <c r="X70" s="758">
        <f t="shared" si="25"/>
        <v>0</v>
      </c>
      <c r="Y70" s="732">
        <f t="shared" si="26"/>
        <v>0</v>
      </c>
      <c r="Z70" s="732">
        <f t="shared" si="27"/>
        <v>0</v>
      </c>
      <c r="AA70" s="732">
        <f t="shared" si="28"/>
        <v>0</v>
      </c>
      <c r="AB70" s="757">
        <f t="shared" si="29"/>
        <v>0</v>
      </c>
    </row>
    <row r="71" spans="1:28" x14ac:dyDescent="0.25">
      <c r="A71" s="766" t="str">
        <f>Monatsverwendungsnachweis!A81</f>
        <v/>
      </c>
      <c r="B71" s="767">
        <f>Monatsverwendungsnachweis!B81</f>
        <v>0</v>
      </c>
      <c r="C71" s="767">
        <f>Monatsverwendungsnachweis!D81</f>
        <v>0</v>
      </c>
      <c r="D71" s="765">
        <f>Monatsverwendungsnachweis!F81</f>
        <v>0</v>
      </c>
      <c r="E71" s="766">
        <f>Monatsverwendungsnachweis!G81</f>
        <v>0</v>
      </c>
      <c r="F71" s="765">
        <f>Monatsverwendungsnachweis!H81</f>
        <v>0</v>
      </c>
      <c r="G71" s="763" t="e">
        <f>#REF!</f>
        <v>#REF!</v>
      </c>
      <c r="H71" s="763" t="e">
        <f>#REF!</f>
        <v>#REF!</v>
      </c>
      <c r="I71" s="764">
        <f>IF(Monatsverwendungsnachweis!$P$6="ja",1,0)</f>
        <v>0</v>
      </c>
      <c r="J71" s="761">
        <f t="shared" si="15"/>
        <v>1</v>
      </c>
      <c r="K71" s="763">
        <f>Ermittlung_Pauschale!N70</f>
        <v>0</v>
      </c>
      <c r="L71" s="761">
        <f t="shared" si="16"/>
        <v>0</v>
      </c>
      <c r="M71" s="762">
        <f>Monatsverwendungsnachweis!$AG$7</f>
        <v>31</v>
      </c>
      <c r="N71" s="762">
        <f>Monatsverwendungsnachweis!J81</f>
        <v>0</v>
      </c>
      <c r="O71" s="761">
        <f t="shared" si="17"/>
        <v>0</v>
      </c>
      <c r="P71" s="761">
        <f t="shared" si="18"/>
        <v>0</v>
      </c>
      <c r="Q71" s="758">
        <f t="shared" si="19"/>
        <v>0</v>
      </c>
      <c r="R71" s="732">
        <f t="shared" si="20"/>
        <v>0</v>
      </c>
      <c r="S71" s="732">
        <f t="shared" si="21"/>
        <v>0</v>
      </c>
      <c r="T71" s="732">
        <f t="shared" si="22"/>
        <v>0</v>
      </c>
      <c r="U71" s="757">
        <f t="shared" si="23"/>
        <v>0</v>
      </c>
      <c r="V71" s="760"/>
      <c r="W71" s="759">
        <f t="shared" si="24"/>
        <v>0</v>
      </c>
      <c r="X71" s="758">
        <f t="shared" si="25"/>
        <v>0</v>
      </c>
      <c r="Y71" s="732">
        <f t="shared" si="26"/>
        <v>0</v>
      </c>
      <c r="Z71" s="732">
        <f t="shared" si="27"/>
        <v>0</v>
      </c>
      <c r="AA71" s="732">
        <f t="shared" si="28"/>
        <v>0</v>
      </c>
      <c r="AB71" s="757">
        <f t="shared" si="29"/>
        <v>0</v>
      </c>
    </row>
    <row r="72" spans="1:28" x14ac:dyDescent="0.25">
      <c r="A72" s="766" t="str">
        <f>Monatsverwendungsnachweis!A82</f>
        <v/>
      </c>
      <c r="B72" s="767">
        <f>Monatsverwendungsnachweis!B82</f>
        <v>0</v>
      </c>
      <c r="C72" s="767">
        <f>Monatsverwendungsnachweis!D82</f>
        <v>0</v>
      </c>
      <c r="D72" s="765">
        <f>Monatsverwendungsnachweis!F82</f>
        <v>0</v>
      </c>
      <c r="E72" s="766">
        <f>Monatsverwendungsnachweis!G82</f>
        <v>0</v>
      </c>
      <c r="F72" s="765">
        <f>Monatsverwendungsnachweis!H82</f>
        <v>0</v>
      </c>
      <c r="G72" s="763" t="e">
        <f>#REF!</f>
        <v>#REF!</v>
      </c>
      <c r="H72" s="763" t="e">
        <f>#REF!</f>
        <v>#REF!</v>
      </c>
      <c r="I72" s="764">
        <f>IF(Monatsverwendungsnachweis!$P$6="ja",1,0)</f>
        <v>0</v>
      </c>
      <c r="J72" s="761">
        <f t="shared" si="15"/>
        <v>1</v>
      </c>
      <c r="K72" s="763">
        <f>Ermittlung_Pauschale!N71</f>
        <v>0</v>
      </c>
      <c r="L72" s="761">
        <f t="shared" si="16"/>
        <v>0</v>
      </c>
      <c r="M72" s="762">
        <f>Monatsverwendungsnachweis!$AG$7</f>
        <v>31</v>
      </c>
      <c r="N72" s="762">
        <f>Monatsverwendungsnachweis!J82</f>
        <v>0</v>
      </c>
      <c r="O72" s="761">
        <f t="shared" si="17"/>
        <v>0</v>
      </c>
      <c r="P72" s="761">
        <f t="shared" si="18"/>
        <v>0</v>
      </c>
      <c r="Q72" s="758">
        <f t="shared" si="19"/>
        <v>0</v>
      </c>
      <c r="R72" s="732">
        <f t="shared" si="20"/>
        <v>0</v>
      </c>
      <c r="S72" s="732">
        <f t="shared" si="21"/>
        <v>0</v>
      </c>
      <c r="T72" s="732">
        <f t="shared" si="22"/>
        <v>0</v>
      </c>
      <c r="U72" s="757">
        <f t="shared" si="23"/>
        <v>0</v>
      </c>
      <c r="V72" s="760"/>
      <c r="W72" s="759">
        <f t="shared" si="24"/>
        <v>0</v>
      </c>
      <c r="X72" s="758">
        <f t="shared" si="25"/>
        <v>0</v>
      </c>
      <c r="Y72" s="732">
        <f t="shared" si="26"/>
        <v>0</v>
      </c>
      <c r="Z72" s="732">
        <f t="shared" si="27"/>
        <v>0</v>
      </c>
      <c r="AA72" s="732">
        <f t="shared" si="28"/>
        <v>0</v>
      </c>
      <c r="AB72" s="757">
        <f t="shared" si="29"/>
        <v>0</v>
      </c>
    </row>
    <row r="73" spans="1:28" x14ac:dyDescent="0.25">
      <c r="A73" s="766" t="str">
        <f>Monatsverwendungsnachweis!A83</f>
        <v/>
      </c>
      <c r="B73" s="767">
        <f>Monatsverwendungsnachweis!B83</f>
        <v>0</v>
      </c>
      <c r="C73" s="767">
        <f>Monatsverwendungsnachweis!D83</f>
        <v>0</v>
      </c>
      <c r="D73" s="765">
        <f>Monatsverwendungsnachweis!F83</f>
        <v>0</v>
      </c>
      <c r="E73" s="766">
        <f>Monatsverwendungsnachweis!G83</f>
        <v>0</v>
      </c>
      <c r="F73" s="765">
        <f>Monatsverwendungsnachweis!H83</f>
        <v>0</v>
      </c>
      <c r="G73" s="763" t="e">
        <f>#REF!</f>
        <v>#REF!</v>
      </c>
      <c r="H73" s="763" t="e">
        <f>#REF!</f>
        <v>#REF!</v>
      </c>
      <c r="I73" s="764">
        <f>IF(Monatsverwendungsnachweis!$P$6="ja",1,0)</f>
        <v>0</v>
      </c>
      <c r="J73" s="761">
        <f t="shared" si="15"/>
        <v>1</v>
      </c>
      <c r="K73" s="763">
        <f>Ermittlung_Pauschale!N72</f>
        <v>0</v>
      </c>
      <c r="L73" s="761">
        <f t="shared" si="16"/>
        <v>0</v>
      </c>
      <c r="M73" s="762">
        <f>Monatsverwendungsnachweis!$AG$7</f>
        <v>31</v>
      </c>
      <c r="N73" s="762">
        <f>Monatsverwendungsnachweis!J83</f>
        <v>0</v>
      </c>
      <c r="O73" s="761">
        <f t="shared" si="17"/>
        <v>0</v>
      </c>
      <c r="P73" s="761">
        <f t="shared" si="18"/>
        <v>0</v>
      </c>
      <c r="Q73" s="758">
        <f t="shared" si="19"/>
        <v>0</v>
      </c>
      <c r="R73" s="732">
        <f t="shared" si="20"/>
        <v>0</v>
      </c>
      <c r="S73" s="732">
        <f t="shared" si="21"/>
        <v>0</v>
      </c>
      <c r="T73" s="732">
        <f t="shared" si="22"/>
        <v>0</v>
      </c>
      <c r="U73" s="757">
        <f t="shared" si="23"/>
        <v>0</v>
      </c>
      <c r="V73" s="760"/>
      <c r="W73" s="759">
        <f t="shared" si="24"/>
        <v>0</v>
      </c>
      <c r="X73" s="758">
        <f t="shared" si="25"/>
        <v>0</v>
      </c>
      <c r="Y73" s="732">
        <f t="shared" si="26"/>
        <v>0</v>
      </c>
      <c r="Z73" s="732">
        <f t="shared" si="27"/>
        <v>0</v>
      </c>
      <c r="AA73" s="732">
        <f t="shared" si="28"/>
        <v>0</v>
      </c>
      <c r="AB73" s="757">
        <f t="shared" si="29"/>
        <v>0</v>
      </c>
    </row>
    <row r="74" spans="1:28" x14ac:dyDescent="0.25">
      <c r="A74" s="766" t="str">
        <f>Monatsverwendungsnachweis!A84</f>
        <v/>
      </c>
      <c r="B74" s="767">
        <f>Monatsverwendungsnachweis!B84</f>
        <v>0</v>
      </c>
      <c r="C74" s="767">
        <f>Monatsverwendungsnachweis!D84</f>
        <v>0</v>
      </c>
      <c r="D74" s="765">
        <f>Monatsverwendungsnachweis!F84</f>
        <v>0</v>
      </c>
      <c r="E74" s="766">
        <f>Monatsverwendungsnachweis!G84</f>
        <v>0</v>
      </c>
      <c r="F74" s="765">
        <f>Monatsverwendungsnachweis!H84</f>
        <v>0</v>
      </c>
      <c r="G74" s="763" t="e">
        <f>#REF!</f>
        <v>#REF!</v>
      </c>
      <c r="H74" s="763" t="e">
        <f>#REF!</f>
        <v>#REF!</v>
      </c>
      <c r="I74" s="764">
        <f>IF(Monatsverwendungsnachweis!$P$6="ja",1,0)</f>
        <v>0</v>
      </c>
      <c r="J74" s="761">
        <f t="shared" si="15"/>
        <v>1</v>
      </c>
      <c r="K74" s="763">
        <f>Ermittlung_Pauschale!N73</f>
        <v>0</v>
      </c>
      <c r="L74" s="761">
        <f t="shared" si="16"/>
        <v>0</v>
      </c>
      <c r="M74" s="762">
        <f>Monatsverwendungsnachweis!$AG$7</f>
        <v>31</v>
      </c>
      <c r="N74" s="762">
        <f>Monatsverwendungsnachweis!J84</f>
        <v>0</v>
      </c>
      <c r="O74" s="761">
        <f t="shared" si="17"/>
        <v>0</v>
      </c>
      <c r="P74" s="761">
        <f t="shared" si="18"/>
        <v>0</v>
      </c>
      <c r="Q74" s="758">
        <f t="shared" si="19"/>
        <v>0</v>
      </c>
      <c r="R74" s="732">
        <f t="shared" si="20"/>
        <v>0</v>
      </c>
      <c r="S74" s="732">
        <f t="shared" si="21"/>
        <v>0</v>
      </c>
      <c r="T74" s="732">
        <f t="shared" si="22"/>
        <v>0</v>
      </c>
      <c r="U74" s="757">
        <f t="shared" si="23"/>
        <v>0</v>
      </c>
      <c r="V74" s="760"/>
      <c r="W74" s="759">
        <f t="shared" si="24"/>
        <v>0</v>
      </c>
      <c r="X74" s="758">
        <f t="shared" si="25"/>
        <v>0</v>
      </c>
      <c r="Y74" s="732">
        <f t="shared" si="26"/>
        <v>0</v>
      </c>
      <c r="Z74" s="732">
        <f t="shared" si="27"/>
        <v>0</v>
      </c>
      <c r="AA74" s="732">
        <f t="shared" si="28"/>
        <v>0</v>
      </c>
      <c r="AB74" s="757">
        <f t="shared" si="29"/>
        <v>0</v>
      </c>
    </row>
    <row r="75" spans="1:28" x14ac:dyDescent="0.25">
      <c r="A75" s="766" t="str">
        <f>Monatsverwendungsnachweis!A85</f>
        <v/>
      </c>
      <c r="B75" s="767">
        <f>Monatsverwendungsnachweis!B85</f>
        <v>0</v>
      </c>
      <c r="C75" s="767">
        <f>Monatsverwendungsnachweis!D85</f>
        <v>0</v>
      </c>
      <c r="D75" s="765">
        <f>Monatsverwendungsnachweis!F85</f>
        <v>0</v>
      </c>
      <c r="E75" s="766">
        <f>Monatsverwendungsnachweis!G85</f>
        <v>0</v>
      </c>
      <c r="F75" s="765">
        <f>Monatsverwendungsnachweis!H85</f>
        <v>0</v>
      </c>
      <c r="G75" s="763" t="e">
        <f>#REF!</f>
        <v>#REF!</v>
      </c>
      <c r="H75" s="763" t="e">
        <f>#REF!</f>
        <v>#REF!</v>
      </c>
      <c r="I75" s="764">
        <f>IF(Monatsverwendungsnachweis!$P$6="ja",1,0)</f>
        <v>0</v>
      </c>
      <c r="J75" s="761">
        <f t="shared" si="15"/>
        <v>1</v>
      </c>
      <c r="K75" s="763">
        <f>Ermittlung_Pauschale!N74</f>
        <v>0</v>
      </c>
      <c r="L75" s="761">
        <f t="shared" si="16"/>
        <v>0</v>
      </c>
      <c r="M75" s="762">
        <f>Monatsverwendungsnachweis!$AG$7</f>
        <v>31</v>
      </c>
      <c r="N75" s="762">
        <f>Monatsverwendungsnachweis!J85</f>
        <v>0</v>
      </c>
      <c r="O75" s="761">
        <f t="shared" si="17"/>
        <v>0</v>
      </c>
      <c r="P75" s="761">
        <f t="shared" si="18"/>
        <v>0</v>
      </c>
      <c r="Q75" s="758">
        <f t="shared" si="19"/>
        <v>0</v>
      </c>
      <c r="R75" s="732">
        <f t="shared" si="20"/>
        <v>0</v>
      </c>
      <c r="S75" s="732">
        <f t="shared" si="21"/>
        <v>0</v>
      </c>
      <c r="T75" s="732">
        <f t="shared" si="22"/>
        <v>0</v>
      </c>
      <c r="U75" s="757">
        <f t="shared" si="23"/>
        <v>0</v>
      </c>
      <c r="V75" s="760"/>
      <c r="W75" s="759">
        <f t="shared" si="24"/>
        <v>0</v>
      </c>
      <c r="X75" s="758">
        <f t="shared" si="25"/>
        <v>0</v>
      </c>
      <c r="Y75" s="732">
        <f t="shared" si="26"/>
        <v>0</v>
      </c>
      <c r="Z75" s="732">
        <f t="shared" si="27"/>
        <v>0</v>
      </c>
      <c r="AA75" s="732">
        <f t="shared" si="28"/>
        <v>0</v>
      </c>
      <c r="AB75" s="757">
        <f t="shared" si="29"/>
        <v>0</v>
      </c>
    </row>
    <row r="76" spans="1:28" x14ac:dyDescent="0.25">
      <c r="A76" s="766" t="str">
        <f>Monatsverwendungsnachweis!A86</f>
        <v/>
      </c>
      <c r="B76" s="767">
        <f>Monatsverwendungsnachweis!B86</f>
        <v>0</v>
      </c>
      <c r="C76" s="767">
        <f>Monatsverwendungsnachweis!D86</f>
        <v>0</v>
      </c>
      <c r="D76" s="765">
        <f>Monatsverwendungsnachweis!F86</f>
        <v>0</v>
      </c>
      <c r="E76" s="766">
        <f>Monatsverwendungsnachweis!G86</f>
        <v>0</v>
      </c>
      <c r="F76" s="765">
        <f>Monatsverwendungsnachweis!H86</f>
        <v>0</v>
      </c>
      <c r="G76" s="763" t="e">
        <f>#REF!</f>
        <v>#REF!</v>
      </c>
      <c r="H76" s="763" t="e">
        <f>#REF!</f>
        <v>#REF!</v>
      </c>
      <c r="I76" s="764">
        <f>IF(Monatsverwendungsnachweis!$P$6="ja",1,0)</f>
        <v>0</v>
      </c>
      <c r="J76" s="761">
        <f t="shared" si="15"/>
        <v>1</v>
      </c>
      <c r="K76" s="763">
        <f>Ermittlung_Pauschale!N75</f>
        <v>0</v>
      </c>
      <c r="L76" s="761">
        <f t="shared" si="16"/>
        <v>0</v>
      </c>
      <c r="M76" s="762">
        <f>Monatsverwendungsnachweis!$AG$7</f>
        <v>31</v>
      </c>
      <c r="N76" s="762">
        <f>Monatsverwendungsnachweis!J86</f>
        <v>0</v>
      </c>
      <c r="O76" s="761">
        <f t="shared" si="17"/>
        <v>0</v>
      </c>
      <c r="P76" s="761">
        <f t="shared" si="18"/>
        <v>0</v>
      </c>
      <c r="Q76" s="758">
        <f t="shared" si="19"/>
        <v>0</v>
      </c>
      <c r="R76" s="732">
        <f t="shared" si="20"/>
        <v>0</v>
      </c>
      <c r="S76" s="732">
        <f t="shared" si="21"/>
        <v>0</v>
      </c>
      <c r="T76" s="732">
        <f t="shared" si="22"/>
        <v>0</v>
      </c>
      <c r="U76" s="757">
        <f t="shared" si="23"/>
        <v>0</v>
      </c>
      <c r="V76" s="760"/>
      <c r="W76" s="759">
        <f t="shared" si="24"/>
        <v>0</v>
      </c>
      <c r="X76" s="758">
        <f t="shared" si="25"/>
        <v>0</v>
      </c>
      <c r="Y76" s="732">
        <f t="shared" si="26"/>
        <v>0</v>
      </c>
      <c r="Z76" s="732">
        <f t="shared" si="27"/>
        <v>0</v>
      </c>
      <c r="AA76" s="732">
        <f t="shared" si="28"/>
        <v>0</v>
      </c>
      <c r="AB76" s="757">
        <f t="shared" si="29"/>
        <v>0</v>
      </c>
    </row>
    <row r="77" spans="1:28" x14ac:dyDescent="0.25">
      <c r="A77" s="766" t="str">
        <f>Monatsverwendungsnachweis!A87</f>
        <v/>
      </c>
      <c r="B77" s="767">
        <f>Monatsverwendungsnachweis!B87</f>
        <v>0</v>
      </c>
      <c r="C77" s="767">
        <f>Monatsverwendungsnachweis!D87</f>
        <v>0</v>
      </c>
      <c r="D77" s="765">
        <f>Monatsverwendungsnachweis!F87</f>
        <v>0</v>
      </c>
      <c r="E77" s="766">
        <f>Monatsverwendungsnachweis!G87</f>
        <v>0</v>
      </c>
      <c r="F77" s="765">
        <f>Monatsverwendungsnachweis!H87</f>
        <v>0</v>
      </c>
      <c r="G77" s="763" t="e">
        <f>#REF!</f>
        <v>#REF!</v>
      </c>
      <c r="H77" s="763" t="e">
        <f>#REF!</f>
        <v>#REF!</v>
      </c>
      <c r="I77" s="764">
        <f>IF(Monatsverwendungsnachweis!$P$6="ja",1,0)</f>
        <v>0</v>
      </c>
      <c r="J77" s="761">
        <f t="shared" si="15"/>
        <v>1</v>
      </c>
      <c r="K77" s="763">
        <f>Ermittlung_Pauschale!N76</f>
        <v>0</v>
      </c>
      <c r="L77" s="761">
        <f t="shared" si="16"/>
        <v>0</v>
      </c>
      <c r="M77" s="762">
        <f>Monatsverwendungsnachweis!$AG$7</f>
        <v>31</v>
      </c>
      <c r="N77" s="762">
        <f>Monatsverwendungsnachweis!J87</f>
        <v>0</v>
      </c>
      <c r="O77" s="761">
        <f t="shared" si="17"/>
        <v>0</v>
      </c>
      <c r="P77" s="761">
        <f t="shared" si="18"/>
        <v>0</v>
      </c>
      <c r="Q77" s="758">
        <f t="shared" si="19"/>
        <v>0</v>
      </c>
      <c r="R77" s="732">
        <f t="shared" si="20"/>
        <v>0</v>
      </c>
      <c r="S77" s="732">
        <f t="shared" si="21"/>
        <v>0</v>
      </c>
      <c r="T77" s="732">
        <f t="shared" si="22"/>
        <v>0</v>
      </c>
      <c r="U77" s="757">
        <f t="shared" si="23"/>
        <v>0</v>
      </c>
      <c r="V77" s="760"/>
      <c r="W77" s="759">
        <f t="shared" si="24"/>
        <v>0</v>
      </c>
      <c r="X77" s="758">
        <f t="shared" si="25"/>
        <v>0</v>
      </c>
      <c r="Y77" s="732">
        <f t="shared" si="26"/>
        <v>0</v>
      </c>
      <c r="Z77" s="732">
        <f t="shared" si="27"/>
        <v>0</v>
      </c>
      <c r="AA77" s="732">
        <f t="shared" si="28"/>
        <v>0</v>
      </c>
      <c r="AB77" s="757">
        <f t="shared" si="29"/>
        <v>0</v>
      </c>
    </row>
    <row r="78" spans="1:28" x14ac:dyDescent="0.25">
      <c r="A78" s="766" t="str">
        <f>Monatsverwendungsnachweis!A88</f>
        <v/>
      </c>
      <c r="B78" s="767">
        <f>Monatsverwendungsnachweis!B88</f>
        <v>0</v>
      </c>
      <c r="C78" s="767">
        <f>Monatsverwendungsnachweis!D88</f>
        <v>0</v>
      </c>
      <c r="D78" s="765">
        <f>Monatsverwendungsnachweis!F88</f>
        <v>0</v>
      </c>
      <c r="E78" s="766">
        <f>Monatsverwendungsnachweis!G88</f>
        <v>0</v>
      </c>
      <c r="F78" s="765">
        <f>Monatsverwendungsnachweis!H88</f>
        <v>0</v>
      </c>
      <c r="G78" s="763" t="e">
        <f>#REF!</f>
        <v>#REF!</v>
      </c>
      <c r="H78" s="763" t="e">
        <f>#REF!</f>
        <v>#REF!</v>
      </c>
      <c r="I78" s="764">
        <f>IF(Monatsverwendungsnachweis!$P$6="ja",1,0)</f>
        <v>0</v>
      </c>
      <c r="J78" s="761">
        <f t="shared" si="15"/>
        <v>1</v>
      </c>
      <c r="K78" s="763">
        <f>Ermittlung_Pauschale!N77</f>
        <v>0</v>
      </c>
      <c r="L78" s="761">
        <f t="shared" si="16"/>
        <v>0</v>
      </c>
      <c r="M78" s="762">
        <f>Monatsverwendungsnachweis!$AG$7</f>
        <v>31</v>
      </c>
      <c r="N78" s="762">
        <f>Monatsverwendungsnachweis!J88</f>
        <v>0</v>
      </c>
      <c r="O78" s="761">
        <f t="shared" si="17"/>
        <v>0</v>
      </c>
      <c r="P78" s="761">
        <f t="shared" si="18"/>
        <v>0</v>
      </c>
      <c r="Q78" s="758">
        <f t="shared" si="19"/>
        <v>0</v>
      </c>
      <c r="R78" s="732">
        <f t="shared" si="20"/>
        <v>0</v>
      </c>
      <c r="S78" s="732">
        <f t="shared" si="21"/>
        <v>0</v>
      </c>
      <c r="T78" s="732">
        <f t="shared" si="22"/>
        <v>0</v>
      </c>
      <c r="U78" s="757">
        <f t="shared" si="23"/>
        <v>0</v>
      </c>
      <c r="V78" s="760"/>
      <c r="W78" s="759">
        <f t="shared" si="24"/>
        <v>0</v>
      </c>
      <c r="X78" s="758">
        <f t="shared" si="25"/>
        <v>0</v>
      </c>
      <c r="Y78" s="732">
        <f t="shared" si="26"/>
        <v>0</v>
      </c>
      <c r="Z78" s="732">
        <f t="shared" si="27"/>
        <v>0</v>
      </c>
      <c r="AA78" s="732">
        <f t="shared" si="28"/>
        <v>0</v>
      </c>
      <c r="AB78" s="757">
        <f t="shared" si="29"/>
        <v>0</v>
      </c>
    </row>
    <row r="79" spans="1:28" x14ac:dyDescent="0.25">
      <c r="A79" s="766" t="str">
        <f>Monatsverwendungsnachweis!A89</f>
        <v/>
      </c>
      <c r="B79" s="767">
        <f>Monatsverwendungsnachweis!B89</f>
        <v>0</v>
      </c>
      <c r="C79" s="767">
        <f>Monatsverwendungsnachweis!D89</f>
        <v>0</v>
      </c>
      <c r="D79" s="765">
        <f>Monatsverwendungsnachweis!F89</f>
        <v>0</v>
      </c>
      <c r="E79" s="766">
        <f>Monatsverwendungsnachweis!G89</f>
        <v>0</v>
      </c>
      <c r="F79" s="765">
        <f>Monatsverwendungsnachweis!H89</f>
        <v>0</v>
      </c>
      <c r="G79" s="763" t="e">
        <f>#REF!</f>
        <v>#REF!</v>
      </c>
      <c r="H79" s="763" t="e">
        <f>#REF!</f>
        <v>#REF!</v>
      </c>
      <c r="I79" s="764">
        <f>IF(Monatsverwendungsnachweis!$P$6="ja",1,0)</f>
        <v>0</v>
      </c>
      <c r="J79" s="761">
        <f t="shared" si="15"/>
        <v>1</v>
      </c>
      <c r="K79" s="763">
        <f>Ermittlung_Pauschale!N78</f>
        <v>0</v>
      </c>
      <c r="L79" s="761">
        <f t="shared" si="16"/>
        <v>0</v>
      </c>
      <c r="M79" s="762">
        <f>Monatsverwendungsnachweis!$AG$7</f>
        <v>31</v>
      </c>
      <c r="N79" s="762">
        <f>Monatsverwendungsnachweis!J89</f>
        <v>0</v>
      </c>
      <c r="O79" s="761">
        <f t="shared" si="17"/>
        <v>0</v>
      </c>
      <c r="P79" s="761">
        <f t="shared" si="18"/>
        <v>0</v>
      </c>
      <c r="Q79" s="758">
        <f t="shared" si="19"/>
        <v>0</v>
      </c>
      <c r="R79" s="732">
        <f t="shared" si="20"/>
        <v>0</v>
      </c>
      <c r="S79" s="732">
        <f t="shared" si="21"/>
        <v>0</v>
      </c>
      <c r="T79" s="732">
        <f t="shared" si="22"/>
        <v>0</v>
      </c>
      <c r="U79" s="757">
        <f t="shared" si="23"/>
        <v>0</v>
      </c>
      <c r="V79" s="760"/>
      <c r="W79" s="759">
        <f t="shared" si="24"/>
        <v>0</v>
      </c>
      <c r="X79" s="758">
        <f t="shared" si="25"/>
        <v>0</v>
      </c>
      <c r="Y79" s="732">
        <f t="shared" si="26"/>
        <v>0</v>
      </c>
      <c r="Z79" s="732">
        <f t="shared" si="27"/>
        <v>0</v>
      </c>
      <c r="AA79" s="732">
        <f t="shared" si="28"/>
        <v>0</v>
      </c>
      <c r="AB79" s="757">
        <f t="shared" si="29"/>
        <v>0</v>
      </c>
    </row>
    <row r="80" spans="1:28" x14ac:dyDescent="0.25">
      <c r="A80" s="766" t="str">
        <f>Monatsverwendungsnachweis!A90</f>
        <v/>
      </c>
      <c r="B80" s="767">
        <f>Monatsverwendungsnachweis!B90</f>
        <v>0</v>
      </c>
      <c r="C80" s="767">
        <f>Monatsverwendungsnachweis!D90</f>
        <v>0</v>
      </c>
      <c r="D80" s="765">
        <f>Monatsverwendungsnachweis!F90</f>
        <v>0</v>
      </c>
      <c r="E80" s="766">
        <f>Monatsverwendungsnachweis!G90</f>
        <v>0</v>
      </c>
      <c r="F80" s="765">
        <f>Monatsverwendungsnachweis!H90</f>
        <v>0</v>
      </c>
      <c r="G80" s="763" t="e">
        <f>#REF!</f>
        <v>#REF!</v>
      </c>
      <c r="H80" s="763" t="e">
        <f>#REF!</f>
        <v>#REF!</v>
      </c>
      <c r="I80" s="764">
        <f>IF(Monatsverwendungsnachweis!$P$6="ja",1,0)</f>
        <v>0</v>
      </c>
      <c r="J80" s="761">
        <f t="shared" si="15"/>
        <v>1</v>
      </c>
      <c r="K80" s="763">
        <f>Ermittlung_Pauschale!N79</f>
        <v>0</v>
      </c>
      <c r="L80" s="761">
        <f t="shared" si="16"/>
        <v>0</v>
      </c>
      <c r="M80" s="762">
        <f>Monatsverwendungsnachweis!$AG$7</f>
        <v>31</v>
      </c>
      <c r="N80" s="762">
        <f>Monatsverwendungsnachweis!J90</f>
        <v>0</v>
      </c>
      <c r="O80" s="761">
        <f t="shared" si="17"/>
        <v>0</v>
      </c>
      <c r="P80" s="761">
        <f t="shared" si="18"/>
        <v>0</v>
      </c>
      <c r="Q80" s="758">
        <f t="shared" si="19"/>
        <v>0</v>
      </c>
      <c r="R80" s="732">
        <f t="shared" si="20"/>
        <v>0</v>
      </c>
      <c r="S80" s="732">
        <f t="shared" si="21"/>
        <v>0</v>
      </c>
      <c r="T80" s="732">
        <f t="shared" si="22"/>
        <v>0</v>
      </c>
      <c r="U80" s="757">
        <f t="shared" si="23"/>
        <v>0</v>
      </c>
      <c r="V80" s="760"/>
      <c r="W80" s="759">
        <f t="shared" si="24"/>
        <v>0</v>
      </c>
      <c r="X80" s="758">
        <f t="shared" si="25"/>
        <v>0</v>
      </c>
      <c r="Y80" s="732">
        <f t="shared" si="26"/>
        <v>0</v>
      </c>
      <c r="Z80" s="732">
        <f t="shared" si="27"/>
        <v>0</v>
      </c>
      <c r="AA80" s="732">
        <f t="shared" si="28"/>
        <v>0</v>
      </c>
      <c r="AB80" s="757">
        <f t="shared" si="29"/>
        <v>0</v>
      </c>
    </row>
    <row r="81" spans="1:28" x14ac:dyDescent="0.25">
      <c r="A81" s="766" t="str">
        <f>Monatsverwendungsnachweis!A91</f>
        <v/>
      </c>
      <c r="B81" s="767">
        <f>Monatsverwendungsnachweis!B91</f>
        <v>0</v>
      </c>
      <c r="C81" s="767">
        <f>Monatsverwendungsnachweis!D91</f>
        <v>0</v>
      </c>
      <c r="D81" s="765">
        <f>Monatsverwendungsnachweis!F91</f>
        <v>0</v>
      </c>
      <c r="E81" s="766">
        <f>Monatsverwendungsnachweis!G91</f>
        <v>0</v>
      </c>
      <c r="F81" s="765">
        <f>Monatsverwendungsnachweis!H91</f>
        <v>0</v>
      </c>
      <c r="G81" s="763" t="e">
        <f>#REF!</f>
        <v>#REF!</v>
      </c>
      <c r="H81" s="763" t="e">
        <f>#REF!</f>
        <v>#REF!</v>
      </c>
      <c r="I81" s="764">
        <f>IF(Monatsverwendungsnachweis!$P$6="ja",1,0)</f>
        <v>0</v>
      </c>
      <c r="J81" s="761">
        <f t="shared" si="15"/>
        <v>1</v>
      </c>
      <c r="K81" s="763">
        <f>Ermittlung_Pauschale!N80</f>
        <v>0</v>
      </c>
      <c r="L81" s="761">
        <f t="shared" si="16"/>
        <v>0</v>
      </c>
      <c r="M81" s="762">
        <f>Monatsverwendungsnachweis!$AG$7</f>
        <v>31</v>
      </c>
      <c r="N81" s="762">
        <f>Monatsverwendungsnachweis!J91</f>
        <v>0</v>
      </c>
      <c r="O81" s="761">
        <f t="shared" si="17"/>
        <v>0</v>
      </c>
      <c r="P81" s="761">
        <f t="shared" si="18"/>
        <v>0</v>
      </c>
      <c r="Q81" s="758">
        <f t="shared" si="19"/>
        <v>0</v>
      </c>
      <c r="R81" s="732">
        <f t="shared" si="20"/>
        <v>0</v>
      </c>
      <c r="S81" s="732">
        <f t="shared" si="21"/>
        <v>0</v>
      </c>
      <c r="T81" s="732">
        <f t="shared" si="22"/>
        <v>0</v>
      </c>
      <c r="U81" s="757">
        <f t="shared" si="23"/>
        <v>0</v>
      </c>
      <c r="V81" s="760"/>
      <c r="W81" s="759">
        <f t="shared" si="24"/>
        <v>0</v>
      </c>
      <c r="X81" s="758">
        <f t="shared" si="25"/>
        <v>0</v>
      </c>
      <c r="Y81" s="732">
        <f t="shared" si="26"/>
        <v>0</v>
      </c>
      <c r="Z81" s="732">
        <f t="shared" si="27"/>
        <v>0</v>
      </c>
      <c r="AA81" s="732">
        <f t="shared" si="28"/>
        <v>0</v>
      </c>
      <c r="AB81" s="757">
        <f t="shared" si="29"/>
        <v>0</v>
      </c>
    </row>
    <row r="82" spans="1:28" x14ac:dyDescent="0.25">
      <c r="A82" s="766" t="str">
        <f>Monatsverwendungsnachweis!A92</f>
        <v/>
      </c>
      <c r="B82" s="767">
        <f>Monatsverwendungsnachweis!B92</f>
        <v>0</v>
      </c>
      <c r="C82" s="767">
        <f>Monatsverwendungsnachweis!D92</f>
        <v>0</v>
      </c>
      <c r="D82" s="765">
        <f>Monatsverwendungsnachweis!F92</f>
        <v>0</v>
      </c>
      <c r="E82" s="766">
        <f>Monatsverwendungsnachweis!G92</f>
        <v>0</v>
      </c>
      <c r="F82" s="765">
        <f>Monatsverwendungsnachweis!H92</f>
        <v>0</v>
      </c>
      <c r="G82" s="763" t="e">
        <f>#REF!</f>
        <v>#REF!</v>
      </c>
      <c r="H82" s="763" t="e">
        <f>#REF!</f>
        <v>#REF!</v>
      </c>
      <c r="I82" s="764">
        <f>IF(Monatsverwendungsnachweis!$P$6="ja",1,0)</f>
        <v>0</v>
      </c>
      <c r="J82" s="761">
        <f t="shared" si="15"/>
        <v>1</v>
      </c>
      <c r="K82" s="763">
        <f>Ermittlung_Pauschale!N81</f>
        <v>0</v>
      </c>
      <c r="L82" s="761">
        <f t="shared" si="16"/>
        <v>0</v>
      </c>
      <c r="M82" s="762">
        <f>Monatsverwendungsnachweis!$AG$7</f>
        <v>31</v>
      </c>
      <c r="N82" s="762">
        <f>Monatsverwendungsnachweis!J92</f>
        <v>0</v>
      </c>
      <c r="O82" s="761">
        <f t="shared" si="17"/>
        <v>0</v>
      </c>
      <c r="P82" s="761">
        <f t="shared" si="18"/>
        <v>0</v>
      </c>
      <c r="Q82" s="758">
        <f t="shared" si="19"/>
        <v>0</v>
      </c>
      <c r="R82" s="732">
        <f t="shared" si="20"/>
        <v>0</v>
      </c>
      <c r="S82" s="732">
        <f t="shared" si="21"/>
        <v>0</v>
      </c>
      <c r="T82" s="732">
        <f t="shared" si="22"/>
        <v>0</v>
      </c>
      <c r="U82" s="757">
        <f t="shared" si="23"/>
        <v>0</v>
      </c>
      <c r="V82" s="760"/>
      <c r="W82" s="759">
        <f t="shared" si="24"/>
        <v>0</v>
      </c>
      <c r="X82" s="758">
        <f t="shared" si="25"/>
        <v>0</v>
      </c>
      <c r="Y82" s="732">
        <f t="shared" si="26"/>
        <v>0</v>
      </c>
      <c r="Z82" s="732">
        <f t="shared" si="27"/>
        <v>0</v>
      </c>
      <c r="AA82" s="732">
        <f t="shared" si="28"/>
        <v>0</v>
      </c>
      <c r="AB82" s="757">
        <f t="shared" si="29"/>
        <v>0</v>
      </c>
    </row>
    <row r="83" spans="1:28" x14ac:dyDescent="0.25">
      <c r="A83" s="766" t="str">
        <f>Monatsverwendungsnachweis!A93</f>
        <v/>
      </c>
      <c r="B83" s="767">
        <f>Monatsverwendungsnachweis!B93</f>
        <v>0</v>
      </c>
      <c r="C83" s="767">
        <f>Monatsverwendungsnachweis!D93</f>
        <v>0</v>
      </c>
      <c r="D83" s="765">
        <f>Monatsverwendungsnachweis!F93</f>
        <v>0</v>
      </c>
      <c r="E83" s="766">
        <f>Monatsverwendungsnachweis!G93</f>
        <v>0</v>
      </c>
      <c r="F83" s="765">
        <f>Monatsverwendungsnachweis!H93</f>
        <v>0</v>
      </c>
      <c r="G83" s="763" t="e">
        <f>#REF!</f>
        <v>#REF!</v>
      </c>
      <c r="H83" s="763" t="e">
        <f>#REF!</f>
        <v>#REF!</v>
      </c>
      <c r="I83" s="764">
        <f>IF(Monatsverwendungsnachweis!$P$6="ja",1,0)</f>
        <v>0</v>
      </c>
      <c r="J83" s="761">
        <f t="shared" si="15"/>
        <v>1</v>
      </c>
      <c r="K83" s="763">
        <f>Ermittlung_Pauschale!N82</f>
        <v>0</v>
      </c>
      <c r="L83" s="761">
        <f t="shared" si="16"/>
        <v>0</v>
      </c>
      <c r="M83" s="762">
        <f>Monatsverwendungsnachweis!$AG$7</f>
        <v>31</v>
      </c>
      <c r="N83" s="762">
        <f>Monatsverwendungsnachweis!J93</f>
        <v>0</v>
      </c>
      <c r="O83" s="761">
        <f t="shared" si="17"/>
        <v>0</v>
      </c>
      <c r="P83" s="761">
        <f t="shared" si="18"/>
        <v>0</v>
      </c>
      <c r="Q83" s="758">
        <f t="shared" si="19"/>
        <v>0</v>
      </c>
      <c r="R83" s="732">
        <f t="shared" si="20"/>
        <v>0</v>
      </c>
      <c r="S83" s="732">
        <f t="shared" si="21"/>
        <v>0</v>
      </c>
      <c r="T83" s="732">
        <f t="shared" si="22"/>
        <v>0</v>
      </c>
      <c r="U83" s="757">
        <f t="shared" si="23"/>
        <v>0</v>
      </c>
      <c r="V83" s="760"/>
      <c r="W83" s="759">
        <f t="shared" si="24"/>
        <v>0</v>
      </c>
      <c r="X83" s="758">
        <f t="shared" si="25"/>
        <v>0</v>
      </c>
      <c r="Y83" s="732">
        <f t="shared" si="26"/>
        <v>0</v>
      </c>
      <c r="Z83" s="732">
        <f t="shared" si="27"/>
        <v>0</v>
      </c>
      <c r="AA83" s="732">
        <f t="shared" si="28"/>
        <v>0</v>
      </c>
      <c r="AB83" s="757">
        <f t="shared" si="29"/>
        <v>0</v>
      </c>
    </row>
    <row r="84" spans="1:28" x14ac:dyDescent="0.25">
      <c r="A84" s="766" t="str">
        <f>Monatsverwendungsnachweis!A94</f>
        <v/>
      </c>
      <c r="B84" s="767">
        <f>Monatsverwendungsnachweis!B94</f>
        <v>0</v>
      </c>
      <c r="C84" s="767">
        <f>Monatsverwendungsnachweis!D94</f>
        <v>0</v>
      </c>
      <c r="D84" s="765">
        <f>Monatsverwendungsnachweis!F94</f>
        <v>0</v>
      </c>
      <c r="E84" s="766">
        <f>Monatsverwendungsnachweis!G94</f>
        <v>0</v>
      </c>
      <c r="F84" s="765">
        <f>Monatsverwendungsnachweis!H94</f>
        <v>0</v>
      </c>
      <c r="G84" s="763" t="e">
        <f>#REF!</f>
        <v>#REF!</v>
      </c>
      <c r="H84" s="763" t="e">
        <f>#REF!</f>
        <v>#REF!</v>
      </c>
      <c r="I84" s="764">
        <f>IF(Monatsverwendungsnachweis!$P$6="ja",1,0)</f>
        <v>0</v>
      </c>
      <c r="J84" s="761">
        <f t="shared" si="15"/>
        <v>1</v>
      </c>
      <c r="K84" s="763">
        <f>Ermittlung_Pauschale!N83</f>
        <v>0</v>
      </c>
      <c r="L84" s="761">
        <f t="shared" si="16"/>
        <v>0</v>
      </c>
      <c r="M84" s="762">
        <f>Monatsverwendungsnachweis!$AG$7</f>
        <v>31</v>
      </c>
      <c r="N84" s="762">
        <f>Monatsverwendungsnachweis!J94</f>
        <v>0</v>
      </c>
      <c r="O84" s="761">
        <f t="shared" si="17"/>
        <v>0</v>
      </c>
      <c r="P84" s="761">
        <f t="shared" si="18"/>
        <v>0</v>
      </c>
      <c r="Q84" s="758">
        <f t="shared" si="19"/>
        <v>0</v>
      </c>
      <c r="R84" s="732">
        <f t="shared" si="20"/>
        <v>0</v>
      </c>
      <c r="S84" s="732">
        <f t="shared" si="21"/>
        <v>0</v>
      </c>
      <c r="T84" s="732">
        <f t="shared" si="22"/>
        <v>0</v>
      </c>
      <c r="U84" s="757">
        <f t="shared" si="23"/>
        <v>0</v>
      </c>
      <c r="V84" s="760"/>
      <c r="W84" s="759">
        <f t="shared" si="24"/>
        <v>0</v>
      </c>
      <c r="X84" s="758">
        <f t="shared" si="25"/>
        <v>0</v>
      </c>
      <c r="Y84" s="732">
        <f t="shared" si="26"/>
        <v>0</v>
      </c>
      <c r="Z84" s="732">
        <f t="shared" si="27"/>
        <v>0</v>
      </c>
      <c r="AA84" s="732">
        <f t="shared" si="28"/>
        <v>0</v>
      </c>
      <c r="AB84" s="757">
        <f t="shared" si="29"/>
        <v>0</v>
      </c>
    </row>
    <row r="85" spans="1:28" x14ac:dyDescent="0.25">
      <c r="A85" s="766" t="str">
        <f>Monatsverwendungsnachweis!A95</f>
        <v/>
      </c>
      <c r="B85" s="767">
        <f>Monatsverwendungsnachweis!B95</f>
        <v>0</v>
      </c>
      <c r="C85" s="767">
        <f>Monatsverwendungsnachweis!D95</f>
        <v>0</v>
      </c>
      <c r="D85" s="765">
        <f>Monatsverwendungsnachweis!F95</f>
        <v>0</v>
      </c>
      <c r="E85" s="766">
        <f>Monatsverwendungsnachweis!G95</f>
        <v>0</v>
      </c>
      <c r="F85" s="765">
        <f>Monatsverwendungsnachweis!H95</f>
        <v>0</v>
      </c>
      <c r="G85" s="763" t="e">
        <f>#REF!</f>
        <v>#REF!</v>
      </c>
      <c r="H85" s="763" t="e">
        <f>#REF!</f>
        <v>#REF!</v>
      </c>
      <c r="I85" s="764">
        <f>IF(Monatsverwendungsnachweis!$P$6="ja",1,0)</f>
        <v>0</v>
      </c>
      <c r="J85" s="761">
        <f t="shared" si="15"/>
        <v>1</v>
      </c>
      <c r="K85" s="763">
        <f>Ermittlung_Pauschale!N84</f>
        <v>0</v>
      </c>
      <c r="L85" s="761">
        <f t="shared" si="16"/>
        <v>0</v>
      </c>
      <c r="M85" s="762">
        <f>Monatsverwendungsnachweis!$AG$7</f>
        <v>31</v>
      </c>
      <c r="N85" s="762">
        <f>Monatsverwendungsnachweis!J95</f>
        <v>0</v>
      </c>
      <c r="O85" s="761">
        <f t="shared" si="17"/>
        <v>0</v>
      </c>
      <c r="P85" s="761">
        <f t="shared" si="18"/>
        <v>0</v>
      </c>
      <c r="Q85" s="758">
        <f t="shared" si="19"/>
        <v>0</v>
      </c>
      <c r="R85" s="732">
        <f t="shared" si="20"/>
        <v>0</v>
      </c>
      <c r="S85" s="732">
        <f t="shared" si="21"/>
        <v>0</v>
      </c>
      <c r="T85" s="732">
        <f t="shared" si="22"/>
        <v>0</v>
      </c>
      <c r="U85" s="757">
        <f t="shared" si="23"/>
        <v>0</v>
      </c>
      <c r="V85" s="760"/>
      <c r="W85" s="759">
        <f t="shared" si="24"/>
        <v>0</v>
      </c>
      <c r="X85" s="758">
        <f t="shared" si="25"/>
        <v>0</v>
      </c>
      <c r="Y85" s="732">
        <f t="shared" si="26"/>
        <v>0</v>
      </c>
      <c r="Z85" s="732">
        <f t="shared" si="27"/>
        <v>0</v>
      </c>
      <c r="AA85" s="732">
        <f t="shared" si="28"/>
        <v>0</v>
      </c>
      <c r="AB85" s="757">
        <f t="shared" si="29"/>
        <v>0</v>
      </c>
    </row>
    <row r="86" spans="1:28" x14ac:dyDescent="0.25">
      <c r="A86" s="766" t="str">
        <f>Monatsverwendungsnachweis!A96</f>
        <v/>
      </c>
      <c r="B86" s="767">
        <f>Monatsverwendungsnachweis!B96</f>
        <v>0</v>
      </c>
      <c r="C86" s="767">
        <f>Monatsverwendungsnachweis!D96</f>
        <v>0</v>
      </c>
      <c r="D86" s="765">
        <f>Monatsverwendungsnachweis!F96</f>
        <v>0</v>
      </c>
      <c r="E86" s="766">
        <f>Monatsverwendungsnachweis!G96</f>
        <v>0</v>
      </c>
      <c r="F86" s="765">
        <f>Monatsverwendungsnachweis!H96</f>
        <v>0</v>
      </c>
      <c r="G86" s="763" t="e">
        <f>#REF!</f>
        <v>#REF!</v>
      </c>
      <c r="H86" s="763" t="e">
        <f>#REF!</f>
        <v>#REF!</v>
      </c>
      <c r="I86" s="764">
        <f>IF(Monatsverwendungsnachweis!$P$6="ja",1,0)</f>
        <v>0</v>
      </c>
      <c r="J86" s="761">
        <f t="shared" si="15"/>
        <v>1</v>
      </c>
      <c r="K86" s="763">
        <f>Ermittlung_Pauschale!N85</f>
        <v>0</v>
      </c>
      <c r="L86" s="761">
        <f t="shared" si="16"/>
        <v>0</v>
      </c>
      <c r="M86" s="762">
        <f>Monatsverwendungsnachweis!$AG$7</f>
        <v>31</v>
      </c>
      <c r="N86" s="762">
        <f>Monatsverwendungsnachweis!J96</f>
        <v>0</v>
      </c>
      <c r="O86" s="761">
        <f t="shared" si="17"/>
        <v>0</v>
      </c>
      <c r="P86" s="761">
        <f t="shared" si="18"/>
        <v>0</v>
      </c>
      <c r="Q86" s="758">
        <f t="shared" si="19"/>
        <v>0</v>
      </c>
      <c r="R86" s="732">
        <f t="shared" si="20"/>
        <v>0</v>
      </c>
      <c r="S86" s="732">
        <f t="shared" si="21"/>
        <v>0</v>
      </c>
      <c r="T86" s="732">
        <f t="shared" si="22"/>
        <v>0</v>
      </c>
      <c r="U86" s="757">
        <f t="shared" si="23"/>
        <v>0</v>
      </c>
      <c r="V86" s="760"/>
      <c r="W86" s="759">
        <f t="shared" si="24"/>
        <v>0</v>
      </c>
      <c r="X86" s="758">
        <f t="shared" si="25"/>
        <v>0</v>
      </c>
      <c r="Y86" s="732">
        <f t="shared" si="26"/>
        <v>0</v>
      </c>
      <c r="Z86" s="732">
        <f t="shared" si="27"/>
        <v>0</v>
      </c>
      <c r="AA86" s="732">
        <f t="shared" si="28"/>
        <v>0</v>
      </c>
      <c r="AB86" s="757">
        <f t="shared" si="29"/>
        <v>0</v>
      </c>
    </row>
    <row r="87" spans="1:28" x14ac:dyDescent="0.25">
      <c r="A87" s="766" t="str">
        <f>Monatsverwendungsnachweis!A97</f>
        <v/>
      </c>
      <c r="B87" s="767">
        <f>Monatsverwendungsnachweis!B97</f>
        <v>0</v>
      </c>
      <c r="C87" s="767">
        <f>Monatsverwendungsnachweis!D97</f>
        <v>0</v>
      </c>
      <c r="D87" s="765">
        <f>Monatsverwendungsnachweis!F97</f>
        <v>0</v>
      </c>
      <c r="E87" s="766">
        <f>Monatsverwendungsnachweis!G97</f>
        <v>0</v>
      </c>
      <c r="F87" s="765">
        <f>Monatsverwendungsnachweis!H97</f>
        <v>0</v>
      </c>
      <c r="G87" s="763" t="e">
        <f>#REF!</f>
        <v>#REF!</v>
      </c>
      <c r="H87" s="763" t="e">
        <f>#REF!</f>
        <v>#REF!</v>
      </c>
      <c r="I87" s="764">
        <f>IF(Monatsverwendungsnachweis!$P$6="ja",1,0)</f>
        <v>0</v>
      </c>
      <c r="J87" s="761">
        <f t="shared" si="15"/>
        <v>1</v>
      </c>
      <c r="K87" s="763">
        <f>Ermittlung_Pauschale!N86</f>
        <v>0</v>
      </c>
      <c r="L87" s="761">
        <f t="shared" si="16"/>
        <v>0</v>
      </c>
      <c r="M87" s="762">
        <f>Monatsverwendungsnachweis!$AG$7</f>
        <v>31</v>
      </c>
      <c r="N87" s="762">
        <f>Monatsverwendungsnachweis!J97</f>
        <v>0</v>
      </c>
      <c r="O87" s="761">
        <f t="shared" si="17"/>
        <v>0</v>
      </c>
      <c r="P87" s="761">
        <f t="shared" si="18"/>
        <v>0</v>
      </c>
      <c r="Q87" s="758">
        <f t="shared" si="19"/>
        <v>0</v>
      </c>
      <c r="R87" s="732">
        <f t="shared" si="20"/>
        <v>0</v>
      </c>
      <c r="S87" s="732">
        <f t="shared" si="21"/>
        <v>0</v>
      </c>
      <c r="T87" s="732">
        <f t="shared" si="22"/>
        <v>0</v>
      </c>
      <c r="U87" s="757">
        <f t="shared" si="23"/>
        <v>0</v>
      </c>
      <c r="V87" s="760"/>
      <c r="W87" s="759">
        <f t="shared" si="24"/>
        <v>0</v>
      </c>
      <c r="X87" s="758">
        <f t="shared" si="25"/>
        <v>0</v>
      </c>
      <c r="Y87" s="732">
        <f t="shared" si="26"/>
        <v>0</v>
      </c>
      <c r="Z87" s="732">
        <f t="shared" si="27"/>
        <v>0</v>
      </c>
      <c r="AA87" s="732">
        <f t="shared" si="28"/>
        <v>0</v>
      </c>
      <c r="AB87" s="757">
        <f t="shared" si="29"/>
        <v>0</v>
      </c>
    </row>
    <row r="88" spans="1:28" x14ac:dyDescent="0.25">
      <c r="A88" s="766" t="str">
        <f>Monatsverwendungsnachweis!A98</f>
        <v/>
      </c>
      <c r="B88" s="767">
        <f>Monatsverwendungsnachweis!B98</f>
        <v>0</v>
      </c>
      <c r="C88" s="767">
        <f>Monatsverwendungsnachweis!D98</f>
        <v>0</v>
      </c>
      <c r="D88" s="765">
        <f>Monatsverwendungsnachweis!F98</f>
        <v>0</v>
      </c>
      <c r="E88" s="766">
        <f>Monatsverwendungsnachweis!G98</f>
        <v>0</v>
      </c>
      <c r="F88" s="765">
        <f>Monatsverwendungsnachweis!H98</f>
        <v>0</v>
      </c>
      <c r="G88" s="763" t="e">
        <f>#REF!</f>
        <v>#REF!</v>
      </c>
      <c r="H88" s="763" t="e">
        <f>#REF!</f>
        <v>#REF!</v>
      </c>
      <c r="I88" s="764">
        <f>IF(Monatsverwendungsnachweis!$P$6="ja",1,0)</f>
        <v>0</v>
      </c>
      <c r="J88" s="761">
        <f t="shared" si="15"/>
        <v>1</v>
      </c>
      <c r="K88" s="763">
        <f>Ermittlung_Pauschale!N87</f>
        <v>0</v>
      </c>
      <c r="L88" s="761">
        <f t="shared" si="16"/>
        <v>0</v>
      </c>
      <c r="M88" s="762">
        <f>Monatsverwendungsnachweis!$AG$7</f>
        <v>31</v>
      </c>
      <c r="N88" s="762">
        <f>Monatsverwendungsnachweis!J98</f>
        <v>0</v>
      </c>
      <c r="O88" s="761">
        <f t="shared" si="17"/>
        <v>0</v>
      </c>
      <c r="P88" s="761">
        <f t="shared" si="18"/>
        <v>0</v>
      </c>
      <c r="Q88" s="758">
        <f t="shared" si="19"/>
        <v>0</v>
      </c>
      <c r="R88" s="732">
        <f t="shared" si="20"/>
        <v>0</v>
      </c>
      <c r="S88" s="732">
        <f t="shared" si="21"/>
        <v>0</v>
      </c>
      <c r="T88" s="732">
        <f t="shared" si="22"/>
        <v>0</v>
      </c>
      <c r="U88" s="757">
        <f t="shared" si="23"/>
        <v>0</v>
      </c>
      <c r="V88" s="760"/>
      <c r="W88" s="759">
        <f t="shared" si="24"/>
        <v>0</v>
      </c>
      <c r="X88" s="758">
        <f t="shared" si="25"/>
        <v>0</v>
      </c>
      <c r="Y88" s="732">
        <f t="shared" si="26"/>
        <v>0</v>
      </c>
      <c r="Z88" s="732">
        <f t="shared" si="27"/>
        <v>0</v>
      </c>
      <c r="AA88" s="732">
        <f t="shared" si="28"/>
        <v>0</v>
      </c>
      <c r="AB88" s="757">
        <f t="shared" si="29"/>
        <v>0</v>
      </c>
    </row>
    <row r="89" spans="1:28" x14ac:dyDescent="0.25">
      <c r="A89" s="766" t="str">
        <f>Monatsverwendungsnachweis!A99</f>
        <v/>
      </c>
      <c r="B89" s="767">
        <f>Monatsverwendungsnachweis!B99</f>
        <v>0</v>
      </c>
      <c r="C89" s="767">
        <f>Monatsverwendungsnachweis!D99</f>
        <v>0</v>
      </c>
      <c r="D89" s="765">
        <f>Monatsverwendungsnachweis!F99</f>
        <v>0</v>
      </c>
      <c r="E89" s="766">
        <f>Monatsverwendungsnachweis!G99</f>
        <v>0</v>
      </c>
      <c r="F89" s="765">
        <f>Monatsverwendungsnachweis!H99</f>
        <v>0</v>
      </c>
      <c r="G89" s="763" t="e">
        <f>#REF!</f>
        <v>#REF!</v>
      </c>
      <c r="H89" s="763" t="e">
        <f>#REF!</f>
        <v>#REF!</v>
      </c>
      <c r="I89" s="764">
        <f>IF(Monatsverwendungsnachweis!$P$6="ja",1,0)</f>
        <v>0</v>
      </c>
      <c r="J89" s="761">
        <f t="shared" si="15"/>
        <v>1</v>
      </c>
      <c r="K89" s="763">
        <f>Ermittlung_Pauschale!N88</f>
        <v>0</v>
      </c>
      <c r="L89" s="761">
        <f t="shared" si="16"/>
        <v>0</v>
      </c>
      <c r="M89" s="762">
        <f>Monatsverwendungsnachweis!$AG$7</f>
        <v>31</v>
      </c>
      <c r="N89" s="762">
        <f>Monatsverwendungsnachweis!J99</f>
        <v>0</v>
      </c>
      <c r="O89" s="761">
        <f t="shared" si="17"/>
        <v>0</v>
      </c>
      <c r="P89" s="761">
        <f t="shared" si="18"/>
        <v>0</v>
      </c>
      <c r="Q89" s="758">
        <f t="shared" si="19"/>
        <v>0</v>
      </c>
      <c r="R89" s="732">
        <f t="shared" si="20"/>
        <v>0</v>
      </c>
      <c r="S89" s="732">
        <f t="shared" si="21"/>
        <v>0</v>
      </c>
      <c r="T89" s="732">
        <f t="shared" si="22"/>
        <v>0</v>
      </c>
      <c r="U89" s="757">
        <f t="shared" si="23"/>
        <v>0</v>
      </c>
      <c r="V89" s="760"/>
      <c r="W89" s="759">
        <f t="shared" si="24"/>
        <v>0</v>
      </c>
      <c r="X89" s="758">
        <f t="shared" si="25"/>
        <v>0</v>
      </c>
      <c r="Y89" s="732">
        <f t="shared" si="26"/>
        <v>0</v>
      </c>
      <c r="Z89" s="732">
        <f t="shared" si="27"/>
        <v>0</v>
      </c>
      <c r="AA89" s="732">
        <f t="shared" si="28"/>
        <v>0</v>
      </c>
      <c r="AB89" s="757">
        <f t="shared" si="29"/>
        <v>0</v>
      </c>
    </row>
    <row r="90" spans="1:28" x14ac:dyDescent="0.25">
      <c r="A90" s="766" t="str">
        <f>Monatsverwendungsnachweis!A100</f>
        <v/>
      </c>
      <c r="B90" s="767">
        <f>Monatsverwendungsnachweis!B100</f>
        <v>0</v>
      </c>
      <c r="C90" s="767">
        <f>Monatsverwendungsnachweis!D100</f>
        <v>0</v>
      </c>
      <c r="D90" s="765">
        <f>Monatsverwendungsnachweis!F100</f>
        <v>0</v>
      </c>
      <c r="E90" s="766">
        <f>Monatsverwendungsnachweis!G100</f>
        <v>0</v>
      </c>
      <c r="F90" s="765">
        <f>Monatsverwendungsnachweis!H100</f>
        <v>0</v>
      </c>
      <c r="G90" s="763" t="e">
        <f>#REF!</f>
        <v>#REF!</v>
      </c>
      <c r="H90" s="763" t="e">
        <f>#REF!</f>
        <v>#REF!</v>
      </c>
      <c r="I90" s="764">
        <f>IF(Monatsverwendungsnachweis!$P$6="ja",1,0)</f>
        <v>0</v>
      </c>
      <c r="J90" s="761">
        <f t="shared" si="15"/>
        <v>1</v>
      </c>
      <c r="K90" s="763">
        <f>Ermittlung_Pauschale!N89</f>
        <v>0</v>
      </c>
      <c r="L90" s="761">
        <f t="shared" si="16"/>
        <v>0</v>
      </c>
      <c r="M90" s="762">
        <f>Monatsverwendungsnachweis!$AG$7</f>
        <v>31</v>
      </c>
      <c r="N90" s="762">
        <f>Monatsverwendungsnachweis!J100</f>
        <v>0</v>
      </c>
      <c r="O90" s="761">
        <f t="shared" si="17"/>
        <v>0</v>
      </c>
      <c r="P90" s="761">
        <f t="shared" si="18"/>
        <v>0</v>
      </c>
      <c r="Q90" s="758">
        <f t="shared" si="19"/>
        <v>0</v>
      </c>
      <c r="R90" s="732">
        <f t="shared" si="20"/>
        <v>0</v>
      </c>
      <c r="S90" s="732">
        <f t="shared" si="21"/>
        <v>0</v>
      </c>
      <c r="T90" s="732">
        <f t="shared" si="22"/>
        <v>0</v>
      </c>
      <c r="U90" s="757">
        <f t="shared" si="23"/>
        <v>0</v>
      </c>
      <c r="V90" s="760"/>
      <c r="W90" s="759">
        <f t="shared" si="24"/>
        <v>0</v>
      </c>
      <c r="X90" s="758">
        <f t="shared" si="25"/>
        <v>0</v>
      </c>
      <c r="Y90" s="732">
        <f t="shared" si="26"/>
        <v>0</v>
      </c>
      <c r="Z90" s="732">
        <f t="shared" si="27"/>
        <v>0</v>
      </c>
      <c r="AA90" s="732">
        <f t="shared" si="28"/>
        <v>0</v>
      </c>
      <c r="AB90" s="757">
        <f t="shared" si="29"/>
        <v>0</v>
      </c>
    </row>
    <row r="91" spans="1:28" x14ac:dyDescent="0.25">
      <c r="A91" s="766" t="str">
        <f>Monatsverwendungsnachweis!A101</f>
        <v/>
      </c>
      <c r="B91" s="767">
        <f>Monatsverwendungsnachweis!B101</f>
        <v>0</v>
      </c>
      <c r="C91" s="767">
        <f>Monatsverwendungsnachweis!D101</f>
        <v>0</v>
      </c>
      <c r="D91" s="765">
        <f>Monatsverwendungsnachweis!F101</f>
        <v>0</v>
      </c>
      <c r="E91" s="766">
        <f>Monatsverwendungsnachweis!G101</f>
        <v>0</v>
      </c>
      <c r="F91" s="765">
        <f>Monatsverwendungsnachweis!H101</f>
        <v>0</v>
      </c>
      <c r="G91" s="763" t="e">
        <f>#REF!</f>
        <v>#REF!</v>
      </c>
      <c r="H91" s="763" t="e">
        <f>#REF!</f>
        <v>#REF!</v>
      </c>
      <c r="I91" s="764">
        <f>IF(Monatsverwendungsnachweis!$P$6="ja",1,0)</f>
        <v>0</v>
      </c>
      <c r="J91" s="761">
        <f t="shared" si="15"/>
        <v>1</v>
      </c>
      <c r="K91" s="763">
        <f>Ermittlung_Pauschale!N90</f>
        <v>0</v>
      </c>
      <c r="L91" s="761">
        <f t="shared" si="16"/>
        <v>0</v>
      </c>
      <c r="M91" s="762">
        <f>Monatsverwendungsnachweis!$AG$7</f>
        <v>31</v>
      </c>
      <c r="N91" s="762">
        <f>Monatsverwendungsnachweis!J101</f>
        <v>0</v>
      </c>
      <c r="O91" s="761">
        <f t="shared" si="17"/>
        <v>0</v>
      </c>
      <c r="P91" s="761">
        <f t="shared" si="18"/>
        <v>0</v>
      </c>
      <c r="Q91" s="758">
        <f t="shared" si="19"/>
        <v>0</v>
      </c>
      <c r="R91" s="732">
        <f t="shared" si="20"/>
        <v>0</v>
      </c>
      <c r="S91" s="732">
        <f t="shared" si="21"/>
        <v>0</v>
      </c>
      <c r="T91" s="732">
        <f t="shared" si="22"/>
        <v>0</v>
      </c>
      <c r="U91" s="757">
        <f t="shared" si="23"/>
        <v>0</v>
      </c>
      <c r="V91" s="760"/>
      <c r="W91" s="759">
        <f t="shared" si="24"/>
        <v>0</v>
      </c>
      <c r="X91" s="758">
        <f t="shared" si="25"/>
        <v>0</v>
      </c>
      <c r="Y91" s="732">
        <f t="shared" si="26"/>
        <v>0</v>
      </c>
      <c r="Z91" s="732">
        <f t="shared" si="27"/>
        <v>0</v>
      </c>
      <c r="AA91" s="732">
        <f t="shared" si="28"/>
        <v>0</v>
      </c>
      <c r="AB91" s="757">
        <f t="shared" si="29"/>
        <v>0</v>
      </c>
    </row>
    <row r="92" spans="1:28" x14ac:dyDescent="0.25">
      <c r="A92" s="766" t="str">
        <f>Monatsverwendungsnachweis!A102</f>
        <v/>
      </c>
      <c r="B92" s="767">
        <f>Monatsverwendungsnachweis!B102</f>
        <v>0</v>
      </c>
      <c r="C92" s="767">
        <f>Monatsverwendungsnachweis!D102</f>
        <v>0</v>
      </c>
      <c r="D92" s="765">
        <f>Monatsverwendungsnachweis!F102</f>
        <v>0</v>
      </c>
      <c r="E92" s="766">
        <f>Monatsverwendungsnachweis!G102</f>
        <v>0</v>
      </c>
      <c r="F92" s="765">
        <f>Monatsverwendungsnachweis!H102</f>
        <v>0</v>
      </c>
      <c r="G92" s="763" t="e">
        <f>#REF!</f>
        <v>#REF!</v>
      </c>
      <c r="H92" s="763" t="e">
        <f>#REF!</f>
        <v>#REF!</v>
      </c>
      <c r="I92" s="764">
        <f>IF(Monatsverwendungsnachweis!$P$6="ja",1,0)</f>
        <v>0</v>
      </c>
      <c r="J92" s="761">
        <f t="shared" si="15"/>
        <v>1</v>
      </c>
      <c r="K92" s="763">
        <f>Ermittlung_Pauschale!N91</f>
        <v>0</v>
      </c>
      <c r="L92" s="761">
        <f t="shared" si="16"/>
        <v>0</v>
      </c>
      <c r="M92" s="762">
        <f>Monatsverwendungsnachweis!$AG$7</f>
        <v>31</v>
      </c>
      <c r="N92" s="762">
        <f>Monatsverwendungsnachweis!J102</f>
        <v>0</v>
      </c>
      <c r="O92" s="761">
        <f t="shared" si="17"/>
        <v>0</v>
      </c>
      <c r="P92" s="761">
        <f t="shared" si="18"/>
        <v>0</v>
      </c>
      <c r="Q92" s="758">
        <f t="shared" si="19"/>
        <v>0</v>
      </c>
      <c r="R92" s="732">
        <f t="shared" si="20"/>
        <v>0</v>
      </c>
      <c r="S92" s="732">
        <f t="shared" si="21"/>
        <v>0</v>
      </c>
      <c r="T92" s="732">
        <f t="shared" si="22"/>
        <v>0</v>
      </c>
      <c r="U92" s="757">
        <f t="shared" si="23"/>
        <v>0</v>
      </c>
      <c r="V92" s="760"/>
      <c r="W92" s="759">
        <f t="shared" si="24"/>
        <v>0</v>
      </c>
      <c r="X92" s="758">
        <f t="shared" si="25"/>
        <v>0</v>
      </c>
      <c r="Y92" s="732">
        <f t="shared" si="26"/>
        <v>0</v>
      </c>
      <c r="Z92" s="732">
        <f t="shared" si="27"/>
        <v>0</v>
      </c>
      <c r="AA92" s="732">
        <f t="shared" si="28"/>
        <v>0</v>
      </c>
      <c r="AB92" s="757">
        <f t="shared" si="29"/>
        <v>0</v>
      </c>
    </row>
    <row r="93" spans="1:28" x14ac:dyDescent="0.25">
      <c r="A93" s="766" t="str">
        <f>Monatsverwendungsnachweis!A103</f>
        <v/>
      </c>
      <c r="B93" s="767">
        <f>Monatsverwendungsnachweis!B103</f>
        <v>0</v>
      </c>
      <c r="C93" s="767">
        <f>Monatsverwendungsnachweis!D103</f>
        <v>0</v>
      </c>
      <c r="D93" s="765">
        <f>Monatsverwendungsnachweis!F103</f>
        <v>0</v>
      </c>
      <c r="E93" s="766">
        <f>Monatsverwendungsnachweis!G103</f>
        <v>0</v>
      </c>
      <c r="F93" s="765">
        <f>Monatsverwendungsnachweis!H103</f>
        <v>0</v>
      </c>
      <c r="G93" s="763" t="e">
        <f>#REF!</f>
        <v>#REF!</v>
      </c>
      <c r="H93" s="763" t="e">
        <f>#REF!</f>
        <v>#REF!</v>
      </c>
      <c r="I93" s="764">
        <f>IF(Monatsverwendungsnachweis!$P$6="ja",1,0)</f>
        <v>0</v>
      </c>
      <c r="J93" s="761">
        <f t="shared" si="15"/>
        <v>1</v>
      </c>
      <c r="K93" s="763">
        <f>Ermittlung_Pauschale!N92</f>
        <v>0</v>
      </c>
      <c r="L93" s="761">
        <f t="shared" si="16"/>
        <v>0</v>
      </c>
      <c r="M93" s="762">
        <f>Monatsverwendungsnachweis!$AG$7</f>
        <v>31</v>
      </c>
      <c r="N93" s="762">
        <f>Monatsverwendungsnachweis!J103</f>
        <v>0</v>
      </c>
      <c r="O93" s="761">
        <f t="shared" si="17"/>
        <v>0</v>
      </c>
      <c r="P93" s="761">
        <f t="shared" si="18"/>
        <v>0</v>
      </c>
      <c r="Q93" s="758">
        <f t="shared" si="19"/>
        <v>0</v>
      </c>
      <c r="R93" s="732">
        <f t="shared" si="20"/>
        <v>0</v>
      </c>
      <c r="S93" s="732">
        <f t="shared" si="21"/>
        <v>0</v>
      </c>
      <c r="T93" s="732">
        <f t="shared" si="22"/>
        <v>0</v>
      </c>
      <c r="U93" s="757">
        <f t="shared" si="23"/>
        <v>0</v>
      </c>
      <c r="V93" s="760"/>
      <c r="W93" s="759">
        <f t="shared" si="24"/>
        <v>0</v>
      </c>
      <c r="X93" s="758">
        <f t="shared" si="25"/>
        <v>0</v>
      </c>
      <c r="Y93" s="732">
        <f t="shared" si="26"/>
        <v>0</v>
      </c>
      <c r="Z93" s="732">
        <f t="shared" si="27"/>
        <v>0</v>
      </c>
      <c r="AA93" s="732">
        <f t="shared" si="28"/>
        <v>0</v>
      </c>
      <c r="AB93" s="757">
        <f t="shared" si="29"/>
        <v>0</v>
      </c>
    </row>
    <row r="94" spans="1:28" x14ac:dyDescent="0.25">
      <c r="A94" s="766" t="str">
        <f>Monatsverwendungsnachweis!A104</f>
        <v/>
      </c>
      <c r="B94" s="767">
        <f>Monatsverwendungsnachweis!B104</f>
        <v>0</v>
      </c>
      <c r="C94" s="767">
        <f>Monatsverwendungsnachweis!D104</f>
        <v>0</v>
      </c>
      <c r="D94" s="765">
        <f>Monatsverwendungsnachweis!F104</f>
        <v>0</v>
      </c>
      <c r="E94" s="766">
        <f>Monatsverwendungsnachweis!G104</f>
        <v>0</v>
      </c>
      <c r="F94" s="765">
        <f>Monatsverwendungsnachweis!H104</f>
        <v>0</v>
      </c>
      <c r="G94" s="763" t="e">
        <f>#REF!</f>
        <v>#REF!</v>
      </c>
      <c r="H94" s="763" t="e">
        <f>#REF!</f>
        <v>#REF!</v>
      </c>
      <c r="I94" s="764">
        <f>IF(Monatsverwendungsnachweis!$P$6="ja",1,0)</f>
        <v>0</v>
      </c>
      <c r="J94" s="761">
        <f t="shared" si="15"/>
        <v>1</v>
      </c>
      <c r="K94" s="763">
        <f>Ermittlung_Pauschale!N93</f>
        <v>0</v>
      </c>
      <c r="L94" s="761">
        <f t="shared" si="16"/>
        <v>0</v>
      </c>
      <c r="M94" s="762">
        <f>Monatsverwendungsnachweis!$AG$7</f>
        <v>31</v>
      </c>
      <c r="N94" s="762">
        <f>Monatsverwendungsnachweis!J104</f>
        <v>0</v>
      </c>
      <c r="O94" s="761">
        <f t="shared" si="17"/>
        <v>0</v>
      </c>
      <c r="P94" s="761">
        <f t="shared" si="18"/>
        <v>0</v>
      </c>
      <c r="Q94" s="758">
        <f t="shared" si="19"/>
        <v>0</v>
      </c>
      <c r="R94" s="732">
        <f t="shared" si="20"/>
        <v>0</v>
      </c>
      <c r="S94" s="732">
        <f t="shared" si="21"/>
        <v>0</v>
      </c>
      <c r="T94" s="732">
        <f t="shared" si="22"/>
        <v>0</v>
      </c>
      <c r="U94" s="757">
        <f t="shared" si="23"/>
        <v>0</v>
      </c>
      <c r="V94" s="760"/>
      <c r="W94" s="759">
        <f t="shared" si="24"/>
        <v>0</v>
      </c>
      <c r="X94" s="758">
        <f t="shared" si="25"/>
        <v>0</v>
      </c>
      <c r="Y94" s="732">
        <f t="shared" si="26"/>
        <v>0</v>
      </c>
      <c r="Z94" s="732">
        <f t="shared" si="27"/>
        <v>0</v>
      </c>
      <c r="AA94" s="732">
        <f t="shared" si="28"/>
        <v>0</v>
      </c>
      <c r="AB94" s="757">
        <f t="shared" si="29"/>
        <v>0</v>
      </c>
    </row>
    <row r="95" spans="1:28" x14ac:dyDescent="0.25">
      <c r="A95" s="766" t="str">
        <f>Monatsverwendungsnachweis!A105</f>
        <v/>
      </c>
      <c r="B95" s="767">
        <f>Monatsverwendungsnachweis!B105</f>
        <v>0</v>
      </c>
      <c r="C95" s="767">
        <f>Monatsverwendungsnachweis!D105</f>
        <v>0</v>
      </c>
      <c r="D95" s="765">
        <f>Monatsverwendungsnachweis!F105</f>
        <v>0</v>
      </c>
      <c r="E95" s="766">
        <f>Monatsverwendungsnachweis!G105</f>
        <v>0</v>
      </c>
      <c r="F95" s="765">
        <f>Monatsverwendungsnachweis!H105</f>
        <v>0</v>
      </c>
      <c r="G95" s="763" t="e">
        <f>#REF!</f>
        <v>#REF!</v>
      </c>
      <c r="H95" s="763" t="e">
        <f>#REF!</f>
        <v>#REF!</v>
      </c>
      <c r="I95" s="764">
        <f>IF(Monatsverwendungsnachweis!$P$6="ja",1,0)</f>
        <v>0</v>
      </c>
      <c r="J95" s="761">
        <f t="shared" si="15"/>
        <v>1</v>
      </c>
      <c r="K95" s="763">
        <f>Ermittlung_Pauschale!N94</f>
        <v>0</v>
      </c>
      <c r="L95" s="761">
        <f t="shared" si="16"/>
        <v>0</v>
      </c>
      <c r="M95" s="762">
        <f>Monatsverwendungsnachweis!$AG$7</f>
        <v>31</v>
      </c>
      <c r="N95" s="762">
        <f>Monatsverwendungsnachweis!J105</f>
        <v>0</v>
      </c>
      <c r="O95" s="761">
        <f t="shared" si="17"/>
        <v>0</v>
      </c>
      <c r="P95" s="761">
        <f t="shared" si="18"/>
        <v>0</v>
      </c>
      <c r="Q95" s="758">
        <f t="shared" si="19"/>
        <v>0</v>
      </c>
      <c r="R95" s="732">
        <f t="shared" si="20"/>
        <v>0</v>
      </c>
      <c r="S95" s="732">
        <f t="shared" si="21"/>
        <v>0</v>
      </c>
      <c r="T95" s="732">
        <f t="shared" si="22"/>
        <v>0</v>
      </c>
      <c r="U95" s="757">
        <f t="shared" si="23"/>
        <v>0</v>
      </c>
      <c r="V95" s="760"/>
      <c r="W95" s="759">
        <f t="shared" si="24"/>
        <v>0</v>
      </c>
      <c r="X95" s="758">
        <f t="shared" si="25"/>
        <v>0</v>
      </c>
      <c r="Y95" s="732">
        <f t="shared" si="26"/>
        <v>0</v>
      </c>
      <c r="Z95" s="732">
        <f t="shared" si="27"/>
        <v>0</v>
      </c>
      <c r="AA95" s="732">
        <f t="shared" si="28"/>
        <v>0</v>
      </c>
      <c r="AB95" s="757">
        <f t="shared" si="29"/>
        <v>0</v>
      </c>
    </row>
    <row r="96" spans="1:28" x14ac:dyDescent="0.25">
      <c r="A96" s="766" t="str">
        <f>Monatsverwendungsnachweis!A106</f>
        <v/>
      </c>
      <c r="B96" s="767">
        <f>Monatsverwendungsnachweis!B106</f>
        <v>0</v>
      </c>
      <c r="C96" s="767">
        <f>Monatsverwendungsnachweis!D106</f>
        <v>0</v>
      </c>
      <c r="D96" s="765">
        <f>Monatsverwendungsnachweis!F106</f>
        <v>0</v>
      </c>
      <c r="E96" s="766">
        <f>Monatsverwendungsnachweis!G106</f>
        <v>0</v>
      </c>
      <c r="F96" s="765">
        <f>Monatsverwendungsnachweis!H106</f>
        <v>0</v>
      </c>
      <c r="G96" s="763" t="e">
        <f>#REF!</f>
        <v>#REF!</v>
      </c>
      <c r="H96" s="763" t="e">
        <f>#REF!</f>
        <v>#REF!</v>
      </c>
      <c r="I96" s="764">
        <f>IF(Monatsverwendungsnachweis!$P$6="ja",1,0)</f>
        <v>0</v>
      </c>
      <c r="J96" s="761">
        <f t="shared" si="15"/>
        <v>1</v>
      </c>
      <c r="K96" s="763">
        <f>Ermittlung_Pauschale!N95</f>
        <v>0</v>
      </c>
      <c r="L96" s="761">
        <f t="shared" si="16"/>
        <v>0</v>
      </c>
      <c r="M96" s="762">
        <f>Monatsverwendungsnachweis!$AG$7</f>
        <v>31</v>
      </c>
      <c r="N96" s="762">
        <f>Monatsverwendungsnachweis!J106</f>
        <v>0</v>
      </c>
      <c r="O96" s="761">
        <f t="shared" si="17"/>
        <v>0</v>
      </c>
      <c r="P96" s="761">
        <f t="shared" si="18"/>
        <v>0</v>
      </c>
      <c r="Q96" s="758">
        <f t="shared" si="19"/>
        <v>0</v>
      </c>
      <c r="R96" s="732">
        <f t="shared" si="20"/>
        <v>0</v>
      </c>
      <c r="S96" s="732">
        <f t="shared" si="21"/>
        <v>0</v>
      </c>
      <c r="T96" s="732">
        <f t="shared" si="22"/>
        <v>0</v>
      </c>
      <c r="U96" s="757">
        <f t="shared" si="23"/>
        <v>0</v>
      </c>
      <c r="V96" s="760"/>
      <c r="W96" s="759">
        <f t="shared" si="24"/>
        <v>0</v>
      </c>
      <c r="X96" s="758">
        <f t="shared" si="25"/>
        <v>0</v>
      </c>
      <c r="Y96" s="732">
        <f t="shared" si="26"/>
        <v>0</v>
      </c>
      <c r="Z96" s="732">
        <f t="shared" si="27"/>
        <v>0</v>
      </c>
      <c r="AA96" s="732">
        <f t="shared" si="28"/>
        <v>0</v>
      </c>
      <c r="AB96" s="757">
        <f t="shared" si="29"/>
        <v>0</v>
      </c>
    </row>
    <row r="97" spans="1:28" x14ac:dyDescent="0.25">
      <c r="A97" s="766" t="str">
        <f>Monatsverwendungsnachweis!A107</f>
        <v/>
      </c>
      <c r="B97" s="767">
        <f>Monatsverwendungsnachweis!B107</f>
        <v>0</v>
      </c>
      <c r="C97" s="767">
        <f>Monatsverwendungsnachweis!D107</f>
        <v>0</v>
      </c>
      <c r="D97" s="765">
        <f>Monatsverwendungsnachweis!F107</f>
        <v>0</v>
      </c>
      <c r="E97" s="766">
        <f>Monatsverwendungsnachweis!G107</f>
        <v>0</v>
      </c>
      <c r="F97" s="765">
        <f>Monatsverwendungsnachweis!H107</f>
        <v>0</v>
      </c>
      <c r="G97" s="763" t="e">
        <f>#REF!</f>
        <v>#REF!</v>
      </c>
      <c r="H97" s="763" t="e">
        <f>#REF!</f>
        <v>#REF!</v>
      </c>
      <c r="I97" s="764">
        <f>IF(Monatsverwendungsnachweis!$P$6="ja",1,0)</f>
        <v>0</v>
      </c>
      <c r="J97" s="761">
        <f t="shared" si="15"/>
        <v>1</v>
      </c>
      <c r="K97" s="763">
        <f>Ermittlung_Pauschale!N96</f>
        <v>0</v>
      </c>
      <c r="L97" s="761">
        <f t="shared" si="16"/>
        <v>0</v>
      </c>
      <c r="M97" s="762">
        <f>Monatsverwendungsnachweis!$AG$7</f>
        <v>31</v>
      </c>
      <c r="N97" s="762">
        <f>Monatsverwendungsnachweis!J107</f>
        <v>0</v>
      </c>
      <c r="O97" s="761">
        <f t="shared" si="17"/>
        <v>0</v>
      </c>
      <c r="P97" s="761">
        <f t="shared" si="18"/>
        <v>0</v>
      </c>
      <c r="Q97" s="758">
        <f t="shared" si="19"/>
        <v>0</v>
      </c>
      <c r="R97" s="732">
        <f t="shared" si="20"/>
        <v>0</v>
      </c>
      <c r="S97" s="732">
        <f t="shared" si="21"/>
        <v>0</v>
      </c>
      <c r="T97" s="732">
        <f t="shared" si="22"/>
        <v>0</v>
      </c>
      <c r="U97" s="757">
        <f t="shared" si="23"/>
        <v>0</v>
      </c>
      <c r="V97" s="760"/>
      <c r="W97" s="759">
        <f t="shared" si="24"/>
        <v>0</v>
      </c>
      <c r="X97" s="758">
        <f t="shared" si="25"/>
        <v>0</v>
      </c>
      <c r="Y97" s="732">
        <f t="shared" si="26"/>
        <v>0</v>
      </c>
      <c r="Z97" s="732">
        <f t="shared" si="27"/>
        <v>0</v>
      </c>
      <c r="AA97" s="732">
        <f t="shared" si="28"/>
        <v>0</v>
      </c>
      <c r="AB97" s="757">
        <f t="shared" si="29"/>
        <v>0</v>
      </c>
    </row>
    <row r="98" spans="1:28" x14ac:dyDescent="0.25">
      <c r="A98" s="766" t="str">
        <f>Monatsverwendungsnachweis!A108</f>
        <v/>
      </c>
      <c r="B98" s="767">
        <f>Monatsverwendungsnachweis!B108</f>
        <v>0</v>
      </c>
      <c r="C98" s="767">
        <f>Monatsverwendungsnachweis!D108</f>
        <v>0</v>
      </c>
      <c r="D98" s="765">
        <f>Monatsverwendungsnachweis!F108</f>
        <v>0</v>
      </c>
      <c r="E98" s="766">
        <f>Monatsverwendungsnachweis!G108</f>
        <v>0</v>
      </c>
      <c r="F98" s="765">
        <f>Monatsverwendungsnachweis!H108</f>
        <v>0</v>
      </c>
      <c r="G98" s="763" t="e">
        <f>#REF!</f>
        <v>#REF!</v>
      </c>
      <c r="H98" s="763" t="e">
        <f>#REF!</f>
        <v>#REF!</v>
      </c>
      <c r="I98" s="764">
        <f>IF(Monatsverwendungsnachweis!$P$6="ja",1,0)</f>
        <v>0</v>
      </c>
      <c r="J98" s="761">
        <f t="shared" si="15"/>
        <v>1</v>
      </c>
      <c r="K98" s="763">
        <f>Ermittlung_Pauschale!N97</f>
        <v>0</v>
      </c>
      <c r="L98" s="761">
        <f t="shared" si="16"/>
        <v>0</v>
      </c>
      <c r="M98" s="762">
        <f>Monatsverwendungsnachweis!$AG$7</f>
        <v>31</v>
      </c>
      <c r="N98" s="762">
        <f>Monatsverwendungsnachweis!J108</f>
        <v>0</v>
      </c>
      <c r="O98" s="761">
        <f t="shared" si="17"/>
        <v>0</v>
      </c>
      <c r="P98" s="761">
        <f t="shared" si="18"/>
        <v>0</v>
      </c>
      <c r="Q98" s="758">
        <f t="shared" si="19"/>
        <v>0</v>
      </c>
      <c r="R98" s="732">
        <f t="shared" si="20"/>
        <v>0</v>
      </c>
      <c r="S98" s="732">
        <f t="shared" si="21"/>
        <v>0</v>
      </c>
      <c r="T98" s="732">
        <f t="shared" si="22"/>
        <v>0</v>
      </c>
      <c r="U98" s="757">
        <f t="shared" si="23"/>
        <v>0</v>
      </c>
      <c r="V98" s="760"/>
      <c r="W98" s="759">
        <f t="shared" si="24"/>
        <v>0</v>
      </c>
      <c r="X98" s="758">
        <f t="shared" si="25"/>
        <v>0</v>
      </c>
      <c r="Y98" s="732">
        <f t="shared" si="26"/>
        <v>0</v>
      </c>
      <c r="Z98" s="732">
        <f t="shared" si="27"/>
        <v>0</v>
      </c>
      <c r="AA98" s="732">
        <f t="shared" si="28"/>
        <v>0</v>
      </c>
      <c r="AB98" s="757">
        <f t="shared" si="29"/>
        <v>0</v>
      </c>
    </row>
    <row r="99" spans="1:28" x14ac:dyDescent="0.25">
      <c r="A99" s="766" t="str">
        <f>Monatsverwendungsnachweis!A109</f>
        <v/>
      </c>
      <c r="B99" s="767">
        <f>Monatsverwendungsnachweis!B109</f>
        <v>0</v>
      </c>
      <c r="C99" s="767">
        <f>Monatsverwendungsnachweis!D109</f>
        <v>0</v>
      </c>
      <c r="D99" s="765">
        <f>Monatsverwendungsnachweis!F109</f>
        <v>0</v>
      </c>
      <c r="E99" s="766">
        <f>Monatsverwendungsnachweis!G109</f>
        <v>0</v>
      </c>
      <c r="F99" s="765">
        <f>Monatsverwendungsnachweis!H109</f>
        <v>0</v>
      </c>
      <c r="G99" s="763" t="e">
        <f>#REF!</f>
        <v>#REF!</v>
      </c>
      <c r="H99" s="763" t="e">
        <f>#REF!</f>
        <v>#REF!</v>
      </c>
      <c r="I99" s="764">
        <f>IF(Monatsverwendungsnachweis!$P$6="ja",1,0)</f>
        <v>0</v>
      </c>
      <c r="J99" s="761">
        <f t="shared" si="15"/>
        <v>1</v>
      </c>
      <c r="K99" s="763">
        <f>Ermittlung_Pauschale!N98</f>
        <v>0</v>
      </c>
      <c r="L99" s="761">
        <f t="shared" si="16"/>
        <v>0</v>
      </c>
      <c r="M99" s="762">
        <f>Monatsverwendungsnachweis!$AG$7</f>
        <v>31</v>
      </c>
      <c r="N99" s="762">
        <f>Monatsverwendungsnachweis!J109</f>
        <v>0</v>
      </c>
      <c r="O99" s="761">
        <f t="shared" si="17"/>
        <v>0</v>
      </c>
      <c r="P99" s="761">
        <f t="shared" si="18"/>
        <v>0</v>
      </c>
      <c r="Q99" s="758">
        <f t="shared" si="19"/>
        <v>0</v>
      </c>
      <c r="R99" s="732">
        <f t="shared" si="20"/>
        <v>0</v>
      </c>
      <c r="S99" s="732">
        <f t="shared" si="21"/>
        <v>0</v>
      </c>
      <c r="T99" s="732">
        <f t="shared" si="22"/>
        <v>0</v>
      </c>
      <c r="U99" s="757">
        <f t="shared" si="23"/>
        <v>0</v>
      </c>
      <c r="V99" s="760"/>
      <c r="W99" s="759">
        <f t="shared" si="24"/>
        <v>0</v>
      </c>
      <c r="X99" s="758">
        <f t="shared" si="25"/>
        <v>0</v>
      </c>
      <c r="Y99" s="732">
        <f t="shared" si="26"/>
        <v>0</v>
      </c>
      <c r="Z99" s="732">
        <f t="shared" si="27"/>
        <v>0</v>
      </c>
      <c r="AA99" s="732">
        <f t="shared" si="28"/>
        <v>0</v>
      </c>
      <c r="AB99" s="757">
        <f t="shared" si="29"/>
        <v>0</v>
      </c>
    </row>
    <row r="100" spans="1:28" x14ac:dyDescent="0.25">
      <c r="A100" s="766" t="str">
        <f>Monatsverwendungsnachweis!A110</f>
        <v/>
      </c>
      <c r="B100" s="767">
        <f>Monatsverwendungsnachweis!B110</f>
        <v>0</v>
      </c>
      <c r="C100" s="767">
        <f>Monatsverwendungsnachweis!D110</f>
        <v>0</v>
      </c>
      <c r="D100" s="765">
        <f>Monatsverwendungsnachweis!F110</f>
        <v>0</v>
      </c>
      <c r="E100" s="766">
        <f>Monatsverwendungsnachweis!G110</f>
        <v>0</v>
      </c>
      <c r="F100" s="765">
        <f>Monatsverwendungsnachweis!H110</f>
        <v>0</v>
      </c>
      <c r="G100" s="763" t="e">
        <f>#REF!</f>
        <v>#REF!</v>
      </c>
      <c r="H100" s="763" t="e">
        <f>#REF!</f>
        <v>#REF!</v>
      </c>
      <c r="I100" s="764">
        <f>IF(Monatsverwendungsnachweis!$P$6="ja",1,0)</f>
        <v>0</v>
      </c>
      <c r="J100" s="761">
        <f t="shared" si="15"/>
        <v>1</v>
      </c>
      <c r="K100" s="763">
        <f>Ermittlung_Pauschale!N99</f>
        <v>0</v>
      </c>
      <c r="L100" s="761">
        <f t="shared" si="16"/>
        <v>0</v>
      </c>
      <c r="M100" s="762">
        <f>Monatsverwendungsnachweis!$AG$7</f>
        <v>31</v>
      </c>
      <c r="N100" s="762">
        <f>Monatsverwendungsnachweis!J110</f>
        <v>0</v>
      </c>
      <c r="O100" s="761">
        <f t="shared" si="17"/>
        <v>0</v>
      </c>
      <c r="P100" s="761">
        <f t="shared" si="18"/>
        <v>0</v>
      </c>
      <c r="Q100" s="758">
        <f t="shared" si="19"/>
        <v>0</v>
      </c>
      <c r="R100" s="732">
        <f t="shared" si="20"/>
        <v>0</v>
      </c>
      <c r="S100" s="732">
        <f t="shared" si="21"/>
        <v>0</v>
      </c>
      <c r="T100" s="732">
        <f t="shared" si="22"/>
        <v>0</v>
      </c>
      <c r="U100" s="757">
        <f t="shared" si="23"/>
        <v>0</v>
      </c>
      <c r="V100" s="760"/>
      <c r="W100" s="759">
        <f t="shared" si="24"/>
        <v>0</v>
      </c>
      <c r="X100" s="758">
        <f t="shared" si="25"/>
        <v>0</v>
      </c>
      <c r="Y100" s="732">
        <f t="shared" si="26"/>
        <v>0</v>
      </c>
      <c r="Z100" s="732">
        <f t="shared" si="27"/>
        <v>0</v>
      </c>
      <c r="AA100" s="732">
        <f t="shared" si="28"/>
        <v>0</v>
      </c>
      <c r="AB100" s="757">
        <f t="shared" si="29"/>
        <v>0</v>
      </c>
    </row>
    <row r="101" spans="1:28" x14ac:dyDescent="0.25">
      <c r="A101" s="766" t="str">
        <f>Monatsverwendungsnachweis!A111</f>
        <v/>
      </c>
      <c r="B101" s="767">
        <f>Monatsverwendungsnachweis!B111</f>
        <v>0</v>
      </c>
      <c r="C101" s="767">
        <f>Monatsverwendungsnachweis!D111</f>
        <v>0</v>
      </c>
      <c r="D101" s="765">
        <f>Monatsverwendungsnachweis!F111</f>
        <v>0</v>
      </c>
      <c r="E101" s="766">
        <f>Monatsverwendungsnachweis!G111</f>
        <v>0</v>
      </c>
      <c r="F101" s="765">
        <f>Monatsverwendungsnachweis!H111</f>
        <v>0</v>
      </c>
      <c r="G101" s="763" t="e">
        <f>#REF!</f>
        <v>#REF!</v>
      </c>
      <c r="H101" s="763" t="e">
        <f>#REF!</f>
        <v>#REF!</v>
      </c>
      <c r="I101" s="764">
        <f>IF(Monatsverwendungsnachweis!$P$6="ja",1,0)</f>
        <v>0</v>
      </c>
      <c r="J101" s="761">
        <f t="shared" si="15"/>
        <v>1</v>
      </c>
      <c r="K101" s="763">
        <f>Ermittlung_Pauschale!N100</f>
        <v>0</v>
      </c>
      <c r="L101" s="761">
        <f t="shared" si="16"/>
        <v>0</v>
      </c>
      <c r="M101" s="762">
        <f>Monatsverwendungsnachweis!$AG$7</f>
        <v>31</v>
      </c>
      <c r="N101" s="762">
        <f>Monatsverwendungsnachweis!J111</f>
        <v>0</v>
      </c>
      <c r="O101" s="761">
        <f t="shared" si="17"/>
        <v>0</v>
      </c>
      <c r="P101" s="761">
        <f t="shared" si="18"/>
        <v>0</v>
      </c>
      <c r="Q101" s="758">
        <f t="shared" si="19"/>
        <v>0</v>
      </c>
      <c r="R101" s="732">
        <f t="shared" si="20"/>
        <v>0</v>
      </c>
      <c r="S101" s="732">
        <f t="shared" si="21"/>
        <v>0</v>
      </c>
      <c r="T101" s="732">
        <f t="shared" si="22"/>
        <v>0</v>
      </c>
      <c r="U101" s="757">
        <f t="shared" si="23"/>
        <v>0</v>
      </c>
      <c r="V101" s="760"/>
      <c r="W101" s="759">
        <f t="shared" si="24"/>
        <v>0</v>
      </c>
      <c r="X101" s="758">
        <f t="shared" si="25"/>
        <v>0</v>
      </c>
      <c r="Y101" s="732">
        <f t="shared" si="26"/>
        <v>0</v>
      </c>
      <c r="Z101" s="732">
        <f t="shared" si="27"/>
        <v>0</v>
      </c>
      <c r="AA101" s="732">
        <f t="shared" si="28"/>
        <v>0</v>
      </c>
      <c r="AB101" s="757">
        <f t="shared" si="29"/>
        <v>0</v>
      </c>
    </row>
    <row r="102" spans="1:28" x14ac:dyDescent="0.25">
      <c r="A102" s="766" t="str">
        <f>Monatsverwendungsnachweis!A112</f>
        <v/>
      </c>
      <c r="B102" s="767">
        <f>Monatsverwendungsnachweis!B112</f>
        <v>0</v>
      </c>
      <c r="C102" s="767">
        <f>Monatsverwendungsnachweis!D112</f>
        <v>0</v>
      </c>
      <c r="D102" s="765">
        <f>Monatsverwendungsnachweis!F112</f>
        <v>0</v>
      </c>
      <c r="E102" s="766">
        <f>Monatsverwendungsnachweis!G112</f>
        <v>0</v>
      </c>
      <c r="F102" s="765">
        <f>Monatsverwendungsnachweis!H112</f>
        <v>0</v>
      </c>
      <c r="G102" s="763" t="e">
        <f>#REF!</f>
        <v>#REF!</v>
      </c>
      <c r="H102" s="763" t="e">
        <f>#REF!</f>
        <v>#REF!</v>
      </c>
      <c r="I102" s="764">
        <f>IF(Monatsverwendungsnachweis!$P$6="ja",1,0)</f>
        <v>0</v>
      </c>
      <c r="J102" s="761">
        <f t="shared" si="15"/>
        <v>1</v>
      </c>
      <c r="K102" s="763">
        <f>Ermittlung_Pauschale!N101</f>
        <v>0</v>
      </c>
      <c r="L102" s="761">
        <f t="shared" si="16"/>
        <v>0</v>
      </c>
      <c r="M102" s="762">
        <f>Monatsverwendungsnachweis!$AG$7</f>
        <v>31</v>
      </c>
      <c r="N102" s="762">
        <f>Monatsverwendungsnachweis!J112</f>
        <v>0</v>
      </c>
      <c r="O102" s="761">
        <f t="shared" si="17"/>
        <v>0</v>
      </c>
      <c r="P102" s="761">
        <f t="shared" si="18"/>
        <v>0</v>
      </c>
      <c r="Q102" s="758">
        <f t="shared" si="19"/>
        <v>0</v>
      </c>
      <c r="R102" s="732">
        <f t="shared" si="20"/>
        <v>0</v>
      </c>
      <c r="S102" s="732">
        <f t="shared" si="21"/>
        <v>0</v>
      </c>
      <c r="T102" s="732">
        <f t="shared" si="22"/>
        <v>0</v>
      </c>
      <c r="U102" s="757">
        <f t="shared" si="23"/>
        <v>0</v>
      </c>
      <c r="V102" s="760"/>
      <c r="W102" s="759">
        <f t="shared" si="24"/>
        <v>0</v>
      </c>
      <c r="X102" s="758">
        <f t="shared" si="25"/>
        <v>0</v>
      </c>
      <c r="Y102" s="732">
        <f t="shared" si="26"/>
        <v>0</v>
      </c>
      <c r="Z102" s="732">
        <f t="shared" si="27"/>
        <v>0</v>
      </c>
      <c r="AA102" s="732">
        <f t="shared" si="28"/>
        <v>0</v>
      </c>
      <c r="AB102" s="757">
        <f t="shared" si="29"/>
        <v>0</v>
      </c>
    </row>
    <row r="103" spans="1:28" x14ac:dyDescent="0.25">
      <c r="A103" s="766" t="str">
        <f>Monatsverwendungsnachweis!A113</f>
        <v/>
      </c>
      <c r="B103" s="767">
        <f>Monatsverwendungsnachweis!B113</f>
        <v>0</v>
      </c>
      <c r="C103" s="767">
        <f>Monatsverwendungsnachweis!D113</f>
        <v>0</v>
      </c>
      <c r="D103" s="765">
        <f>Monatsverwendungsnachweis!F113</f>
        <v>0</v>
      </c>
      <c r="E103" s="766">
        <f>Monatsverwendungsnachweis!G113</f>
        <v>0</v>
      </c>
      <c r="F103" s="765">
        <f>Monatsverwendungsnachweis!H113</f>
        <v>0</v>
      </c>
      <c r="G103" s="763" t="e">
        <f>#REF!</f>
        <v>#REF!</v>
      </c>
      <c r="H103" s="763" t="e">
        <f>#REF!</f>
        <v>#REF!</v>
      </c>
      <c r="I103" s="764">
        <f>IF(Monatsverwendungsnachweis!$P$6="ja",1,0)</f>
        <v>0</v>
      </c>
      <c r="J103" s="761">
        <f t="shared" si="15"/>
        <v>1</v>
      </c>
      <c r="K103" s="763">
        <f>Ermittlung_Pauschale!N102</f>
        <v>0</v>
      </c>
      <c r="L103" s="761">
        <f t="shared" si="16"/>
        <v>0</v>
      </c>
      <c r="M103" s="762">
        <f>Monatsverwendungsnachweis!$AG$7</f>
        <v>31</v>
      </c>
      <c r="N103" s="762">
        <f>Monatsverwendungsnachweis!J113</f>
        <v>0</v>
      </c>
      <c r="O103" s="761">
        <f t="shared" si="17"/>
        <v>0</v>
      </c>
      <c r="P103" s="761">
        <f t="shared" si="18"/>
        <v>0</v>
      </c>
      <c r="Q103" s="758">
        <f t="shared" si="19"/>
        <v>0</v>
      </c>
      <c r="R103" s="732">
        <f t="shared" si="20"/>
        <v>0</v>
      </c>
      <c r="S103" s="732">
        <f t="shared" si="21"/>
        <v>0</v>
      </c>
      <c r="T103" s="732">
        <f t="shared" si="22"/>
        <v>0</v>
      </c>
      <c r="U103" s="757">
        <f t="shared" si="23"/>
        <v>0</v>
      </c>
      <c r="V103" s="760"/>
      <c r="W103" s="759">
        <f t="shared" si="24"/>
        <v>0</v>
      </c>
      <c r="X103" s="758">
        <f t="shared" si="25"/>
        <v>0</v>
      </c>
      <c r="Y103" s="732">
        <f t="shared" si="26"/>
        <v>0</v>
      </c>
      <c r="Z103" s="732">
        <f t="shared" si="27"/>
        <v>0</v>
      </c>
      <c r="AA103" s="732">
        <f t="shared" si="28"/>
        <v>0</v>
      </c>
      <c r="AB103" s="757">
        <f t="shared" si="29"/>
        <v>0</v>
      </c>
    </row>
    <row r="104" spans="1:28" x14ac:dyDescent="0.25">
      <c r="A104" s="766" t="str">
        <f>Monatsverwendungsnachweis!A114</f>
        <v/>
      </c>
      <c r="B104" s="767">
        <f>Monatsverwendungsnachweis!B114</f>
        <v>0</v>
      </c>
      <c r="C104" s="767">
        <f>Monatsverwendungsnachweis!D114</f>
        <v>0</v>
      </c>
      <c r="D104" s="765">
        <f>Monatsverwendungsnachweis!F114</f>
        <v>0</v>
      </c>
      <c r="E104" s="766">
        <f>Monatsverwendungsnachweis!G114</f>
        <v>0</v>
      </c>
      <c r="F104" s="765">
        <f>Monatsverwendungsnachweis!H114</f>
        <v>0</v>
      </c>
      <c r="G104" s="763" t="e">
        <f>#REF!</f>
        <v>#REF!</v>
      </c>
      <c r="H104" s="763" t="e">
        <f>#REF!</f>
        <v>#REF!</v>
      </c>
      <c r="I104" s="764">
        <f>IF(Monatsverwendungsnachweis!$P$6="ja",1,0)</f>
        <v>0</v>
      </c>
      <c r="J104" s="761">
        <f t="shared" si="15"/>
        <v>1</v>
      </c>
      <c r="K104" s="763">
        <f>Ermittlung_Pauschale!N103</f>
        <v>0</v>
      </c>
      <c r="L104" s="761">
        <f t="shared" si="16"/>
        <v>0</v>
      </c>
      <c r="M104" s="762">
        <f>Monatsverwendungsnachweis!$AG$7</f>
        <v>31</v>
      </c>
      <c r="N104" s="762">
        <f>Monatsverwendungsnachweis!J114</f>
        <v>0</v>
      </c>
      <c r="O104" s="761">
        <f t="shared" si="17"/>
        <v>0</v>
      </c>
      <c r="P104" s="761">
        <f t="shared" si="18"/>
        <v>0</v>
      </c>
      <c r="Q104" s="758">
        <f t="shared" si="19"/>
        <v>0</v>
      </c>
      <c r="R104" s="732">
        <f t="shared" si="20"/>
        <v>0</v>
      </c>
      <c r="S104" s="732">
        <f t="shared" si="21"/>
        <v>0</v>
      </c>
      <c r="T104" s="732">
        <f t="shared" si="22"/>
        <v>0</v>
      </c>
      <c r="U104" s="757">
        <f t="shared" si="23"/>
        <v>0</v>
      </c>
      <c r="V104" s="760"/>
      <c r="W104" s="759">
        <f t="shared" si="24"/>
        <v>0</v>
      </c>
      <c r="X104" s="758">
        <f t="shared" si="25"/>
        <v>0</v>
      </c>
      <c r="Y104" s="732">
        <f t="shared" si="26"/>
        <v>0</v>
      </c>
      <c r="Z104" s="732">
        <f t="shared" si="27"/>
        <v>0</v>
      </c>
      <c r="AA104" s="732">
        <f t="shared" si="28"/>
        <v>0</v>
      </c>
      <c r="AB104" s="757">
        <f t="shared" si="29"/>
        <v>0</v>
      </c>
    </row>
    <row r="105" spans="1:28" x14ac:dyDescent="0.25">
      <c r="A105" s="766" t="str">
        <f>Monatsverwendungsnachweis!A115</f>
        <v/>
      </c>
      <c r="B105" s="767">
        <f>Monatsverwendungsnachweis!B115</f>
        <v>0</v>
      </c>
      <c r="C105" s="767">
        <f>Monatsverwendungsnachweis!D115</f>
        <v>0</v>
      </c>
      <c r="D105" s="765">
        <f>Monatsverwendungsnachweis!F115</f>
        <v>0</v>
      </c>
      <c r="E105" s="766">
        <f>Monatsverwendungsnachweis!G115</f>
        <v>0</v>
      </c>
      <c r="F105" s="765">
        <f>Monatsverwendungsnachweis!H115</f>
        <v>0</v>
      </c>
      <c r="G105" s="763" t="e">
        <f>#REF!</f>
        <v>#REF!</v>
      </c>
      <c r="H105" s="763" t="e">
        <f>#REF!</f>
        <v>#REF!</v>
      </c>
      <c r="I105" s="764">
        <f>IF(Monatsverwendungsnachweis!$P$6="ja",1,0)</f>
        <v>0</v>
      </c>
      <c r="J105" s="761">
        <f t="shared" si="15"/>
        <v>1</v>
      </c>
      <c r="K105" s="763">
        <f>Ermittlung_Pauschale!N104</f>
        <v>0</v>
      </c>
      <c r="L105" s="761">
        <f t="shared" si="16"/>
        <v>0</v>
      </c>
      <c r="M105" s="762">
        <f>Monatsverwendungsnachweis!$AG$7</f>
        <v>31</v>
      </c>
      <c r="N105" s="762">
        <f>Monatsverwendungsnachweis!J115</f>
        <v>0</v>
      </c>
      <c r="O105" s="761">
        <f t="shared" si="17"/>
        <v>0</v>
      </c>
      <c r="P105" s="761">
        <f t="shared" si="18"/>
        <v>0</v>
      </c>
      <c r="Q105" s="758">
        <f t="shared" si="19"/>
        <v>0</v>
      </c>
      <c r="R105" s="732">
        <f t="shared" si="20"/>
        <v>0</v>
      </c>
      <c r="S105" s="732">
        <f t="shared" si="21"/>
        <v>0</v>
      </c>
      <c r="T105" s="732">
        <f t="shared" si="22"/>
        <v>0</v>
      </c>
      <c r="U105" s="757">
        <f t="shared" si="23"/>
        <v>0</v>
      </c>
      <c r="V105" s="760"/>
      <c r="W105" s="759">
        <f t="shared" si="24"/>
        <v>0</v>
      </c>
      <c r="X105" s="758">
        <f t="shared" si="25"/>
        <v>0</v>
      </c>
      <c r="Y105" s="732">
        <f t="shared" si="26"/>
        <v>0</v>
      </c>
      <c r="Z105" s="732">
        <f t="shared" si="27"/>
        <v>0</v>
      </c>
      <c r="AA105" s="732">
        <f t="shared" si="28"/>
        <v>0</v>
      </c>
      <c r="AB105" s="757">
        <f t="shared" si="29"/>
        <v>0</v>
      </c>
    </row>
    <row r="106" spans="1:28" x14ac:dyDescent="0.25">
      <c r="A106" s="766" t="str">
        <f>Monatsverwendungsnachweis!A116</f>
        <v/>
      </c>
      <c r="B106" s="767">
        <f>Monatsverwendungsnachweis!B116</f>
        <v>0</v>
      </c>
      <c r="C106" s="767">
        <f>Monatsverwendungsnachweis!D116</f>
        <v>0</v>
      </c>
      <c r="D106" s="765">
        <f>Monatsverwendungsnachweis!F116</f>
        <v>0</v>
      </c>
      <c r="E106" s="766">
        <f>Monatsverwendungsnachweis!G116</f>
        <v>0</v>
      </c>
      <c r="F106" s="765">
        <f>Monatsverwendungsnachweis!H116</f>
        <v>0</v>
      </c>
      <c r="G106" s="763" t="e">
        <f>#REF!</f>
        <v>#REF!</v>
      </c>
      <c r="H106" s="763" t="e">
        <f>#REF!</f>
        <v>#REF!</v>
      </c>
      <c r="I106" s="764">
        <f>IF(Monatsverwendungsnachweis!$P$6="ja",1,0)</f>
        <v>0</v>
      </c>
      <c r="J106" s="761">
        <f t="shared" si="15"/>
        <v>1</v>
      </c>
      <c r="K106" s="763">
        <f>Ermittlung_Pauschale!N105</f>
        <v>0</v>
      </c>
      <c r="L106" s="761">
        <f t="shared" si="16"/>
        <v>0</v>
      </c>
      <c r="M106" s="762">
        <f>Monatsverwendungsnachweis!$AG$7</f>
        <v>31</v>
      </c>
      <c r="N106" s="762">
        <f>Monatsverwendungsnachweis!J116</f>
        <v>0</v>
      </c>
      <c r="O106" s="761">
        <f t="shared" si="17"/>
        <v>0</v>
      </c>
      <c r="P106" s="761">
        <f t="shared" si="18"/>
        <v>0</v>
      </c>
      <c r="Q106" s="758">
        <f t="shared" si="19"/>
        <v>0</v>
      </c>
      <c r="R106" s="732">
        <f t="shared" si="20"/>
        <v>0</v>
      </c>
      <c r="S106" s="732">
        <f t="shared" si="21"/>
        <v>0</v>
      </c>
      <c r="T106" s="732">
        <f t="shared" si="22"/>
        <v>0</v>
      </c>
      <c r="U106" s="757">
        <f t="shared" si="23"/>
        <v>0</v>
      </c>
      <c r="V106" s="760"/>
      <c r="W106" s="759">
        <f t="shared" si="24"/>
        <v>0</v>
      </c>
      <c r="X106" s="758">
        <f t="shared" si="25"/>
        <v>0</v>
      </c>
      <c r="Y106" s="732">
        <f t="shared" si="26"/>
        <v>0</v>
      </c>
      <c r="Z106" s="732">
        <f t="shared" si="27"/>
        <v>0</v>
      </c>
      <c r="AA106" s="732">
        <f t="shared" si="28"/>
        <v>0</v>
      </c>
      <c r="AB106" s="757">
        <f t="shared" si="29"/>
        <v>0</v>
      </c>
    </row>
    <row r="107" spans="1:28" x14ac:dyDescent="0.25">
      <c r="A107" s="766" t="str">
        <f>Monatsverwendungsnachweis!A117</f>
        <v/>
      </c>
      <c r="B107" s="767">
        <f>Monatsverwendungsnachweis!B117</f>
        <v>0</v>
      </c>
      <c r="C107" s="767">
        <f>Monatsverwendungsnachweis!D117</f>
        <v>0</v>
      </c>
      <c r="D107" s="765">
        <f>Monatsverwendungsnachweis!F117</f>
        <v>0</v>
      </c>
      <c r="E107" s="766">
        <f>Monatsverwendungsnachweis!G117</f>
        <v>0</v>
      </c>
      <c r="F107" s="765">
        <f>Monatsverwendungsnachweis!H117</f>
        <v>0</v>
      </c>
      <c r="G107" s="763" t="e">
        <f>#REF!</f>
        <v>#REF!</v>
      </c>
      <c r="H107" s="763" t="e">
        <f>#REF!</f>
        <v>#REF!</v>
      </c>
      <c r="I107" s="764">
        <f>IF(Monatsverwendungsnachweis!$P$6="ja",1,0)</f>
        <v>0</v>
      </c>
      <c r="J107" s="761">
        <f t="shared" si="15"/>
        <v>1</v>
      </c>
      <c r="K107" s="763">
        <f>Ermittlung_Pauschale!N106</f>
        <v>0</v>
      </c>
      <c r="L107" s="761">
        <f t="shared" si="16"/>
        <v>0</v>
      </c>
      <c r="M107" s="762">
        <f>Monatsverwendungsnachweis!$AG$7</f>
        <v>31</v>
      </c>
      <c r="N107" s="762">
        <f>Monatsverwendungsnachweis!J117</f>
        <v>0</v>
      </c>
      <c r="O107" s="761">
        <f t="shared" si="17"/>
        <v>0</v>
      </c>
      <c r="P107" s="761">
        <f t="shared" si="18"/>
        <v>0</v>
      </c>
      <c r="Q107" s="758">
        <f t="shared" si="19"/>
        <v>0</v>
      </c>
      <c r="R107" s="732">
        <f t="shared" si="20"/>
        <v>0</v>
      </c>
      <c r="S107" s="732">
        <f t="shared" si="21"/>
        <v>0</v>
      </c>
      <c r="T107" s="732">
        <f t="shared" si="22"/>
        <v>0</v>
      </c>
      <c r="U107" s="757">
        <f t="shared" si="23"/>
        <v>0</v>
      </c>
      <c r="V107" s="760"/>
      <c r="W107" s="759">
        <f t="shared" si="24"/>
        <v>0</v>
      </c>
      <c r="X107" s="758">
        <f t="shared" si="25"/>
        <v>0</v>
      </c>
      <c r="Y107" s="732">
        <f t="shared" si="26"/>
        <v>0</v>
      </c>
      <c r="Z107" s="732">
        <f t="shared" si="27"/>
        <v>0</v>
      </c>
      <c r="AA107" s="732">
        <f t="shared" si="28"/>
        <v>0</v>
      </c>
      <c r="AB107" s="757">
        <f t="shared" si="29"/>
        <v>0</v>
      </c>
    </row>
    <row r="108" spans="1:28" x14ac:dyDescent="0.25">
      <c r="A108" s="766" t="str">
        <f>Monatsverwendungsnachweis!A118</f>
        <v/>
      </c>
      <c r="B108" s="767">
        <f>Monatsverwendungsnachweis!B118</f>
        <v>0</v>
      </c>
      <c r="C108" s="767">
        <f>Monatsverwendungsnachweis!D118</f>
        <v>0</v>
      </c>
      <c r="D108" s="765">
        <f>Monatsverwendungsnachweis!F118</f>
        <v>0</v>
      </c>
      <c r="E108" s="766">
        <f>Monatsverwendungsnachweis!G118</f>
        <v>0</v>
      </c>
      <c r="F108" s="765">
        <f>Monatsverwendungsnachweis!H118</f>
        <v>0</v>
      </c>
      <c r="G108" s="763" t="e">
        <f>#REF!</f>
        <v>#REF!</v>
      </c>
      <c r="H108" s="763" t="e">
        <f>#REF!</f>
        <v>#REF!</v>
      </c>
      <c r="I108" s="764">
        <f>IF(Monatsverwendungsnachweis!$P$6="ja",1,0)</f>
        <v>0</v>
      </c>
      <c r="J108" s="761">
        <f t="shared" si="15"/>
        <v>1</v>
      </c>
      <c r="K108" s="763">
        <f>Ermittlung_Pauschale!N107</f>
        <v>0</v>
      </c>
      <c r="L108" s="761">
        <f t="shared" si="16"/>
        <v>0</v>
      </c>
      <c r="M108" s="762">
        <f>Monatsverwendungsnachweis!$AG$7</f>
        <v>31</v>
      </c>
      <c r="N108" s="762">
        <f>Monatsverwendungsnachweis!J118</f>
        <v>0</v>
      </c>
      <c r="O108" s="761">
        <f t="shared" si="17"/>
        <v>0</v>
      </c>
      <c r="P108" s="761">
        <f t="shared" si="18"/>
        <v>0</v>
      </c>
      <c r="Q108" s="758">
        <f t="shared" si="19"/>
        <v>0</v>
      </c>
      <c r="R108" s="732">
        <f t="shared" si="20"/>
        <v>0</v>
      </c>
      <c r="S108" s="732">
        <f t="shared" si="21"/>
        <v>0</v>
      </c>
      <c r="T108" s="732">
        <f t="shared" si="22"/>
        <v>0</v>
      </c>
      <c r="U108" s="757">
        <f t="shared" si="23"/>
        <v>0</v>
      </c>
      <c r="V108" s="760"/>
      <c r="W108" s="759">
        <f t="shared" si="24"/>
        <v>0</v>
      </c>
      <c r="X108" s="758">
        <f t="shared" si="25"/>
        <v>0</v>
      </c>
      <c r="Y108" s="732">
        <f t="shared" si="26"/>
        <v>0</v>
      </c>
      <c r="Z108" s="732">
        <f t="shared" si="27"/>
        <v>0</v>
      </c>
      <c r="AA108" s="732">
        <f t="shared" si="28"/>
        <v>0</v>
      </c>
      <c r="AB108" s="757">
        <f t="shared" si="29"/>
        <v>0</v>
      </c>
    </row>
    <row r="109" spans="1:28" x14ac:dyDescent="0.25">
      <c r="A109" s="766" t="str">
        <f>Monatsverwendungsnachweis!A119</f>
        <v/>
      </c>
      <c r="B109" s="767">
        <f>Monatsverwendungsnachweis!B119</f>
        <v>0</v>
      </c>
      <c r="C109" s="767">
        <f>Monatsverwendungsnachweis!D119</f>
        <v>0</v>
      </c>
      <c r="D109" s="765">
        <f>Monatsverwendungsnachweis!F119</f>
        <v>0</v>
      </c>
      <c r="E109" s="766">
        <f>Monatsverwendungsnachweis!G119</f>
        <v>0</v>
      </c>
      <c r="F109" s="765">
        <f>Monatsverwendungsnachweis!H119</f>
        <v>0</v>
      </c>
      <c r="G109" s="763" t="e">
        <f>#REF!</f>
        <v>#REF!</v>
      </c>
      <c r="H109" s="763" t="e">
        <f>#REF!</f>
        <v>#REF!</v>
      </c>
      <c r="I109" s="764">
        <f>IF(Monatsverwendungsnachweis!$P$6="ja",1,0)</f>
        <v>0</v>
      </c>
      <c r="J109" s="761">
        <f t="shared" si="15"/>
        <v>1</v>
      </c>
      <c r="K109" s="763">
        <f>Ermittlung_Pauschale!N108</f>
        <v>0</v>
      </c>
      <c r="L109" s="761">
        <f t="shared" si="16"/>
        <v>0</v>
      </c>
      <c r="M109" s="762">
        <f>Monatsverwendungsnachweis!$AG$7</f>
        <v>31</v>
      </c>
      <c r="N109" s="762">
        <f>Monatsverwendungsnachweis!J119</f>
        <v>0</v>
      </c>
      <c r="O109" s="761">
        <f t="shared" si="17"/>
        <v>0</v>
      </c>
      <c r="P109" s="761">
        <f t="shared" si="18"/>
        <v>0</v>
      </c>
      <c r="Q109" s="758">
        <f t="shared" si="19"/>
        <v>0</v>
      </c>
      <c r="R109" s="732">
        <f t="shared" si="20"/>
        <v>0</v>
      </c>
      <c r="S109" s="732">
        <f t="shared" si="21"/>
        <v>0</v>
      </c>
      <c r="T109" s="732">
        <f t="shared" si="22"/>
        <v>0</v>
      </c>
      <c r="U109" s="757">
        <f t="shared" si="23"/>
        <v>0</v>
      </c>
      <c r="V109" s="760"/>
      <c r="W109" s="759">
        <f t="shared" si="24"/>
        <v>0</v>
      </c>
      <c r="X109" s="758">
        <f t="shared" si="25"/>
        <v>0</v>
      </c>
      <c r="Y109" s="732">
        <f t="shared" si="26"/>
        <v>0</v>
      </c>
      <c r="Z109" s="732">
        <f t="shared" si="27"/>
        <v>0</v>
      </c>
      <c r="AA109" s="732">
        <f t="shared" si="28"/>
        <v>0</v>
      </c>
      <c r="AB109" s="757">
        <f t="shared" si="29"/>
        <v>0</v>
      </c>
    </row>
    <row r="110" spans="1:28" x14ac:dyDescent="0.25">
      <c r="A110" s="766" t="str">
        <f>Monatsverwendungsnachweis!A120</f>
        <v/>
      </c>
      <c r="B110" s="767">
        <f>Monatsverwendungsnachweis!B120</f>
        <v>0</v>
      </c>
      <c r="C110" s="767">
        <f>Monatsverwendungsnachweis!D120</f>
        <v>0</v>
      </c>
      <c r="D110" s="765">
        <f>Monatsverwendungsnachweis!F120</f>
        <v>0</v>
      </c>
      <c r="E110" s="766">
        <f>Monatsverwendungsnachweis!G120</f>
        <v>0</v>
      </c>
      <c r="F110" s="765">
        <f>Monatsverwendungsnachweis!H120</f>
        <v>0</v>
      </c>
      <c r="G110" s="763" t="e">
        <f>#REF!</f>
        <v>#REF!</v>
      </c>
      <c r="H110" s="763" t="e">
        <f>#REF!</f>
        <v>#REF!</v>
      </c>
      <c r="I110" s="764">
        <f>IF(Monatsverwendungsnachweis!$P$6="ja",1,0)</f>
        <v>0</v>
      </c>
      <c r="J110" s="761">
        <f t="shared" si="15"/>
        <v>1</v>
      </c>
      <c r="K110" s="763">
        <f>Ermittlung_Pauschale!N109</f>
        <v>0</v>
      </c>
      <c r="L110" s="761">
        <f t="shared" si="16"/>
        <v>0</v>
      </c>
      <c r="M110" s="762">
        <f>Monatsverwendungsnachweis!$AG$7</f>
        <v>31</v>
      </c>
      <c r="N110" s="762">
        <f>Monatsverwendungsnachweis!J120</f>
        <v>0</v>
      </c>
      <c r="O110" s="761">
        <f t="shared" si="17"/>
        <v>0</v>
      </c>
      <c r="P110" s="761">
        <f t="shared" si="18"/>
        <v>0</v>
      </c>
      <c r="Q110" s="758">
        <f t="shared" si="19"/>
        <v>0</v>
      </c>
      <c r="R110" s="732">
        <f t="shared" si="20"/>
        <v>0</v>
      </c>
      <c r="S110" s="732">
        <f t="shared" si="21"/>
        <v>0</v>
      </c>
      <c r="T110" s="732">
        <f t="shared" si="22"/>
        <v>0</v>
      </c>
      <c r="U110" s="757">
        <f t="shared" si="23"/>
        <v>0</v>
      </c>
      <c r="V110" s="760"/>
      <c r="W110" s="759">
        <f t="shared" si="24"/>
        <v>0</v>
      </c>
      <c r="X110" s="758">
        <f t="shared" si="25"/>
        <v>0</v>
      </c>
      <c r="Y110" s="732">
        <f t="shared" si="26"/>
        <v>0</v>
      </c>
      <c r="Z110" s="732">
        <f t="shared" si="27"/>
        <v>0</v>
      </c>
      <c r="AA110" s="732">
        <f t="shared" si="28"/>
        <v>0</v>
      </c>
      <c r="AB110" s="757">
        <f t="shared" si="29"/>
        <v>0</v>
      </c>
    </row>
    <row r="111" spans="1:28" x14ac:dyDescent="0.25">
      <c r="A111" s="766" t="str">
        <f>Monatsverwendungsnachweis!A121</f>
        <v/>
      </c>
      <c r="B111" s="767">
        <f>Monatsverwendungsnachweis!B121</f>
        <v>0</v>
      </c>
      <c r="C111" s="767">
        <f>Monatsverwendungsnachweis!D121</f>
        <v>0</v>
      </c>
      <c r="D111" s="765">
        <f>Monatsverwendungsnachweis!F121</f>
        <v>0</v>
      </c>
      <c r="E111" s="766">
        <f>Monatsverwendungsnachweis!G121</f>
        <v>0</v>
      </c>
      <c r="F111" s="765">
        <f>Monatsverwendungsnachweis!H121</f>
        <v>0</v>
      </c>
      <c r="G111" s="763" t="e">
        <f>#REF!</f>
        <v>#REF!</v>
      </c>
      <c r="H111" s="763" t="e">
        <f>#REF!</f>
        <v>#REF!</v>
      </c>
      <c r="I111" s="764">
        <f>IF(Monatsverwendungsnachweis!$P$6="ja",1,0)</f>
        <v>0</v>
      </c>
      <c r="J111" s="761">
        <f t="shared" si="15"/>
        <v>1</v>
      </c>
      <c r="K111" s="763">
        <f>Ermittlung_Pauschale!N110</f>
        <v>0</v>
      </c>
      <c r="L111" s="761">
        <f t="shared" si="16"/>
        <v>0</v>
      </c>
      <c r="M111" s="762">
        <f>Monatsverwendungsnachweis!$AG$7</f>
        <v>31</v>
      </c>
      <c r="N111" s="762">
        <f>Monatsverwendungsnachweis!J121</f>
        <v>0</v>
      </c>
      <c r="O111" s="761">
        <f t="shared" si="17"/>
        <v>0</v>
      </c>
      <c r="P111" s="761">
        <f t="shared" si="18"/>
        <v>0</v>
      </c>
      <c r="Q111" s="758">
        <f t="shared" si="19"/>
        <v>0</v>
      </c>
      <c r="R111" s="732">
        <f t="shared" si="20"/>
        <v>0</v>
      </c>
      <c r="S111" s="732">
        <f t="shared" si="21"/>
        <v>0</v>
      </c>
      <c r="T111" s="732">
        <f t="shared" si="22"/>
        <v>0</v>
      </c>
      <c r="U111" s="757">
        <f t="shared" si="23"/>
        <v>0</v>
      </c>
      <c r="V111" s="760"/>
      <c r="W111" s="759">
        <f t="shared" si="24"/>
        <v>0</v>
      </c>
      <c r="X111" s="758">
        <f t="shared" si="25"/>
        <v>0</v>
      </c>
      <c r="Y111" s="732">
        <f t="shared" si="26"/>
        <v>0</v>
      </c>
      <c r="Z111" s="732">
        <f t="shared" si="27"/>
        <v>0</v>
      </c>
      <c r="AA111" s="732">
        <f t="shared" si="28"/>
        <v>0</v>
      </c>
      <c r="AB111" s="757">
        <f t="shared" si="29"/>
        <v>0</v>
      </c>
    </row>
    <row r="112" spans="1:28" x14ac:dyDescent="0.25">
      <c r="A112" s="766" t="str">
        <f>Monatsverwendungsnachweis!A122</f>
        <v/>
      </c>
      <c r="B112" s="767">
        <f>Monatsverwendungsnachweis!B122</f>
        <v>0</v>
      </c>
      <c r="C112" s="767">
        <f>Monatsverwendungsnachweis!D122</f>
        <v>0</v>
      </c>
      <c r="D112" s="765">
        <f>Monatsverwendungsnachweis!F122</f>
        <v>0</v>
      </c>
      <c r="E112" s="766">
        <f>Monatsverwendungsnachweis!G122</f>
        <v>0</v>
      </c>
      <c r="F112" s="765">
        <f>Monatsverwendungsnachweis!H122</f>
        <v>0</v>
      </c>
      <c r="G112" s="763" t="e">
        <f>#REF!</f>
        <v>#REF!</v>
      </c>
      <c r="H112" s="763" t="e">
        <f>#REF!</f>
        <v>#REF!</v>
      </c>
      <c r="I112" s="764">
        <f>IF(Monatsverwendungsnachweis!$P$6="ja",1,0)</f>
        <v>0</v>
      </c>
      <c r="J112" s="761">
        <f t="shared" si="15"/>
        <v>1</v>
      </c>
      <c r="K112" s="763">
        <f>Ermittlung_Pauschale!N111</f>
        <v>0</v>
      </c>
      <c r="L112" s="761">
        <f t="shared" si="16"/>
        <v>0</v>
      </c>
      <c r="M112" s="762">
        <f>Monatsverwendungsnachweis!$AG$7</f>
        <v>31</v>
      </c>
      <c r="N112" s="762">
        <f>Monatsverwendungsnachweis!J122</f>
        <v>0</v>
      </c>
      <c r="O112" s="761">
        <f t="shared" si="17"/>
        <v>0</v>
      </c>
      <c r="P112" s="761">
        <f t="shared" si="18"/>
        <v>0</v>
      </c>
      <c r="Q112" s="758">
        <f t="shared" si="19"/>
        <v>0</v>
      </c>
      <c r="R112" s="732">
        <f t="shared" si="20"/>
        <v>0</v>
      </c>
      <c r="S112" s="732">
        <f t="shared" si="21"/>
        <v>0</v>
      </c>
      <c r="T112" s="732">
        <f t="shared" si="22"/>
        <v>0</v>
      </c>
      <c r="U112" s="757">
        <f t="shared" si="23"/>
        <v>0</v>
      </c>
      <c r="V112" s="760"/>
      <c r="W112" s="759">
        <f t="shared" si="24"/>
        <v>0</v>
      </c>
      <c r="X112" s="758">
        <f t="shared" si="25"/>
        <v>0</v>
      </c>
      <c r="Y112" s="732">
        <f t="shared" si="26"/>
        <v>0</v>
      </c>
      <c r="Z112" s="732">
        <f t="shared" si="27"/>
        <v>0</v>
      </c>
      <c r="AA112" s="732">
        <f t="shared" si="28"/>
        <v>0</v>
      </c>
      <c r="AB112" s="757">
        <f t="shared" si="29"/>
        <v>0</v>
      </c>
    </row>
    <row r="113" spans="1:28" x14ac:dyDescent="0.25">
      <c r="A113" s="766" t="str">
        <f>Monatsverwendungsnachweis!A123</f>
        <v/>
      </c>
      <c r="B113" s="767">
        <f>Monatsverwendungsnachweis!B123</f>
        <v>0</v>
      </c>
      <c r="C113" s="767">
        <f>Monatsverwendungsnachweis!D123</f>
        <v>0</v>
      </c>
      <c r="D113" s="765">
        <f>Monatsverwendungsnachweis!F123</f>
        <v>0</v>
      </c>
      <c r="E113" s="766">
        <f>Monatsverwendungsnachweis!G123</f>
        <v>0</v>
      </c>
      <c r="F113" s="765">
        <f>Monatsverwendungsnachweis!H123</f>
        <v>0</v>
      </c>
      <c r="G113" s="763" t="e">
        <f>#REF!</f>
        <v>#REF!</v>
      </c>
      <c r="H113" s="763" t="e">
        <f>#REF!</f>
        <v>#REF!</v>
      </c>
      <c r="I113" s="764">
        <f>IF(Monatsverwendungsnachweis!$P$6="ja",1,0)</f>
        <v>0</v>
      </c>
      <c r="J113" s="761">
        <f t="shared" si="15"/>
        <v>1</v>
      </c>
      <c r="K113" s="763">
        <f>Ermittlung_Pauschale!N112</f>
        <v>0</v>
      </c>
      <c r="L113" s="761">
        <f t="shared" si="16"/>
        <v>0</v>
      </c>
      <c r="M113" s="762">
        <f>Monatsverwendungsnachweis!$AG$7</f>
        <v>31</v>
      </c>
      <c r="N113" s="762">
        <f>Monatsverwendungsnachweis!J123</f>
        <v>0</v>
      </c>
      <c r="O113" s="761">
        <f t="shared" si="17"/>
        <v>0</v>
      </c>
      <c r="P113" s="761">
        <f t="shared" si="18"/>
        <v>0</v>
      </c>
      <c r="Q113" s="758">
        <f t="shared" si="19"/>
        <v>0</v>
      </c>
      <c r="R113" s="732">
        <f t="shared" si="20"/>
        <v>0</v>
      </c>
      <c r="S113" s="732">
        <f t="shared" si="21"/>
        <v>0</v>
      </c>
      <c r="T113" s="732">
        <f t="shared" si="22"/>
        <v>0</v>
      </c>
      <c r="U113" s="757">
        <f t="shared" si="23"/>
        <v>0</v>
      </c>
      <c r="V113" s="760"/>
      <c r="W113" s="759">
        <f t="shared" si="24"/>
        <v>0</v>
      </c>
      <c r="X113" s="758">
        <f t="shared" si="25"/>
        <v>0</v>
      </c>
      <c r="Y113" s="732">
        <f t="shared" si="26"/>
        <v>0</v>
      </c>
      <c r="Z113" s="732">
        <f t="shared" si="27"/>
        <v>0</v>
      </c>
      <c r="AA113" s="732">
        <f t="shared" si="28"/>
        <v>0</v>
      </c>
      <c r="AB113" s="757">
        <f t="shared" si="29"/>
        <v>0</v>
      </c>
    </row>
    <row r="114" spans="1:28" x14ac:dyDescent="0.25">
      <c r="A114" s="766" t="str">
        <f>Monatsverwendungsnachweis!A124</f>
        <v/>
      </c>
      <c r="B114" s="767">
        <f>Monatsverwendungsnachweis!B124</f>
        <v>0</v>
      </c>
      <c r="C114" s="767">
        <f>Monatsverwendungsnachweis!D124</f>
        <v>0</v>
      </c>
      <c r="D114" s="765">
        <f>Monatsverwendungsnachweis!F124</f>
        <v>0</v>
      </c>
      <c r="E114" s="766">
        <f>Monatsverwendungsnachweis!G124</f>
        <v>0</v>
      </c>
      <c r="F114" s="765">
        <f>Monatsverwendungsnachweis!H124</f>
        <v>0</v>
      </c>
      <c r="G114" s="763" t="e">
        <f>#REF!</f>
        <v>#REF!</v>
      </c>
      <c r="H114" s="763" t="e">
        <f>#REF!</f>
        <v>#REF!</v>
      </c>
      <c r="I114" s="764">
        <f>IF(Monatsverwendungsnachweis!$P$6="ja",1,0)</f>
        <v>0</v>
      </c>
      <c r="J114" s="761">
        <f t="shared" si="15"/>
        <v>1</v>
      </c>
      <c r="K114" s="763">
        <f>Ermittlung_Pauschale!N113</f>
        <v>0</v>
      </c>
      <c r="L114" s="761">
        <f t="shared" si="16"/>
        <v>0</v>
      </c>
      <c r="M114" s="762">
        <f>Monatsverwendungsnachweis!$AG$7</f>
        <v>31</v>
      </c>
      <c r="N114" s="762">
        <f>Monatsverwendungsnachweis!J124</f>
        <v>0</v>
      </c>
      <c r="O114" s="761">
        <f t="shared" si="17"/>
        <v>0</v>
      </c>
      <c r="P114" s="761">
        <f t="shared" si="18"/>
        <v>0</v>
      </c>
      <c r="Q114" s="758">
        <f t="shared" si="19"/>
        <v>0</v>
      </c>
      <c r="R114" s="732">
        <f t="shared" si="20"/>
        <v>0</v>
      </c>
      <c r="S114" s="732">
        <f t="shared" si="21"/>
        <v>0</v>
      </c>
      <c r="T114" s="732">
        <f t="shared" si="22"/>
        <v>0</v>
      </c>
      <c r="U114" s="757">
        <f t="shared" si="23"/>
        <v>0</v>
      </c>
      <c r="V114" s="760"/>
      <c r="W114" s="759">
        <f t="shared" si="24"/>
        <v>0</v>
      </c>
      <c r="X114" s="758">
        <f t="shared" si="25"/>
        <v>0</v>
      </c>
      <c r="Y114" s="732">
        <f t="shared" si="26"/>
        <v>0</v>
      </c>
      <c r="Z114" s="732">
        <f t="shared" si="27"/>
        <v>0</v>
      </c>
      <c r="AA114" s="732">
        <f t="shared" si="28"/>
        <v>0</v>
      </c>
      <c r="AB114" s="757">
        <f t="shared" si="29"/>
        <v>0</v>
      </c>
    </row>
    <row r="115" spans="1:28" x14ac:dyDescent="0.25">
      <c r="A115" s="766" t="str">
        <f>Monatsverwendungsnachweis!A125</f>
        <v/>
      </c>
      <c r="B115" s="767">
        <f>Monatsverwendungsnachweis!B125</f>
        <v>0</v>
      </c>
      <c r="C115" s="767">
        <f>Monatsverwendungsnachweis!D125</f>
        <v>0</v>
      </c>
      <c r="D115" s="765">
        <f>Monatsverwendungsnachweis!F125</f>
        <v>0</v>
      </c>
      <c r="E115" s="766">
        <f>Monatsverwendungsnachweis!G125</f>
        <v>0</v>
      </c>
      <c r="F115" s="765">
        <f>Monatsverwendungsnachweis!H125</f>
        <v>0</v>
      </c>
      <c r="G115" s="763" t="e">
        <f>#REF!</f>
        <v>#REF!</v>
      </c>
      <c r="H115" s="763" t="e">
        <f>#REF!</f>
        <v>#REF!</v>
      </c>
      <c r="I115" s="764">
        <f>IF(Monatsverwendungsnachweis!$P$6="ja",1,0)</f>
        <v>0</v>
      </c>
      <c r="J115" s="761">
        <f t="shared" si="15"/>
        <v>1</v>
      </c>
      <c r="K115" s="763">
        <f>Ermittlung_Pauschale!N114</f>
        <v>0</v>
      </c>
      <c r="L115" s="761">
        <f t="shared" si="16"/>
        <v>0</v>
      </c>
      <c r="M115" s="762">
        <f>Monatsverwendungsnachweis!$AG$7</f>
        <v>31</v>
      </c>
      <c r="N115" s="762">
        <f>Monatsverwendungsnachweis!J125</f>
        <v>0</v>
      </c>
      <c r="O115" s="761">
        <f t="shared" si="17"/>
        <v>0</v>
      </c>
      <c r="P115" s="761">
        <f t="shared" si="18"/>
        <v>0</v>
      </c>
      <c r="Q115" s="758">
        <f t="shared" si="19"/>
        <v>0</v>
      </c>
      <c r="R115" s="732">
        <f t="shared" si="20"/>
        <v>0</v>
      </c>
      <c r="S115" s="732">
        <f t="shared" si="21"/>
        <v>0</v>
      </c>
      <c r="T115" s="732">
        <f t="shared" si="22"/>
        <v>0</v>
      </c>
      <c r="U115" s="757">
        <f t="shared" si="23"/>
        <v>0</v>
      </c>
      <c r="V115" s="760"/>
      <c r="W115" s="759">
        <f t="shared" si="24"/>
        <v>0</v>
      </c>
      <c r="X115" s="758">
        <f t="shared" si="25"/>
        <v>0</v>
      </c>
      <c r="Y115" s="732">
        <f t="shared" si="26"/>
        <v>0</v>
      </c>
      <c r="Z115" s="732">
        <f t="shared" si="27"/>
        <v>0</v>
      </c>
      <c r="AA115" s="732">
        <f t="shared" si="28"/>
        <v>0</v>
      </c>
      <c r="AB115" s="757">
        <f t="shared" si="29"/>
        <v>0</v>
      </c>
    </row>
    <row r="116" spans="1:28" x14ac:dyDescent="0.25">
      <c r="A116" s="766" t="str">
        <f>Monatsverwendungsnachweis!A126</f>
        <v/>
      </c>
      <c r="B116" s="767">
        <f>Monatsverwendungsnachweis!B126</f>
        <v>0</v>
      </c>
      <c r="C116" s="767">
        <f>Monatsverwendungsnachweis!D126</f>
        <v>0</v>
      </c>
      <c r="D116" s="765">
        <f>Monatsverwendungsnachweis!F126</f>
        <v>0</v>
      </c>
      <c r="E116" s="766">
        <f>Monatsverwendungsnachweis!G126</f>
        <v>0</v>
      </c>
      <c r="F116" s="765">
        <f>Monatsverwendungsnachweis!H126</f>
        <v>0</v>
      </c>
      <c r="G116" s="763" t="e">
        <f>#REF!</f>
        <v>#REF!</v>
      </c>
      <c r="H116" s="763" t="e">
        <f>#REF!</f>
        <v>#REF!</v>
      </c>
      <c r="I116" s="764">
        <f>IF(Monatsverwendungsnachweis!$P$6="ja",1,0)</f>
        <v>0</v>
      </c>
      <c r="J116" s="761">
        <f t="shared" si="15"/>
        <v>1</v>
      </c>
      <c r="K116" s="763">
        <f>Ermittlung_Pauschale!N115</f>
        <v>0</v>
      </c>
      <c r="L116" s="761">
        <f t="shared" si="16"/>
        <v>0</v>
      </c>
      <c r="M116" s="762">
        <f>Monatsverwendungsnachweis!$AG$7</f>
        <v>31</v>
      </c>
      <c r="N116" s="762">
        <f>Monatsverwendungsnachweis!J126</f>
        <v>0</v>
      </c>
      <c r="O116" s="761">
        <f t="shared" si="17"/>
        <v>0</v>
      </c>
      <c r="P116" s="761">
        <f t="shared" si="18"/>
        <v>0</v>
      </c>
      <c r="Q116" s="758">
        <f t="shared" si="19"/>
        <v>0</v>
      </c>
      <c r="R116" s="732">
        <f t="shared" si="20"/>
        <v>0</v>
      </c>
      <c r="S116" s="732">
        <f t="shared" si="21"/>
        <v>0</v>
      </c>
      <c r="T116" s="732">
        <f t="shared" si="22"/>
        <v>0</v>
      </c>
      <c r="U116" s="757">
        <f t="shared" si="23"/>
        <v>0</v>
      </c>
      <c r="V116" s="760"/>
      <c r="W116" s="759">
        <f t="shared" si="24"/>
        <v>0</v>
      </c>
      <c r="X116" s="758">
        <f t="shared" si="25"/>
        <v>0</v>
      </c>
      <c r="Y116" s="732">
        <f t="shared" si="26"/>
        <v>0</v>
      </c>
      <c r="Z116" s="732">
        <f t="shared" si="27"/>
        <v>0</v>
      </c>
      <c r="AA116" s="732">
        <f t="shared" si="28"/>
        <v>0</v>
      </c>
      <c r="AB116" s="757">
        <f t="shared" si="29"/>
        <v>0</v>
      </c>
    </row>
    <row r="117" spans="1:28" x14ac:dyDescent="0.25">
      <c r="A117" s="766" t="str">
        <f>Monatsverwendungsnachweis!A127</f>
        <v/>
      </c>
      <c r="B117" s="767">
        <f>Monatsverwendungsnachweis!B127</f>
        <v>0</v>
      </c>
      <c r="C117" s="767">
        <f>Monatsverwendungsnachweis!D127</f>
        <v>0</v>
      </c>
      <c r="D117" s="765">
        <f>Monatsverwendungsnachweis!F127</f>
        <v>0</v>
      </c>
      <c r="E117" s="766">
        <f>Monatsverwendungsnachweis!G127</f>
        <v>0</v>
      </c>
      <c r="F117" s="765">
        <f>Monatsverwendungsnachweis!H127</f>
        <v>0</v>
      </c>
      <c r="G117" s="763" t="e">
        <f>#REF!</f>
        <v>#REF!</v>
      </c>
      <c r="H117" s="763" t="e">
        <f>#REF!</f>
        <v>#REF!</v>
      </c>
      <c r="I117" s="764">
        <f>IF(Monatsverwendungsnachweis!$P$6="ja",1,0)</f>
        <v>0</v>
      </c>
      <c r="J117" s="761">
        <f t="shared" si="15"/>
        <v>1</v>
      </c>
      <c r="K117" s="763">
        <f>Ermittlung_Pauschale!N116</f>
        <v>0</v>
      </c>
      <c r="L117" s="761">
        <f t="shared" si="16"/>
        <v>0</v>
      </c>
      <c r="M117" s="762">
        <f>Monatsverwendungsnachweis!$AG$7</f>
        <v>31</v>
      </c>
      <c r="N117" s="762">
        <f>Monatsverwendungsnachweis!J127</f>
        <v>0</v>
      </c>
      <c r="O117" s="761">
        <f t="shared" si="17"/>
        <v>0</v>
      </c>
      <c r="P117" s="761">
        <f t="shared" si="18"/>
        <v>0</v>
      </c>
      <c r="Q117" s="758">
        <f t="shared" si="19"/>
        <v>0</v>
      </c>
      <c r="R117" s="732">
        <f t="shared" si="20"/>
        <v>0</v>
      </c>
      <c r="S117" s="732">
        <f t="shared" si="21"/>
        <v>0</v>
      </c>
      <c r="T117" s="732">
        <f t="shared" si="22"/>
        <v>0</v>
      </c>
      <c r="U117" s="757">
        <f t="shared" si="23"/>
        <v>0</v>
      </c>
      <c r="V117" s="760"/>
      <c r="W117" s="759">
        <f t="shared" si="24"/>
        <v>0</v>
      </c>
      <c r="X117" s="758">
        <f t="shared" si="25"/>
        <v>0</v>
      </c>
      <c r="Y117" s="732">
        <f t="shared" si="26"/>
        <v>0</v>
      </c>
      <c r="Z117" s="732">
        <f t="shared" si="27"/>
        <v>0</v>
      </c>
      <c r="AA117" s="732">
        <f t="shared" si="28"/>
        <v>0</v>
      </c>
      <c r="AB117" s="757">
        <f t="shared" si="29"/>
        <v>0</v>
      </c>
    </row>
    <row r="118" spans="1:28" x14ac:dyDescent="0.25">
      <c r="A118" s="766" t="str">
        <f>Monatsverwendungsnachweis!A128</f>
        <v/>
      </c>
      <c r="B118" s="767">
        <f>Monatsverwendungsnachweis!B128</f>
        <v>0</v>
      </c>
      <c r="C118" s="767">
        <f>Monatsverwendungsnachweis!D128</f>
        <v>0</v>
      </c>
      <c r="D118" s="765">
        <f>Monatsverwendungsnachweis!F128</f>
        <v>0</v>
      </c>
      <c r="E118" s="766">
        <f>Monatsverwendungsnachweis!G128</f>
        <v>0</v>
      </c>
      <c r="F118" s="765">
        <f>Monatsverwendungsnachweis!H128</f>
        <v>0</v>
      </c>
      <c r="G118" s="763" t="e">
        <f>#REF!</f>
        <v>#REF!</v>
      </c>
      <c r="H118" s="763" t="e">
        <f>#REF!</f>
        <v>#REF!</v>
      </c>
      <c r="I118" s="764">
        <f>IF(Monatsverwendungsnachweis!$P$6="ja",1,0)</f>
        <v>0</v>
      </c>
      <c r="J118" s="761">
        <f t="shared" si="15"/>
        <v>1</v>
      </c>
      <c r="K118" s="763">
        <f>Ermittlung_Pauschale!N117</f>
        <v>0</v>
      </c>
      <c r="L118" s="761">
        <f t="shared" si="16"/>
        <v>0</v>
      </c>
      <c r="M118" s="762">
        <f>Monatsverwendungsnachweis!$AG$7</f>
        <v>31</v>
      </c>
      <c r="N118" s="762">
        <f>Monatsverwendungsnachweis!J128</f>
        <v>0</v>
      </c>
      <c r="O118" s="761">
        <f t="shared" si="17"/>
        <v>0</v>
      </c>
      <c r="P118" s="761">
        <f t="shared" si="18"/>
        <v>0</v>
      </c>
      <c r="Q118" s="758">
        <f t="shared" si="19"/>
        <v>0</v>
      </c>
      <c r="R118" s="732">
        <f t="shared" si="20"/>
        <v>0</v>
      </c>
      <c r="S118" s="732">
        <f t="shared" si="21"/>
        <v>0</v>
      </c>
      <c r="T118" s="732">
        <f t="shared" si="22"/>
        <v>0</v>
      </c>
      <c r="U118" s="757">
        <f t="shared" si="23"/>
        <v>0</v>
      </c>
      <c r="V118" s="760"/>
      <c r="W118" s="759">
        <f t="shared" si="24"/>
        <v>0</v>
      </c>
      <c r="X118" s="758">
        <f t="shared" si="25"/>
        <v>0</v>
      </c>
      <c r="Y118" s="732">
        <f t="shared" si="26"/>
        <v>0</v>
      </c>
      <c r="Z118" s="732">
        <f t="shared" si="27"/>
        <v>0</v>
      </c>
      <c r="AA118" s="732">
        <f t="shared" si="28"/>
        <v>0</v>
      </c>
      <c r="AB118" s="757">
        <f t="shared" si="29"/>
        <v>0</v>
      </c>
    </row>
    <row r="119" spans="1:28" x14ac:dyDescent="0.25">
      <c r="A119" s="766" t="str">
        <f>Monatsverwendungsnachweis!A129</f>
        <v/>
      </c>
      <c r="B119" s="767">
        <f>Monatsverwendungsnachweis!B129</f>
        <v>0</v>
      </c>
      <c r="C119" s="767">
        <f>Monatsverwendungsnachweis!D129</f>
        <v>0</v>
      </c>
      <c r="D119" s="765">
        <f>Monatsverwendungsnachweis!F129</f>
        <v>0</v>
      </c>
      <c r="E119" s="766">
        <f>Monatsverwendungsnachweis!G129</f>
        <v>0</v>
      </c>
      <c r="F119" s="765">
        <f>Monatsverwendungsnachweis!H129</f>
        <v>0</v>
      </c>
      <c r="G119" s="763" t="e">
        <f>#REF!</f>
        <v>#REF!</v>
      </c>
      <c r="H119" s="763" t="e">
        <f>#REF!</f>
        <v>#REF!</v>
      </c>
      <c r="I119" s="764">
        <f>IF(Monatsverwendungsnachweis!$P$6="ja",1,0)</f>
        <v>0</v>
      </c>
      <c r="J119" s="761">
        <f t="shared" si="15"/>
        <v>1</v>
      </c>
      <c r="K119" s="763">
        <f>Ermittlung_Pauschale!N118</f>
        <v>0</v>
      </c>
      <c r="L119" s="761">
        <f t="shared" si="16"/>
        <v>0</v>
      </c>
      <c r="M119" s="762">
        <f>Monatsverwendungsnachweis!$AG$7</f>
        <v>31</v>
      </c>
      <c r="N119" s="762">
        <f>Monatsverwendungsnachweis!J129</f>
        <v>0</v>
      </c>
      <c r="O119" s="761">
        <f t="shared" si="17"/>
        <v>0</v>
      </c>
      <c r="P119" s="761">
        <f t="shared" si="18"/>
        <v>0</v>
      </c>
      <c r="Q119" s="758">
        <f t="shared" si="19"/>
        <v>0</v>
      </c>
      <c r="R119" s="732">
        <f t="shared" si="20"/>
        <v>0</v>
      </c>
      <c r="S119" s="732">
        <f t="shared" si="21"/>
        <v>0</v>
      </c>
      <c r="T119" s="732">
        <f t="shared" si="22"/>
        <v>0</v>
      </c>
      <c r="U119" s="757">
        <f t="shared" si="23"/>
        <v>0</v>
      </c>
      <c r="V119" s="760"/>
      <c r="W119" s="759">
        <f t="shared" si="24"/>
        <v>0</v>
      </c>
      <c r="X119" s="758">
        <f t="shared" si="25"/>
        <v>0</v>
      </c>
      <c r="Y119" s="732">
        <f t="shared" si="26"/>
        <v>0</v>
      </c>
      <c r="Z119" s="732">
        <f t="shared" si="27"/>
        <v>0</v>
      </c>
      <c r="AA119" s="732">
        <f t="shared" si="28"/>
        <v>0</v>
      </c>
      <c r="AB119" s="757">
        <f t="shared" si="29"/>
        <v>0</v>
      </c>
    </row>
    <row r="120" spans="1:28" x14ac:dyDescent="0.25">
      <c r="A120" s="766" t="str">
        <f>Monatsverwendungsnachweis!A130</f>
        <v/>
      </c>
      <c r="B120" s="767">
        <f>Monatsverwendungsnachweis!B130</f>
        <v>0</v>
      </c>
      <c r="C120" s="767">
        <f>Monatsverwendungsnachweis!D130</f>
        <v>0</v>
      </c>
      <c r="D120" s="765">
        <f>Monatsverwendungsnachweis!F130</f>
        <v>0</v>
      </c>
      <c r="E120" s="766">
        <f>Monatsverwendungsnachweis!G130</f>
        <v>0</v>
      </c>
      <c r="F120" s="765">
        <f>Monatsverwendungsnachweis!H130</f>
        <v>0</v>
      </c>
      <c r="G120" s="763" t="e">
        <f>#REF!</f>
        <v>#REF!</v>
      </c>
      <c r="H120" s="763" t="e">
        <f>#REF!</f>
        <v>#REF!</v>
      </c>
      <c r="I120" s="764">
        <f>IF(Monatsverwendungsnachweis!$P$6="ja",1,0)</f>
        <v>0</v>
      </c>
      <c r="J120" s="761">
        <f t="shared" si="15"/>
        <v>1</v>
      </c>
      <c r="K120" s="763">
        <f>Ermittlung_Pauschale!N119</f>
        <v>0</v>
      </c>
      <c r="L120" s="761">
        <f t="shared" si="16"/>
        <v>0</v>
      </c>
      <c r="M120" s="762">
        <f>Monatsverwendungsnachweis!$AG$7</f>
        <v>31</v>
      </c>
      <c r="N120" s="762">
        <f>Monatsverwendungsnachweis!J130</f>
        <v>0</v>
      </c>
      <c r="O120" s="761">
        <f t="shared" si="17"/>
        <v>0</v>
      </c>
      <c r="P120" s="761">
        <f t="shared" si="18"/>
        <v>0</v>
      </c>
      <c r="Q120" s="758">
        <f t="shared" si="19"/>
        <v>0</v>
      </c>
      <c r="R120" s="732">
        <f t="shared" si="20"/>
        <v>0</v>
      </c>
      <c r="S120" s="732">
        <f t="shared" si="21"/>
        <v>0</v>
      </c>
      <c r="T120" s="732">
        <f t="shared" si="22"/>
        <v>0</v>
      </c>
      <c r="U120" s="757">
        <f t="shared" si="23"/>
        <v>0</v>
      </c>
      <c r="V120" s="760"/>
      <c r="W120" s="759">
        <f t="shared" si="24"/>
        <v>0</v>
      </c>
      <c r="X120" s="758">
        <f t="shared" si="25"/>
        <v>0</v>
      </c>
      <c r="Y120" s="732">
        <f t="shared" si="26"/>
        <v>0</v>
      </c>
      <c r="Z120" s="732">
        <f t="shared" si="27"/>
        <v>0</v>
      </c>
      <c r="AA120" s="732">
        <f t="shared" si="28"/>
        <v>0</v>
      </c>
      <c r="AB120" s="757">
        <f t="shared" si="29"/>
        <v>0</v>
      </c>
    </row>
    <row r="121" spans="1:28" x14ac:dyDescent="0.25">
      <c r="A121" s="766" t="str">
        <f>Monatsverwendungsnachweis!A131</f>
        <v/>
      </c>
      <c r="B121" s="767">
        <f>Monatsverwendungsnachweis!B131</f>
        <v>0</v>
      </c>
      <c r="C121" s="767">
        <f>Monatsverwendungsnachweis!D131</f>
        <v>0</v>
      </c>
      <c r="D121" s="765">
        <f>Monatsverwendungsnachweis!F131</f>
        <v>0</v>
      </c>
      <c r="E121" s="766">
        <f>Monatsverwendungsnachweis!G131</f>
        <v>0</v>
      </c>
      <c r="F121" s="765">
        <f>Monatsverwendungsnachweis!H131</f>
        <v>0</v>
      </c>
      <c r="G121" s="763" t="e">
        <f>#REF!</f>
        <v>#REF!</v>
      </c>
      <c r="H121" s="763" t="e">
        <f>#REF!</f>
        <v>#REF!</v>
      </c>
      <c r="I121" s="764">
        <f>IF(Monatsverwendungsnachweis!$P$6="ja",1,0)</f>
        <v>0</v>
      </c>
      <c r="J121" s="761">
        <f t="shared" si="15"/>
        <v>1</v>
      </c>
      <c r="K121" s="763">
        <f>Ermittlung_Pauschale!N120</f>
        <v>0</v>
      </c>
      <c r="L121" s="761">
        <f t="shared" si="16"/>
        <v>0</v>
      </c>
      <c r="M121" s="762">
        <f>Monatsverwendungsnachweis!$AG$7</f>
        <v>31</v>
      </c>
      <c r="N121" s="762">
        <f>Monatsverwendungsnachweis!J131</f>
        <v>0</v>
      </c>
      <c r="O121" s="761">
        <f t="shared" si="17"/>
        <v>0</v>
      </c>
      <c r="P121" s="761">
        <f t="shared" si="18"/>
        <v>0</v>
      </c>
      <c r="Q121" s="758">
        <f t="shared" si="19"/>
        <v>0</v>
      </c>
      <c r="R121" s="732">
        <f t="shared" si="20"/>
        <v>0</v>
      </c>
      <c r="S121" s="732">
        <f t="shared" si="21"/>
        <v>0</v>
      </c>
      <c r="T121" s="732">
        <f t="shared" si="22"/>
        <v>0</v>
      </c>
      <c r="U121" s="757">
        <f t="shared" si="23"/>
        <v>0</v>
      </c>
      <c r="V121" s="760"/>
      <c r="W121" s="759">
        <f t="shared" si="24"/>
        <v>0</v>
      </c>
      <c r="X121" s="758">
        <f t="shared" si="25"/>
        <v>0</v>
      </c>
      <c r="Y121" s="732">
        <f t="shared" si="26"/>
        <v>0</v>
      </c>
      <c r="Z121" s="732">
        <f t="shared" si="27"/>
        <v>0</v>
      </c>
      <c r="AA121" s="732">
        <f t="shared" si="28"/>
        <v>0</v>
      </c>
      <c r="AB121" s="757">
        <f t="shared" si="29"/>
        <v>0</v>
      </c>
    </row>
    <row r="122" spans="1:28" x14ac:dyDescent="0.25">
      <c r="A122" s="766" t="str">
        <f>Monatsverwendungsnachweis!A132</f>
        <v/>
      </c>
      <c r="B122" s="767">
        <f>Monatsverwendungsnachweis!B132</f>
        <v>0</v>
      </c>
      <c r="C122" s="767">
        <f>Monatsverwendungsnachweis!D132</f>
        <v>0</v>
      </c>
      <c r="D122" s="765">
        <f>Monatsverwendungsnachweis!F132</f>
        <v>0</v>
      </c>
      <c r="E122" s="766">
        <f>Monatsverwendungsnachweis!G132</f>
        <v>0</v>
      </c>
      <c r="F122" s="765">
        <f>Monatsverwendungsnachweis!H132</f>
        <v>0</v>
      </c>
      <c r="G122" s="763" t="e">
        <f>#REF!</f>
        <v>#REF!</v>
      </c>
      <c r="H122" s="763" t="e">
        <f>#REF!</f>
        <v>#REF!</v>
      </c>
      <c r="I122" s="764">
        <f>IF(Monatsverwendungsnachweis!$P$6="ja",1,0)</f>
        <v>0</v>
      </c>
      <c r="J122" s="761">
        <f t="shared" si="15"/>
        <v>1</v>
      </c>
      <c r="K122" s="763">
        <f>Ermittlung_Pauschale!N121</f>
        <v>0</v>
      </c>
      <c r="L122" s="761">
        <f t="shared" si="16"/>
        <v>0</v>
      </c>
      <c r="M122" s="762">
        <f>Monatsverwendungsnachweis!$AG$7</f>
        <v>31</v>
      </c>
      <c r="N122" s="762">
        <f>Monatsverwendungsnachweis!J132</f>
        <v>0</v>
      </c>
      <c r="O122" s="761">
        <f t="shared" si="17"/>
        <v>0</v>
      </c>
      <c r="P122" s="761">
        <f t="shared" si="18"/>
        <v>0</v>
      </c>
      <c r="Q122" s="758">
        <f t="shared" si="19"/>
        <v>0</v>
      </c>
      <c r="R122" s="732">
        <f t="shared" si="20"/>
        <v>0</v>
      </c>
      <c r="S122" s="732">
        <f t="shared" si="21"/>
        <v>0</v>
      </c>
      <c r="T122" s="732">
        <f t="shared" si="22"/>
        <v>0</v>
      </c>
      <c r="U122" s="757">
        <f t="shared" si="23"/>
        <v>0</v>
      </c>
      <c r="V122" s="760"/>
      <c r="W122" s="759">
        <f t="shared" si="24"/>
        <v>0</v>
      </c>
      <c r="X122" s="758">
        <f t="shared" si="25"/>
        <v>0</v>
      </c>
      <c r="Y122" s="732">
        <f t="shared" si="26"/>
        <v>0</v>
      </c>
      <c r="Z122" s="732">
        <f t="shared" si="27"/>
        <v>0</v>
      </c>
      <c r="AA122" s="732">
        <f t="shared" si="28"/>
        <v>0</v>
      </c>
      <c r="AB122" s="757">
        <f t="shared" si="29"/>
        <v>0</v>
      </c>
    </row>
    <row r="123" spans="1:28" x14ac:dyDescent="0.25">
      <c r="A123" s="766" t="str">
        <f>Monatsverwendungsnachweis!A133</f>
        <v/>
      </c>
      <c r="B123" s="767">
        <f>Monatsverwendungsnachweis!B133</f>
        <v>0</v>
      </c>
      <c r="C123" s="767">
        <f>Monatsverwendungsnachweis!D133</f>
        <v>0</v>
      </c>
      <c r="D123" s="765">
        <f>Monatsverwendungsnachweis!F133</f>
        <v>0</v>
      </c>
      <c r="E123" s="766">
        <f>Monatsverwendungsnachweis!G133</f>
        <v>0</v>
      </c>
      <c r="F123" s="765">
        <f>Monatsverwendungsnachweis!H133</f>
        <v>0</v>
      </c>
      <c r="G123" s="763" t="e">
        <f>#REF!</f>
        <v>#REF!</v>
      </c>
      <c r="H123" s="763" t="e">
        <f>#REF!</f>
        <v>#REF!</v>
      </c>
      <c r="I123" s="764">
        <f>IF(Monatsverwendungsnachweis!$P$6="ja",1,0)</f>
        <v>0</v>
      </c>
      <c r="J123" s="761">
        <f t="shared" si="15"/>
        <v>1</v>
      </c>
      <c r="K123" s="763">
        <f>Ermittlung_Pauschale!N122</f>
        <v>0</v>
      </c>
      <c r="L123" s="761">
        <f t="shared" si="16"/>
        <v>0</v>
      </c>
      <c r="M123" s="762">
        <f>Monatsverwendungsnachweis!$AG$7</f>
        <v>31</v>
      </c>
      <c r="N123" s="762">
        <f>Monatsverwendungsnachweis!J133</f>
        <v>0</v>
      </c>
      <c r="O123" s="761">
        <f t="shared" si="17"/>
        <v>0</v>
      </c>
      <c r="P123" s="761">
        <f t="shared" si="18"/>
        <v>0</v>
      </c>
      <c r="Q123" s="758">
        <f t="shared" si="19"/>
        <v>0</v>
      </c>
      <c r="R123" s="732">
        <f t="shared" si="20"/>
        <v>0</v>
      </c>
      <c r="S123" s="732">
        <f t="shared" si="21"/>
        <v>0</v>
      </c>
      <c r="T123" s="732">
        <f t="shared" si="22"/>
        <v>0</v>
      </c>
      <c r="U123" s="757">
        <f t="shared" si="23"/>
        <v>0</v>
      </c>
      <c r="V123" s="760"/>
      <c r="W123" s="759">
        <f t="shared" si="24"/>
        <v>0</v>
      </c>
      <c r="X123" s="758">
        <f t="shared" si="25"/>
        <v>0</v>
      </c>
      <c r="Y123" s="732">
        <f t="shared" si="26"/>
        <v>0</v>
      </c>
      <c r="Z123" s="732">
        <f t="shared" si="27"/>
        <v>0</v>
      </c>
      <c r="AA123" s="732">
        <f t="shared" si="28"/>
        <v>0</v>
      </c>
      <c r="AB123" s="757">
        <f t="shared" si="29"/>
        <v>0</v>
      </c>
    </row>
    <row r="124" spans="1:28" x14ac:dyDescent="0.25">
      <c r="A124" s="766" t="str">
        <f>Monatsverwendungsnachweis!A134</f>
        <v/>
      </c>
      <c r="B124" s="767">
        <f>Monatsverwendungsnachweis!B134</f>
        <v>0</v>
      </c>
      <c r="C124" s="767">
        <f>Monatsverwendungsnachweis!D134</f>
        <v>0</v>
      </c>
      <c r="D124" s="765">
        <f>Monatsverwendungsnachweis!F134</f>
        <v>0</v>
      </c>
      <c r="E124" s="766">
        <f>Monatsverwendungsnachweis!G134</f>
        <v>0</v>
      </c>
      <c r="F124" s="765">
        <f>Monatsverwendungsnachweis!H134</f>
        <v>0</v>
      </c>
      <c r="G124" s="763" t="e">
        <f>#REF!</f>
        <v>#REF!</v>
      </c>
      <c r="H124" s="763" t="e">
        <f>#REF!</f>
        <v>#REF!</v>
      </c>
      <c r="I124" s="764">
        <f>IF(Monatsverwendungsnachweis!$P$6="ja",1,0)</f>
        <v>0</v>
      </c>
      <c r="J124" s="761">
        <f t="shared" si="15"/>
        <v>1</v>
      </c>
      <c r="K124" s="763">
        <f>Ermittlung_Pauschale!N123</f>
        <v>0</v>
      </c>
      <c r="L124" s="761">
        <f t="shared" si="16"/>
        <v>0</v>
      </c>
      <c r="M124" s="762">
        <f>Monatsverwendungsnachweis!$AG$7</f>
        <v>31</v>
      </c>
      <c r="N124" s="762">
        <f>Monatsverwendungsnachweis!J134</f>
        <v>0</v>
      </c>
      <c r="O124" s="761">
        <f t="shared" si="17"/>
        <v>0</v>
      </c>
      <c r="P124" s="761">
        <f t="shared" si="18"/>
        <v>0</v>
      </c>
      <c r="Q124" s="758">
        <f t="shared" si="19"/>
        <v>0</v>
      </c>
      <c r="R124" s="732">
        <f t="shared" si="20"/>
        <v>0</v>
      </c>
      <c r="S124" s="732">
        <f t="shared" si="21"/>
        <v>0</v>
      </c>
      <c r="T124" s="732">
        <f t="shared" si="22"/>
        <v>0</v>
      </c>
      <c r="U124" s="757">
        <f t="shared" si="23"/>
        <v>0</v>
      </c>
      <c r="V124" s="760"/>
      <c r="W124" s="759">
        <f t="shared" si="24"/>
        <v>0</v>
      </c>
      <c r="X124" s="758">
        <f t="shared" si="25"/>
        <v>0</v>
      </c>
      <c r="Y124" s="732">
        <f t="shared" si="26"/>
        <v>0</v>
      </c>
      <c r="Z124" s="732">
        <f t="shared" si="27"/>
        <v>0</v>
      </c>
      <c r="AA124" s="732">
        <f t="shared" si="28"/>
        <v>0</v>
      </c>
      <c r="AB124" s="757">
        <f t="shared" si="29"/>
        <v>0</v>
      </c>
    </row>
    <row r="125" spans="1:28" x14ac:dyDescent="0.25">
      <c r="A125" s="766" t="str">
        <f>Monatsverwendungsnachweis!A135</f>
        <v/>
      </c>
      <c r="B125" s="767">
        <f>Monatsverwendungsnachweis!B135</f>
        <v>0</v>
      </c>
      <c r="C125" s="767">
        <f>Monatsverwendungsnachweis!D135</f>
        <v>0</v>
      </c>
      <c r="D125" s="765">
        <f>Monatsverwendungsnachweis!F135</f>
        <v>0</v>
      </c>
      <c r="E125" s="766">
        <f>Monatsverwendungsnachweis!G135</f>
        <v>0</v>
      </c>
      <c r="F125" s="765">
        <f>Monatsverwendungsnachweis!H135</f>
        <v>0</v>
      </c>
      <c r="G125" s="763" t="e">
        <f>#REF!</f>
        <v>#REF!</v>
      </c>
      <c r="H125" s="763" t="e">
        <f>#REF!</f>
        <v>#REF!</v>
      </c>
      <c r="I125" s="764">
        <f>IF(Monatsverwendungsnachweis!$P$6="ja",1,0)</f>
        <v>0</v>
      </c>
      <c r="J125" s="761">
        <f t="shared" si="15"/>
        <v>1</v>
      </c>
      <c r="K125" s="763">
        <f>Ermittlung_Pauschale!N124</f>
        <v>0</v>
      </c>
      <c r="L125" s="761">
        <f t="shared" si="16"/>
        <v>0</v>
      </c>
      <c r="M125" s="762">
        <f>Monatsverwendungsnachweis!$AG$7</f>
        <v>31</v>
      </c>
      <c r="N125" s="762">
        <f>Monatsverwendungsnachweis!J135</f>
        <v>0</v>
      </c>
      <c r="O125" s="761">
        <f t="shared" si="17"/>
        <v>0</v>
      </c>
      <c r="P125" s="761">
        <f t="shared" si="18"/>
        <v>0</v>
      </c>
      <c r="Q125" s="758">
        <f t="shared" si="19"/>
        <v>0</v>
      </c>
      <c r="R125" s="732">
        <f t="shared" si="20"/>
        <v>0</v>
      </c>
      <c r="S125" s="732">
        <f t="shared" si="21"/>
        <v>0</v>
      </c>
      <c r="T125" s="732">
        <f t="shared" si="22"/>
        <v>0</v>
      </c>
      <c r="U125" s="757">
        <f t="shared" si="23"/>
        <v>0</v>
      </c>
      <c r="V125" s="760"/>
      <c r="W125" s="759">
        <f t="shared" si="24"/>
        <v>0</v>
      </c>
      <c r="X125" s="758">
        <f t="shared" si="25"/>
        <v>0</v>
      </c>
      <c r="Y125" s="732">
        <f t="shared" si="26"/>
        <v>0</v>
      </c>
      <c r="Z125" s="732">
        <f t="shared" si="27"/>
        <v>0</v>
      </c>
      <c r="AA125" s="732">
        <f t="shared" si="28"/>
        <v>0</v>
      </c>
      <c r="AB125" s="757">
        <f t="shared" si="29"/>
        <v>0</v>
      </c>
    </row>
    <row r="126" spans="1:28" x14ac:dyDescent="0.25">
      <c r="A126" s="766" t="str">
        <f>Monatsverwendungsnachweis!A136</f>
        <v/>
      </c>
      <c r="B126" s="767">
        <f>Monatsverwendungsnachweis!B136</f>
        <v>0</v>
      </c>
      <c r="C126" s="767">
        <f>Monatsverwendungsnachweis!D136</f>
        <v>0</v>
      </c>
      <c r="D126" s="765">
        <f>Monatsverwendungsnachweis!F136</f>
        <v>0</v>
      </c>
      <c r="E126" s="766">
        <f>Monatsverwendungsnachweis!G136</f>
        <v>0</v>
      </c>
      <c r="F126" s="765">
        <f>Monatsverwendungsnachweis!H136</f>
        <v>0</v>
      </c>
      <c r="G126" s="763" t="e">
        <f>#REF!</f>
        <v>#REF!</v>
      </c>
      <c r="H126" s="763" t="e">
        <f>#REF!</f>
        <v>#REF!</v>
      </c>
      <c r="I126" s="764">
        <f>IF(Monatsverwendungsnachweis!$P$6="ja",1,0)</f>
        <v>0</v>
      </c>
      <c r="J126" s="761">
        <f t="shared" si="15"/>
        <v>1</v>
      </c>
      <c r="K126" s="763">
        <f>Ermittlung_Pauschale!N125</f>
        <v>0</v>
      </c>
      <c r="L126" s="761">
        <f t="shared" si="16"/>
        <v>0</v>
      </c>
      <c r="M126" s="762">
        <f>Monatsverwendungsnachweis!$AG$7</f>
        <v>31</v>
      </c>
      <c r="N126" s="762">
        <f>Monatsverwendungsnachweis!J136</f>
        <v>0</v>
      </c>
      <c r="O126" s="761">
        <f t="shared" si="17"/>
        <v>0</v>
      </c>
      <c r="P126" s="761">
        <f t="shared" si="18"/>
        <v>0</v>
      </c>
      <c r="Q126" s="758">
        <f t="shared" si="19"/>
        <v>0</v>
      </c>
      <c r="R126" s="732">
        <f t="shared" si="20"/>
        <v>0</v>
      </c>
      <c r="S126" s="732">
        <f t="shared" si="21"/>
        <v>0</v>
      </c>
      <c r="T126" s="732">
        <f t="shared" si="22"/>
        <v>0</v>
      </c>
      <c r="U126" s="757">
        <f t="shared" si="23"/>
        <v>0</v>
      </c>
      <c r="V126" s="760"/>
      <c r="W126" s="759">
        <f t="shared" si="24"/>
        <v>0</v>
      </c>
      <c r="X126" s="758">
        <f t="shared" si="25"/>
        <v>0</v>
      </c>
      <c r="Y126" s="732">
        <f t="shared" si="26"/>
        <v>0</v>
      </c>
      <c r="Z126" s="732">
        <f t="shared" si="27"/>
        <v>0</v>
      </c>
      <c r="AA126" s="732">
        <f t="shared" si="28"/>
        <v>0</v>
      </c>
      <c r="AB126" s="757">
        <f t="shared" si="29"/>
        <v>0</v>
      </c>
    </row>
    <row r="127" spans="1:28" x14ac:dyDescent="0.25">
      <c r="A127" s="766" t="str">
        <f>Monatsverwendungsnachweis!A137</f>
        <v/>
      </c>
      <c r="B127" s="767">
        <f>Monatsverwendungsnachweis!B137</f>
        <v>0</v>
      </c>
      <c r="C127" s="767">
        <f>Monatsverwendungsnachweis!D137</f>
        <v>0</v>
      </c>
      <c r="D127" s="765">
        <f>Monatsverwendungsnachweis!F137</f>
        <v>0</v>
      </c>
      <c r="E127" s="766">
        <f>Monatsverwendungsnachweis!G137</f>
        <v>0</v>
      </c>
      <c r="F127" s="765">
        <f>Monatsverwendungsnachweis!H137</f>
        <v>0</v>
      </c>
      <c r="G127" s="763" t="e">
        <f>#REF!</f>
        <v>#REF!</v>
      </c>
      <c r="H127" s="763" t="e">
        <f>#REF!</f>
        <v>#REF!</v>
      </c>
      <c r="I127" s="764">
        <f>IF(Monatsverwendungsnachweis!$P$6="ja",1,0)</f>
        <v>0</v>
      </c>
      <c r="J127" s="761">
        <f t="shared" si="15"/>
        <v>1</v>
      </c>
      <c r="K127" s="763">
        <f>Ermittlung_Pauschale!N126</f>
        <v>0</v>
      </c>
      <c r="L127" s="761">
        <f t="shared" si="16"/>
        <v>0</v>
      </c>
      <c r="M127" s="762">
        <f>Monatsverwendungsnachweis!$AG$7</f>
        <v>31</v>
      </c>
      <c r="N127" s="762">
        <f>Monatsverwendungsnachweis!J137</f>
        <v>0</v>
      </c>
      <c r="O127" s="761">
        <f t="shared" si="17"/>
        <v>0</v>
      </c>
      <c r="P127" s="761">
        <f t="shared" si="18"/>
        <v>0</v>
      </c>
      <c r="Q127" s="758">
        <f t="shared" si="19"/>
        <v>0</v>
      </c>
      <c r="R127" s="732">
        <f t="shared" si="20"/>
        <v>0</v>
      </c>
      <c r="S127" s="732">
        <f t="shared" si="21"/>
        <v>0</v>
      </c>
      <c r="T127" s="732">
        <f t="shared" si="22"/>
        <v>0</v>
      </c>
      <c r="U127" s="757">
        <f t="shared" si="23"/>
        <v>0</v>
      </c>
      <c r="V127" s="760"/>
      <c r="W127" s="759">
        <f t="shared" si="24"/>
        <v>0</v>
      </c>
      <c r="X127" s="758">
        <f t="shared" si="25"/>
        <v>0</v>
      </c>
      <c r="Y127" s="732">
        <f t="shared" si="26"/>
        <v>0</v>
      </c>
      <c r="Z127" s="732">
        <f t="shared" si="27"/>
        <v>0</v>
      </c>
      <c r="AA127" s="732">
        <f t="shared" si="28"/>
        <v>0</v>
      </c>
      <c r="AB127" s="757">
        <f t="shared" si="29"/>
        <v>0</v>
      </c>
    </row>
    <row r="128" spans="1:28" x14ac:dyDescent="0.25">
      <c r="A128" s="766" t="str">
        <f>Monatsverwendungsnachweis!A138</f>
        <v/>
      </c>
      <c r="B128" s="767">
        <f>Monatsverwendungsnachweis!B138</f>
        <v>0</v>
      </c>
      <c r="C128" s="767">
        <f>Monatsverwendungsnachweis!D138</f>
        <v>0</v>
      </c>
      <c r="D128" s="765">
        <f>Monatsverwendungsnachweis!F138</f>
        <v>0</v>
      </c>
      <c r="E128" s="766">
        <f>Monatsverwendungsnachweis!G138</f>
        <v>0</v>
      </c>
      <c r="F128" s="765">
        <f>Monatsverwendungsnachweis!H138</f>
        <v>0</v>
      </c>
      <c r="G128" s="763" t="e">
        <f>#REF!</f>
        <v>#REF!</v>
      </c>
      <c r="H128" s="763" t="e">
        <f>#REF!</f>
        <v>#REF!</v>
      </c>
      <c r="I128" s="764">
        <f>IF(Monatsverwendungsnachweis!$P$6="ja",1,0)</f>
        <v>0</v>
      </c>
      <c r="J128" s="761">
        <f t="shared" si="15"/>
        <v>1</v>
      </c>
      <c r="K128" s="763">
        <f>Ermittlung_Pauschale!N127</f>
        <v>0</v>
      </c>
      <c r="L128" s="761">
        <f t="shared" si="16"/>
        <v>0</v>
      </c>
      <c r="M128" s="762">
        <f>Monatsverwendungsnachweis!$AG$7</f>
        <v>31</v>
      </c>
      <c r="N128" s="762">
        <f>Monatsverwendungsnachweis!J138</f>
        <v>0</v>
      </c>
      <c r="O128" s="761">
        <f t="shared" si="17"/>
        <v>0</v>
      </c>
      <c r="P128" s="761">
        <f t="shared" si="18"/>
        <v>0</v>
      </c>
      <c r="Q128" s="758">
        <f t="shared" si="19"/>
        <v>0</v>
      </c>
      <c r="R128" s="732">
        <f t="shared" si="20"/>
        <v>0</v>
      </c>
      <c r="S128" s="732">
        <f t="shared" si="21"/>
        <v>0</v>
      </c>
      <c r="T128" s="732">
        <f t="shared" si="22"/>
        <v>0</v>
      </c>
      <c r="U128" s="757">
        <f t="shared" si="23"/>
        <v>0</v>
      </c>
      <c r="V128" s="760"/>
      <c r="W128" s="759">
        <f t="shared" si="24"/>
        <v>0</v>
      </c>
      <c r="X128" s="758">
        <f t="shared" si="25"/>
        <v>0</v>
      </c>
      <c r="Y128" s="732">
        <f t="shared" si="26"/>
        <v>0</v>
      </c>
      <c r="Z128" s="732">
        <f t="shared" si="27"/>
        <v>0</v>
      </c>
      <c r="AA128" s="732">
        <f t="shared" si="28"/>
        <v>0</v>
      </c>
      <c r="AB128" s="757">
        <f t="shared" si="29"/>
        <v>0</v>
      </c>
    </row>
    <row r="129" spans="1:28" x14ac:dyDescent="0.25">
      <c r="A129" s="766" t="str">
        <f>Monatsverwendungsnachweis!A139</f>
        <v/>
      </c>
      <c r="B129" s="767">
        <f>Monatsverwendungsnachweis!B139</f>
        <v>0</v>
      </c>
      <c r="C129" s="767">
        <f>Monatsverwendungsnachweis!D139</f>
        <v>0</v>
      </c>
      <c r="D129" s="765">
        <f>Monatsverwendungsnachweis!F139</f>
        <v>0</v>
      </c>
      <c r="E129" s="766">
        <f>Monatsverwendungsnachweis!G139</f>
        <v>0</v>
      </c>
      <c r="F129" s="765">
        <f>Monatsverwendungsnachweis!H139</f>
        <v>0</v>
      </c>
      <c r="G129" s="763" t="e">
        <f>#REF!</f>
        <v>#REF!</v>
      </c>
      <c r="H129" s="763" t="e">
        <f>#REF!</f>
        <v>#REF!</v>
      </c>
      <c r="I129" s="764">
        <f>IF(Monatsverwendungsnachweis!$P$6="ja",1,0)</f>
        <v>0</v>
      </c>
      <c r="J129" s="761">
        <f t="shared" si="15"/>
        <v>1</v>
      </c>
      <c r="K129" s="763">
        <f>Ermittlung_Pauschale!N128</f>
        <v>0</v>
      </c>
      <c r="L129" s="761">
        <f t="shared" si="16"/>
        <v>0</v>
      </c>
      <c r="M129" s="762">
        <f>Monatsverwendungsnachweis!$AG$7</f>
        <v>31</v>
      </c>
      <c r="N129" s="762">
        <f>Monatsverwendungsnachweis!J139</f>
        <v>0</v>
      </c>
      <c r="O129" s="761">
        <f t="shared" si="17"/>
        <v>0</v>
      </c>
      <c r="P129" s="761">
        <f t="shared" si="18"/>
        <v>0</v>
      </c>
      <c r="Q129" s="758">
        <f t="shared" si="19"/>
        <v>0</v>
      </c>
      <c r="R129" s="732">
        <f t="shared" si="20"/>
        <v>0</v>
      </c>
      <c r="S129" s="732">
        <f t="shared" si="21"/>
        <v>0</v>
      </c>
      <c r="T129" s="732">
        <f t="shared" si="22"/>
        <v>0</v>
      </c>
      <c r="U129" s="757">
        <f t="shared" si="23"/>
        <v>0</v>
      </c>
      <c r="V129" s="760"/>
      <c r="W129" s="759">
        <f t="shared" si="24"/>
        <v>0</v>
      </c>
      <c r="X129" s="758">
        <f t="shared" si="25"/>
        <v>0</v>
      </c>
      <c r="Y129" s="732">
        <f t="shared" si="26"/>
        <v>0</v>
      </c>
      <c r="Z129" s="732">
        <f t="shared" si="27"/>
        <v>0</v>
      </c>
      <c r="AA129" s="732">
        <f t="shared" si="28"/>
        <v>0</v>
      </c>
      <c r="AB129" s="757">
        <f t="shared" si="29"/>
        <v>0</v>
      </c>
    </row>
    <row r="130" spans="1:28" x14ac:dyDescent="0.25">
      <c r="A130" s="766" t="str">
        <f>Monatsverwendungsnachweis!A140</f>
        <v/>
      </c>
      <c r="B130" s="767">
        <f>Monatsverwendungsnachweis!B140</f>
        <v>0</v>
      </c>
      <c r="C130" s="767">
        <f>Monatsverwendungsnachweis!D140</f>
        <v>0</v>
      </c>
      <c r="D130" s="765">
        <f>Monatsverwendungsnachweis!F140</f>
        <v>0</v>
      </c>
      <c r="E130" s="766">
        <f>Monatsverwendungsnachweis!G140</f>
        <v>0</v>
      </c>
      <c r="F130" s="765">
        <f>Monatsverwendungsnachweis!H140</f>
        <v>0</v>
      </c>
      <c r="G130" s="763" t="e">
        <f>#REF!</f>
        <v>#REF!</v>
      </c>
      <c r="H130" s="763" t="e">
        <f>#REF!</f>
        <v>#REF!</v>
      </c>
      <c r="I130" s="764">
        <f>IF(Monatsverwendungsnachweis!$P$6="ja",1,0)</f>
        <v>0</v>
      </c>
      <c r="J130" s="761">
        <f t="shared" si="15"/>
        <v>1</v>
      </c>
      <c r="K130" s="763">
        <f>Ermittlung_Pauschale!N129</f>
        <v>0</v>
      </c>
      <c r="L130" s="761">
        <f t="shared" si="16"/>
        <v>0</v>
      </c>
      <c r="M130" s="762">
        <f>Monatsverwendungsnachweis!$AG$7</f>
        <v>31</v>
      </c>
      <c r="N130" s="762">
        <f>Monatsverwendungsnachweis!J140</f>
        <v>0</v>
      </c>
      <c r="O130" s="761">
        <f t="shared" si="17"/>
        <v>0</v>
      </c>
      <c r="P130" s="761">
        <f t="shared" si="18"/>
        <v>0</v>
      </c>
      <c r="Q130" s="758">
        <f t="shared" si="19"/>
        <v>0</v>
      </c>
      <c r="R130" s="732">
        <f t="shared" si="20"/>
        <v>0</v>
      </c>
      <c r="S130" s="732">
        <f t="shared" si="21"/>
        <v>0</v>
      </c>
      <c r="T130" s="732">
        <f t="shared" si="22"/>
        <v>0</v>
      </c>
      <c r="U130" s="757">
        <f t="shared" si="23"/>
        <v>0</v>
      </c>
      <c r="V130" s="760"/>
      <c r="W130" s="759">
        <f t="shared" si="24"/>
        <v>0</v>
      </c>
      <c r="X130" s="758">
        <f t="shared" si="25"/>
        <v>0</v>
      </c>
      <c r="Y130" s="732">
        <f t="shared" si="26"/>
        <v>0</v>
      </c>
      <c r="Z130" s="732">
        <f t="shared" si="27"/>
        <v>0</v>
      </c>
      <c r="AA130" s="732">
        <f t="shared" si="28"/>
        <v>0</v>
      </c>
      <c r="AB130" s="757">
        <f t="shared" si="29"/>
        <v>0</v>
      </c>
    </row>
    <row r="131" spans="1:28" x14ac:dyDescent="0.25">
      <c r="A131" s="766" t="str">
        <f>Monatsverwendungsnachweis!A141</f>
        <v/>
      </c>
      <c r="B131" s="767">
        <f>Monatsverwendungsnachweis!B141</f>
        <v>0</v>
      </c>
      <c r="C131" s="767">
        <f>Monatsverwendungsnachweis!D141</f>
        <v>0</v>
      </c>
      <c r="D131" s="765">
        <f>Monatsverwendungsnachweis!F141</f>
        <v>0</v>
      </c>
      <c r="E131" s="766">
        <f>Monatsverwendungsnachweis!G141</f>
        <v>0</v>
      </c>
      <c r="F131" s="765">
        <f>Monatsverwendungsnachweis!H141</f>
        <v>0</v>
      </c>
      <c r="G131" s="763" t="e">
        <f>#REF!</f>
        <v>#REF!</v>
      </c>
      <c r="H131" s="763" t="e">
        <f>#REF!</f>
        <v>#REF!</v>
      </c>
      <c r="I131" s="764">
        <f>IF(Monatsverwendungsnachweis!$P$6="ja",1,0)</f>
        <v>0</v>
      </c>
      <c r="J131" s="761">
        <f t="shared" ref="J131:J194" si="30">IF($B131=String_o_Kofi,0,1)</f>
        <v>1</v>
      </c>
      <c r="K131" s="763">
        <f>Ermittlung_Pauschale!N130</f>
        <v>0</v>
      </c>
      <c r="L131" s="761">
        <f t="shared" ref="L131:L194" si="31">I131*J131*K131</f>
        <v>0</v>
      </c>
      <c r="M131" s="762">
        <f>Monatsverwendungsnachweis!$AG$7</f>
        <v>31</v>
      </c>
      <c r="N131" s="762">
        <f>Monatsverwendungsnachweis!J141</f>
        <v>0</v>
      </c>
      <c r="O131" s="761">
        <f t="shared" ref="O131:O194" si="32">IF(N131=0,0,IF(N131&lt;M131,0,1))</f>
        <v>0</v>
      </c>
      <c r="P131" s="761">
        <f t="shared" ref="P131:P194" si="33">IF(O131*L131=1,1,0)</f>
        <v>0</v>
      </c>
      <c r="Q131" s="758">
        <f t="shared" ref="Q131:Q194" si="34">IF($B131="JC",P131,0)</f>
        <v>0</v>
      </c>
      <c r="R131" s="732">
        <f t="shared" ref="R131:R194" si="35">IF($B131="AA",P131,0)</f>
        <v>0</v>
      </c>
      <c r="S131" s="732">
        <f t="shared" ref="S131:S194" si="36">IF($B131="JC/Träger",P131,0)</f>
        <v>0</v>
      </c>
      <c r="T131" s="732">
        <f t="shared" ref="T131:T194" si="37">IF($B131="Land HB",P131,0)</f>
        <v>0</v>
      </c>
      <c r="U131" s="757">
        <f t="shared" ref="U131:U194" si="38">SUM(Q131:T131)</f>
        <v>0</v>
      </c>
      <c r="V131" s="760"/>
      <c r="W131" s="759">
        <f t="shared" ref="W131:W194" si="39">IF(AND(O131=0,L131=1)=TRUE,N131,0)</f>
        <v>0</v>
      </c>
      <c r="X131" s="758">
        <f t="shared" ref="X131:X194" si="40">IF($B131="JC",W131,0)</f>
        <v>0</v>
      </c>
      <c r="Y131" s="732">
        <f t="shared" ref="Y131:Y194" si="41">IF($B131="AA",W131,0)</f>
        <v>0</v>
      </c>
      <c r="Z131" s="732">
        <f t="shared" ref="Z131:Z194" si="42">IF($B131="JC/Träger",W131,0)</f>
        <v>0</v>
      </c>
      <c r="AA131" s="732">
        <f t="shared" ref="AA131:AA194" si="43">IF($B131="Land HB",W131,0)</f>
        <v>0</v>
      </c>
      <c r="AB131" s="757">
        <f t="shared" ref="AB131:AB194" si="44">SUM(X131:AA131)</f>
        <v>0</v>
      </c>
    </row>
    <row r="132" spans="1:28" x14ac:dyDescent="0.25">
      <c r="A132" s="766" t="str">
        <f>Monatsverwendungsnachweis!A142</f>
        <v/>
      </c>
      <c r="B132" s="767">
        <f>Monatsverwendungsnachweis!B142</f>
        <v>0</v>
      </c>
      <c r="C132" s="767">
        <f>Monatsverwendungsnachweis!D142</f>
        <v>0</v>
      </c>
      <c r="D132" s="765">
        <f>Monatsverwendungsnachweis!F142</f>
        <v>0</v>
      </c>
      <c r="E132" s="766">
        <f>Monatsverwendungsnachweis!G142</f>
        <v>0</v>
      </c>
      <c r="F132" s="765">
        <f>Monatsverwendungsnachweis!H142</f>
        <v>0</v>
      </c>
      <c r="G132" s="763" t="e">
        <f>#REF!</f>
        <v>#REF!</v>
      </c>
      <c r="H132" s="763" t="e">
        <f>#REF!</f>
        <v>#REF!</v>
      </c>
      <c r="I132" s="764">
        <f>IF(Monatsverwendungsnachweis!$P$6="ja",1,0)</f>
        <v>0</v>
      </c>
      <c r="J132" s="761">
        <f t="shared" si="30"/>
        <v>1</v>
      </c>
      <c r="K132" s="763">
        <f>Ermittlung_Pauschale!N131</f>
        <v>0</v>
      </c>
      <c r="L132" s="761">
        <f t="shared" si="31"/>
        <v>0</v>
      </c>
      <c r="M132" s="762">
        <f>Monatsverwendungsnachweis!$AG$7</f>
        <v>31</v>
      </c>
      <c r="N132" s="762">
        <f>Monatsverwendungsnachweis!J142</f>
        <v>0</v>
      </c>
      <c r="O132" s="761">
        <f t="shared" si="32"/>
        <v>0</v>
      </c>
      <c r="P132" s="761">
        <f t="shared" si="33"/>
        <v>0</v>
      </c>
      <c r="Q132" s="758">
        <f t="shared" si="34"/>
        <v>0</v>
      </c>
      <c r="R132" s="732">
        <f t="shared" si="35"/>
        <v>0</v>
      </c>
      <c r="S132" s="732">
        <f t="shared" si="36"/>
        <v>0</v>
      </c>
      <c r="T132" s="732">
        <f t="shared" si="37"/>
        <v>0</v>
      </c>
      <c r="U132" s="757">
        <f t="shared" si="38"/>
        <v>0</v>
      </c>
      <c r="V132" s="760"/>
      <c r="W132" s="759">
        <f t="shared" si="39"/>
        <v>0</v>
      </c>
      <c r="X132" s="758">
        <f t="shared" si="40"/>
        <v>0</v>
      </c>
      <c r="Y132" s="732">
        <f t="shared" si="41"/>
        <v>0</v>
      </c>
      <c r="Z132" s="732">
        <f t="shared" si="42"/>
        <v>0</v>
      </c>
      <c r="AA132" s="732">
        <f t="shared" si="43"/>
        <v>0</v>
      </c>
      <c r="AB132" s="757">
        <f t="shared" si="44"/>
        <v>0</v>
      </c>
    </row>
    <row r="133" spans="1:28" x14ac:dyDescent="0.25">
      <c r="A133" s="766" t="str">
        <f>Monatsverwendungsnachweis!A143</f>
        <v/>
      </c>
      <c r="B133" s="767">
        <f>Monatsverwendungsnachweis!B143</f>
        <v>0</v>
      </c>
      <c r="C133" s="767">
        <f>Monatsverwendungsnachweis!D143</f>
        <v>0</v>
      </c>
      <c r="D133" s="765">
        <f>Monatsverwendungsnachweis!F143</f>
        <v>0</v>
      </c>
      <c r="E133" s="766">
        <f>Monatsverwendungsnachweis!G143</f>
        <v>0</v>
      </c>
      <c r="F133" s="765">
        <f>Monatsverwendungsnachweis!H143</f>
        <v>0</v>
      </c>
      <c r="G133" s="763" t="e">
        <f>#REF!</f>
        <v>#REF!</v>
      </c>
      <c r="H133" s="763" t="e">
        <f>#REF!</f>
        <v>#REF!</v>
      </c>
      <c r="I133" s="764">
        <f>IF(Monatsverwendungsnachweis!$P$6="ja",1,0)</f>
        <v>0</v>
      </c>
      <c r="J133" s="761">
        <f t="shared" si="30"/>
        <v>1</v>
      </c>
      <c r="K133" s="763">
        <f>Ermittlung_Pauschale!N132</f>
        <v>0</v>
      </c>
      <c r="L133" s="761">
        <f t="shared" si="31"/>
        <v>0</v>
      </c>
      <c r="M133" s="762">
        <f>Monatsverwendungsnachweis!$AG$7</f>
        <v>31</v>
      </c>
      <c r="N133" s="762">
        <f>Monatsverwendungsnachweis!J143</f>
        <v>0</v>
      </c>
      <c r="O133" s="761">
        <f t="shared" si="32"/>
        <v>0</v>
      </c>
      <c r="P133" s="761">
        <f t="shared" si="33"/>
        <v>0</v>
      </c>
      <c r="Q133" s="758">
        <f t="shared" si="34"/>
        <v>0</v>
      </c>
      <c r="R133" s="732">
        <f t="shared" si="35"/>
        <v>0</v>
      </c>
      <c r="S133" s="732">
        <f t="shared" si="36"/>
        <v>0</v>
      </c>
      <c r="T133" s="732">
        <f t="shared" si="37"/>
        <v>0</v>
      </c>
      <c r="U133" s="757">
        <f t="shared" si="38"/>
        <v>0</v>
      </c>
      <c r="V133" s="760"/>
      <c r="W133" s="759">
        <f t="shared" si="39"/>
        <v>0</v>
      </c>
      <c r="X133" s="758">
        <f t="shared" si="40"/>
        <v>0</v>
      </c>
      <c r="Y133" s="732">
        <f t="shared" si="41"/>
        <v>0</v>
      </c>
      <c r="Z133" s="732">
        <f t="shared" si="42"/>
        <v>0</v>
      </c>
      <c r="AA133" s="732">
        <f t="shared" si="43"/>
        <v>0</v>
      </c>
      <c r="AB133" s="757">
        <f t="shared" si="44"/>
        <v>0</v>
      </c>
    </row>
    <row r="134" spans="1:28" x14ac:dyDescent="0.25">
      <c r="A134" s="766" t="str">
        <f>Monatsverwendungsnachweis!A144</f>
        <v/>
      </c>
      <c r="B134" s="767">
        <f>Monatsverwendungsnachweis!B144</f>
        <v>0</v>
      </c>
      <c r="C134" s="767">
        <f>Monatsverwendungsnachweis!D144</f>
        <v>0</v>
      </c>
      <c r="D134" s="765">
        <f>Monatsverwendungsnachweis!F144</f>
        <v>0</v>
      </c>
      <c r="E134" s="766">
        <f>Monatsverwendungsnachweis!G144</f>
        <v>0</v>
      </c>
      <c r="F134" s="765">
        <f>Monatsverwendungsnachweis!H144</f>
        <v>0</v>
      </c>
      <c r="G134" s="763" t="e">
        <f>#REF!</f>
        <v>#REF!</v>
      </c>
      <c r="H134" s="763" t="e">
        <f>#REF!</f>
        <v>#REF!</v>
      </c>
      <c r="I134" s="764">
        <f>IF(Monatsverwendungsnachweis!$P$6="ja",1,0)</f>
        <v>0</v>
      </c>
      <c r="J134" s="761">
        <f t="shared" si="30"/>
        <v>1</v>
      </c>
      <c r="K134" s="763">
        <f>Ermittlung_Pauschale!N133</f>
        <v>0</v>
      </c>
      <c r="L134" s="761">
        <f t="shared" si="31"/>
        <v>0</v>
      </c>
      <c r="M134" s="762">
        <f>Monatsverwendungsnachweis!$AG$7</f>
        <v>31</v>
      </c>
      <c r="N134" s="762">
        <f>Monatsverwendungsnachweis!J144</f>
        <v>0</v>
      </c>
      <c r="O134" s="761">
        <f t="shared" si="32"/>
        <v>0</v>
      </c>
      <c r="P134" s="761">
        <f t="shared" si="33"/>
        <v>0</v>
      </c>
      <c r="Q134" s="758">
        <f t="shared" si="34"/>
        <v>0</v>
      </c>
      <c r="R134" s="732">
        <f t="shared" si="35"/>
        <v>0</v>
      </c>
      <c r="S134" s="732">
        <f t="shared" si="36"/>
        <v>0</v>
      </c>
      <c r="T134" s="732">
        <f t="shared" si="37"/>
        <v>0</v>
      </c>
      <c r="U134" s="757">
        <f t="shared" si="38"/>
        <v>0</v>
      </c>
      <c r="V134" s="760"/>
      <c r="W134" s="759">
        <f t="shared" si="39"/>
        <v>0</v>
      </c>
      <c r="X134" s="758">
        <f t="shared" si="40"/>
        <v>0</v>
      </c>
      <c r="Y134" s="732">
        <f t="shared" si="41"/>
        <v>0</v>
      </c>
      <c r="Z134" s="732">
        <f t="shared" si="42"/>
        <v>0</v>
      </c>
      <c r="AA134" s="732">
        <f t="shared" si="43"/>
        <v>0</v>
      </c>
      <c r="AB134" s="757">
        <f t="shared" si="44"/>
        <v>0</v>
      </c>
    </row>
    <row r="135" spans="1:28" x14ac:dyDescent="0.25">
      <c r="A135" s="766" t="str">
        <f>Monatsverwendungsnachweis!A145</f>
        <v/>
      </c>
      <c r="B135" s="767">
        <f>Monatsverwendungsnachweis!B145</f>
        <v>0</v>
      </c>
      <c r="C135" s="767">
        <f>Monatsverwendungsnachweis!D145</f>
        <v>0</v>
      </c>
      <c r="D135" s="765">
        <f>Monatsverwendungsnachweis!F145</f>
        <v>0</v>
      </c>
      <c r="E135" s="766">
        <f>Monatsverwendungsnachweis!G145</f>
        <v>0</v>
      </c>
      <c r="F135" s="765">
        <f>Monatsverwendungsnachweis!H145</f>
        <v>0</v>
      </c>
      <c r="G135" s="763" t="e">
        <f>#REF!</f>
        <v>#REF!</v>
      </c>
      <c r="H135" s="763" t="e">
        <f>#REF!</f>
        <v>#REF!</v>
      </c>
      <c r="I135" s="764">
        <f>IF(Monatsverwendungsnachweis!$P$6="ja",1,0)</f>
        <v>0</v>
      </c>
      <c r="J135" s="761">
        <f t="shared" si="30"/>
        <v>1</v>
      </c>
      <c r="K135" s="763">
        <f>Ermittlung_Pauschale!N134</f>
        <v>0</v>
      </c>
      <c r="L135" s="761">
        <f t="shared" si="31"/>
        <v>0</v>
      </c>
      <c r="M135" s="762">
        <f>Monatsverwendungsnachweis!$AG$7</f>
        <v>31</v>
      </c>
      <c r="N135" s="762">
        <f>Monatsverwendungsnachweis!J145</f>
        <v>0</v>
      </c>
      <c r="O135" s="761">
        <f t="shared" si="32"/>
        <v>0</v>
      </c>
      <c r="P135" s="761">
        <f t="shared" si="33"/>
        <v>0</v>
      </c>
      <c r="Q135" s="758">
        <f t="shared" si="34"/>
        <v>0</v>
      </c>
      <c r="R135" s="732">
        <f t="shared" si="35"/>
        <v>0</v>
      </c>
      <c r="S135" s="732">
        <f t="shared" si="36"/>
        <v>0</v>
      </c>
      <c r="T135" s="732">
        <f t="shared" si="37"/>
        <v>0</v>
      </c>
      <c r="U135" s="757">
        <f t="shared" si="38"/>
        <v>0</v>
      </c>
      <c r="V135" s="760"/>
      <c r="W135" s="759">
        <f t="shared" si="39"/>
        <v>0</v>
      </c>
      <c r="X135" s="758">
        <f t="shared" si="40"/>
        <v>0</v>
      </c>
      <c r="Y135" s="732">
        <f t="shared" si="41"/>
        <v>0</v>
      </c>
      <c r="Z135" s="732">
        <f t="shared" si="42"/>
        <v>0</v>
      </c>
      <c r="AA135" s="732">
        <f t="shared" si="43"/>
        <v>0</v>
      </c>
      <c r="AB135" s="757">
        <f t="shared" si="44"/>
        <v>0</v>
      </c>
    </row>
    <row r="136" spans="1:28" x14ac:dyDescent="0.25">
      <c r="A136" s="766" t="str">
        <f>Monatsverwendungsnachweis!A146</f>
        <v/>
      </c>
      <c r="B136" s="767">
        <f>Monatsverwendungsnachweis!B146</f>
        <v>0</v>
      </c>
      <c r="C136" s="767">
        <f>Monatsverwendungsnachweis!D146</f>
        <v>0</v>
      </c>
      <c r="D136" s="765">
        <f>Monatsverwendungsnachweis!F146</f>
        <v>0</v>
      </c>
      <c r="E136" s="766">
        <f>Monatsverwendungsnachweis!G146</f>
        <v>0</v>
      </c>
      <c r="F136" s="765">
        <f>Monatsverwendungsnachweis!H146</f>
        <v>0</v>
      </c>
      <c r="G136" s="763" t="e">
        <f>#REF!</f>
        <v>#REF!</v>
      </c>
      <c r="H136" s="763" t="e">
        <f>#REF!</f>
        <v>#REF!</v>
      </c>
      <c r="I136" s="764">
        <f>IF(Monatsverwendungsnachweis!$P$6="ja",1,0)</f>
        <v>0</v>
      </c>
      <c r="J136" s="761">
        <f t="shared" si="30"/>
        <v>1</v>
      </c>
      <c r="K136" s="763">
        <f>Ermittlung_Pauschale!N135</f>
        <v>0</v>
      </c>
      <c r="L136" s="761">
        <f t="shared" si="31"/>
        <v>0</v>
      </c>
      <c r="M136" s="762">
        <f>Monatsverwendungsnachweis!$AG$7</f>
        <v>31</v>
      </c>
      <c r="N136" s="762">
        <f>Monatsverwendungsnachweis!J146</f>
        <v>0</v>
      </c>
      <c r="O136" s="761">
        <f t="shared" si="32"/>
        <v>0</v>
      </c>
      <c r="P136" s="761">
        <f t="shared" si="33"/>
        <v>0</v>
      </c>
      <c r="Q136" s="758">
        <f t="shared" si="34"/>
        <v>0</v>
      </c>
      <c r="R136" s="732">
        <f t="shared" si="35"/>
        <v>0</v>
      </c>
      <c r="S136" s="732">
        <f t="shared" si="36"/>
        <v>0</v>
      </c>
      <c r="T136" s="732">
        <f t="shared" si="37"/>
        <v>0</v>
      </c>
      <c r="U136" s="757">
        <f t="shared" si="38"/>
        <v>0</v>
      </c>
      <c r="V136" s="760"/>
      <c r="W136" s="759">
        <f t="shared" si="39"/>
        <v>0</v>
      </c>
      <c r="X136" s="758">
        <f t="shared" si="40"/>
        <v>0</v>
      </c>
      <c r="Y136" s="732">
        <f t="shared" si="41"/>
        <v>0</v>
      </c>
      <c r="Z136" s="732">
        <f t="shared" si="42"/>
        <v>0</v>
      </c>
      <c r="AA136" s="732">
        <f t="shared" si="43"/>
        <v>0</v>
      </c>
      <c r="AB136" s="757">
        <f t="shared" si="44"/>
        <v>0</v>
      </c>
    </row>
    <row r="137" spans="1:28" x14ac:dyDescent="0.25">
      <c r="A137" s="766" t="str">
        <f>Monatsverwendungsnachweis!A147</f>
        <v/>
      </c>
      <c r="B137" s="767">
        <f>Monatsverwendungsnachweis!B147</f>
        <v>0</v>
      </c>
      <c r="C137" s="767">
        <f>Monatsverwendungsnachweis!D147</f>
        <v>0</v>
      </c>
      <c r="D137" s="765">
        <f>Monatsverwendungsnachweis!F147</f>
        <v>0</v>
      </c>
      <c r="E137" s="766">
        <f>Monatsverwendungsnachweis!G147</f>
        <v>0</v>
      </c>
      <c r="F137" s="765">
        <f>Monatsverwendungsnachweis!H147</f>
        <v>0</v>
      </c>
      <c r="G137" s="763" t="e">
        <f>#REF!</f>
        <v>#REF!</v>
      </c>
      <c r="H137" s="763" t="e">
        <f>#REF!</f>
        <v>#REF!</v>
      </c>
      <c r="I137" s="764">
        <f>IF(Monatsverwendungsnachweis!$P$6="ja",1,0)</f>
        <v>0</v>
      </c>
      <c r="J137" s="761">
        <f t="shared" si="30"/>
        <v>1</v>
      </c>
      <c r="K137" s="763">
        <f>Ermittlung_Pauschale!N136</f>
        <v>0</v>
      </c>
      <c r="L137" s="761">
        <f t="shared" si="31"/>
        <v>0</v>
      </c>
      <c r="M137" s="762">
        <f>Monatsverwendungsnachweis!$AG$7</f>
        <v>31</v>
      </c>
      <c r="N137" s="762">
        <f>Monatsverwendungsnachweis!J147</f>
        <v>0</v>
      </c>
      <c r="O137" s="761">
        <f t="shared" si="32"/>
        <v>0</v>
      </c>
      <c r="P137" s="761">
        <f t="shared" si="33"/>
        <v>0</v>
      </c>
      <c r="Q137" s="758">
        <f t="shared" si="34"/>
        <v>0</v>
      </c>
      <c r="R137" s="732">
        <f t="shared" si="35"/>
        <v>0</v>
      </c>
      <c r="S137" s="732">
        <f t="shared" si="36"/>
        <v>0</v>
      </c>
      <c r="T137" s="732">
        <f t="shared" si="37"/>
        <v>0</v>
      </c>
      <c r="U137" s="757">
        <f t="shared" si="38"/>
        <v>0</v>
      </c>
      <c r="V137" s="760"/>
      <c r="W137" s="759">
        <f t="shared" si="39"/>
        <v>0</v>
      </c>
      <c r="X137" s="758">
        <f t="shared" si="40"/>
        <v>0</v>
      </c>
      <c r="Y137" s="732">
        <f t="shared" si="41"/>
        <v>0</v>
      </c>
      <c r="Z137" s="732">
        <f t="shared" si="42"/>
        <v>0</v>
      </c>
      <c r="AA137" s="732">
        <f t="shared" si="43"/>
        <v>0</v>
      </c>
      <c r="AB137" s="757">
        <f t="shared" si="44"/>
        <v>0</v>
      </c>
    </row>
    <row r="138" spans="1:28" x14ac:dyDescent="0.25">
      <c r="A138" s="766" t="str">
        <f>Monatsverwendungsnachweis!A148</f>
        <v/>
      </c>
      <c r="B138" s="767">
        <f>Monatsverwendungsnachweis!B148</f>
        <v>0</v>
      </c>
      <c r="C138" s="767">
        <f>Monatsverwendungsnachweis!D148</f>
        <v>0</v>
      </c>
      <c r="D138" s="765">
        <f>Monatsverwendungsnachweis!F148</f>
        <v>0</v>
      </c>
      <c r="E138" s="766">
        <f>Monatsverwendungsnachweis!G148</f>
        <v>0</v>
      </c>
      <c r="F138" s="765">
        <f>Monatsverwendungsnachweis!H148</f>
        <v>0</v>
      </c>
      <c r="G138" s="763" t="e">
        <f>#REF!</f>
        <v>#REF!</v>
      </c>
      <c r="H138" s="763" t="e">
        <f>#REF!</f>
        <v>#REF!</v>
      </c>
      <c r="I138" s="764">
        <f>IF(Monatsverwendungsnachweis!$P$6="ja",1,0)</f>
        <v>0</v>
      </c>
      <c r="J138" s="761">
        <f t="shared" si="30"/>
        <v>1</v>
      </c>
      <c r="K138" s="763">
        <f>Ermittlung_Pauschale!N137</f>
        <v>0</v>
      </c>
      <c r="L138" s="761">
        <f t="shared" si="31"/>
        <v>0</v>
      </c>
      <c r="M138" s="762">
        <f>Monatsverwendungsnachweis!$AG$7</f>
        <v>31</v>
      </c>
      <c r="N138" s="762">
        <f>Monatsverwendungsnachweis!J148</f>
        <v>0</v>
      </c>
      <c r="O138" s="761">
        <f t="shared" si="32"/>
        <v>0</v>
      </c>
      <c r="P138" s="761">
        <f t="shared" si="33"/>
        <v>0</v>
      </c>
      <c r="Q138" s="758">
        <f t="shared" si="34"/>
        <v>0</v>
      </c>
      <c r="R138" s="732">
        <f t="shared" si="35"/>
        <v>0</v>
      </c>
      <c r="S138" s="732">
        <f t="shared" si="36"/>
        <v>0</v>
      </c>
      <c r="T138" s="732">
        <f t="shared" si="37"/>
        <v>0</v>
      </c>
      <c r="U138" s="757">
        <f t="shared" si="38"/>
        <v>0</v>
      </c>
      <c r="V138" s="760"/>
      <c r="W138" s="759">
        <f t="shared" si="39"/>
        <v>0</v>
      </c>
      <c r="X138" s="758">
        <f t="shared" si="40"/>
        <v>0</v>
      </c>
      <c r="Y138" s="732">
        <f t="shared" si="41"/>
        <v>0</v>
      </c>
      <c r="Z138" s="732">
        <f t="shared" si="42"/>
        <v>0</v>
      </c>
      <c r="AA138" s="732">
        <f t="shared" si="43"/>
        <v>0</v>
      </c>
      <c r="AB138" s="757">
        <f t="shared" si="44"/>
        <v>0</v>
      </c>
    </row>
    <row r="139" spans="1:28" x14ac:dyDescent="0.25">
      <c r="A139" s="766" t="str">
        <f>Monatsverwendungsnachweis!A149</f>
        <v/>
      </c>
      <c r="B139" s="767">
        <f>Monatsverwendungsnachweis!B149</f>
        <v>0</v>
      </c>
      <c r="C139" s="767">
        <f>Monatsverwendungsnachweis!D149</f>
        <v>0</v>
      </c>
      <c r="D139" s="765">
        <f>Monatsverwendungsnachweis!F149</f>
        <v>0</v>
      </c>
      <c r="E139" s="766">
        <f>Monatsverwendungsnachweis!G149</f>
        <v>0</v>
      </c>
      <c r="F139" s="765">
        <f>Monatsverwendungsnachweis!H149</f>
        <v>0</v>
      </c>
      <c r="G139" s="763" t="e">
        <f>#REF!</f>
        <v>#REF!</v>
      </c>
      <c r="H139" s="763" t="e">
        <f>#REF!</f>
        <v>#REF!</v>
      </c>
      <c r="I139" s="764">
        <f>IF(Monatsverwendungsnachweis!$P$6="ja",1,0)</f>
        <v>0</v>
      </c>
      <c r="J139" s="761">
        <f t="shared" si="30"/>
        <v>1</v>
      </c>
      <c r="K139" s="763">
        <f>Ermittlung_Pauschale!N138</f>
        <v>0</v>
      </c>
      <c r="L139" s="761">
        <f t="shared" si="31"/>
        <v>0</v>
      </c>
      <c r="M139" s="762">
        <f>Monatsverwendungsnachweis!$AG$7</f>
        <v>31</v>
      </c>
      <c r="N139" s="762">
        <f>Monatsverwendungsnachweis!J149</f>
        <v>0</v>
      </c>
      <c r="O139" s="761">
        <f t="shared" si="32"/>
        <v>0</v>
      </c>
      <c r="P139" s="761">
        <f t="shared" si="33"/>
        <v>0</v>
      </c>
      <c r="Q139" s="758">
        <f t="shared" si="34"/>
        <v>0</v>
      </c>
      <c r="R139" s="732">
        <f t="shared" si="35"/>
        <v>0</v>
      </c>
      <c r="S139" s="732">
        <f t="shared" si="36"/>
        <v>0</v>
      </c>
      <c r="T139" s="732">
        <f t="shared" si="37"/>
        <v>0</v>
      </c>
      <c r="U139" s="757">
        <f t="shared" si="38"/>
        <v>0</v>
      </c>
      <c r="V139" s="760"/>
      <c r="W139" s="759">
        <f t="shared" si="39"/>
        <v>0</v>
      </c>
      <c r="X139" s="758">
        <f t="shared" si="40"/>
        <v>0</v>
      </c>
      <c r="Y139" s="732">
        <f t="shared" si="41"/>
        <v>0</v>
      </c>
      <c r="Z139" s="732">
        <f t="shared" si="42"/>
        <v>0</v>
      </c>
      <c r="AA139" s="732">
        <f t="shared" si="43"/>
        <v>0</v>
      </c>
      <c r="AB139" s="757">
        <f t="shared" si="44"/>
        <v>0</v>
      </c>
    </row>
    <row r="140" spans="1:28" x14ac:dyDescent="0.25">
      <c r="A140" s="766" t="str">
        <f>Monatsverwendungsnachweis!A150</f>
        <v/>
      </c>
      <c r="B140" s="767">
        <f>Monatsverwendungsnachweis!B150</f>
        <v>0</v>
      </c>
      <c r="C140" s="767">
        <f>Monatsverwendungsnachweis!D150</f>
        <v>0</v>
      </c>
      <c r="D140" s="765">
        <f>Monatsverwendungsnachweis!F150</f>
        <v>0</v>
      </c>
      <c r="E140" s="766">
        <f>Monatsverwendungsnachweis!G150</f>
        <v>0</v>
      </c>
      <c r="F140" s="765">
        <f>Monatsverwendungsnachweis!H150</f>
        <v>0</v>
      </c>
      <c r="G140" s="763" t="e">
        <f>#REF!</f>
        <v>#REF!</v>
      </c>
      <c r="H140" s="763" t="e">
        <f>#REF!</f>
        <v>#REF!</v>
      </c>
      <c r="I140" s="764">
        <f>IF(Monatsverwendungsnachweis!$P$6="ja",1,0)</f>
        <v>0</v>
      </c>
      <c r="J140" s="761">
        <f t="shared" si="30"/>
        <v>1</v>
      </c>
      <c r="K140" s="763">
        <f>Ermittlung_Pauschale!N139</f>
        <v>0</v>
      </c>
      <c r="L140" s="761">
        <f t="shared" si="31"/>
        <v>0</v>
      </c>
      <c r="M140" s="762">
        <f>Monatsverwendungsnachweis!$AG$7</f>
        <v>31</v>
      </c>
      <c r="N140" s="762">
        <f>Monatsverwendungsnachweis!J150</f>
        <v>0</v>
      </c>
      <c r="O140" s="761">
        <f t="shared" si="32"/>
        <v>0</v>
      </c>
      <c r="P140" s="761">
        <f t="shared" si="33"/>
        <v>0</v>
      </c>
      <c r="Q140" s="758">
        <f t="shared" si="34"/>
        <v>0</v>
      </c>
      <c r="R140" s="732">
        <f t="shared" si="35"/>
        <v>0</v>
      </c>
      <c r="S140" s="732">
        <f t="shared" si="36"/>
        <v>0</v>
      </c>
      <c r="T140" s="732">
        <f t="shared" si="37"/>
        <v>0</v>
      </c>
      <c r="U140" s="757">
        <f t="shared" si="38"/>
        <v>0</v>
      </c>
      <c r="V140" s="760"/>
      <c r="W140" s="759">
        <f t="shared" si="39"/>
        <v>0</v>
      </c>
      <c r="X140" s="758">
        <f t="shared" si="40"/>
        <v>0</v>
      </c>
      <c r="Y140" s="732">
        <f t="shared" si="41"/>
        <v>0</v>
      </c>
      <c r="Z140" s="732">
        <f t="shared" si="42"/>
        <v>0</v>
      </c>
      <c r="AA140" s="732">
        <f t="shared" si="43"/>
        <v>0</v>
      </c>
      <c r="AB140" s="757">
        <f t="shared" si="44"/>
        <v>0</v>
      </c>
    </row>
    <row r="141" spans="1:28" x14ac:dyDescent="0.25">
      <c r="A141" s="766" t="str">
        <f>Monatsverwendungsnachweis!A151</f>
        <v/>
      </c>
      <c r="B141" s="767">
        <f>Monatsverwendungsnachweis!B151</f>
        <v>0</v>
      </c>
      <c r="C141" s="767">
        <f>Monatsverwendungsnachweis!D151</f>
        <v>0</v>
      </c>
      <c r="D141" s="765">
        <f>Monatsverwendungsnachweis!F151</f>
        <v>0</v>
      </c>
      <c r="E141" s="766">
        <f>Monatsverwendungsnachweis!G151</f>
        <v>0</v>
      </c>
      <c r="F141" s="765">
        <f>Monatsverwendungsnachweis!H151</f>
        <v>0</v>
      </c>
      <c r="G141" s="763" t="e">
        <f>#REF!</f>
        <v>#REF!</v>
      </c>
      <c r="H141" s="763" t="e">
        <f>#REF!</f>
        <v>#REF!</v>
      </c>
      <c r="I141" s="764">
        <f>IF(Monatsverwendungsnachweis!$P$6="ja",1,0)</f>
        <v>0</v>
      </c>
      <c r="J141" s="761">
        <f t="shared" si="30"/>
        <v>1</v>
      </c>
      <c r="K141" s="763">
        <f>Ermittlung_Pauschale!N140</f>
        <v>0</v>
      </c>
      <c r="L141" s="761">
        <f t="shared" si="31"/>
        <v>0</v>
      </c>
      <c r="M141" s="762">
        <f>Monatsverwendungsnachweis!$AG$7</f>
        <v>31</v>
      </c>
      <c r="N141" s="762">
        <f>Monatsverwendungsnachweis!J151</f>
        <v>0</v>
      </c>
      <c r="O141" s="761">
        <f t="shared" si="32"/>
        <v>0</v>
      </c>
      <c r="P141" s="761">
        <f t="shared" si="33"/>
        <v>0</v>
      </c>
      <c r="Q141" s="758">
        <f t="shared" si="34"/>
        <v>0</v>
      </c>
      <c r="R141" s="732">
        <f t="shared" si="35"/>
        <v>0</v>
      </c>
      <c r="S141" s="732">
        <f t="shared" si="36"/>
        <v>0</v>
      </c>
      <c r="T141" s="732">
        <f t="shared" si="37"/>
        <v>0</v>
      </c>
      <c r="U141" s="757">
        <f t="shared" si="38"/>
        <v>0</v>
      </c>
      <c r="V141" s="760"/>
      <c r="W141" s="759">
        <f t="shared" si="39"/>
        <v>0</v>
      </c>
      <c r="X141" s="758">
        <f t="shared" si="40"/>
        <v>0</v>
      </c>
      <c r="Y141" s="732">
        <f t="shared" si="41"/>
        <v>0</v>
      </c>
      <c r="Z141" s="732">
        <f t="shared" si="42"/>
        <v>0</v>
      </c>
      <c r="AA141" s="732">
        <f t="shared" si="43"/>
        <v>0</v>
      </c>
      <c r="AB141" s="757">
        <f t="shared" si="44"/>
        <v>0</v>
      </c>
    </row>
    <row r="142" spans="1:28" x14ac:dyDescent="0.25">
      <c r="A142" s="766" t="str">
        <f>Monatsverwendungsnachweis!A152</f>
        <v/>
      </c>
      <c r="B142" s="767">
        <f>Monatsverwendungsnachweis!B152</f>
        <v>0</v>
      </c>
      <c r="C142" s="767">
        <f>Monatsverwendungsnachweis!D152</f>
        <v>0</v>
      </c>
      <c r="D142" s="765">
        <f>Monatsverwendungsnachweis!F152</f>
        <v>0</v>
      </c>
      <c r="E142" s="766">
        <f>Monatsverwendungsnachweis!G152</f>
        <v>0</v>
      </c>
      <c r="F142" s="765">
        <f>Monatsverwendungsnachweis!H152</f>
        <v>0</v>
      </c>
      <c r="G142" s="763" t="e">
        <f>#REF!</f>
        <v>#REF!</v>
      </c>
      <c r="H142" s="763" t="e">
        <f>#REF!</f>
        <v>#REF!</v>
      </c>
      <c r="I142" s="764">
        <f>IF(Monatsverwendungsnachweis!$P$6="ja",1,0)</f>
        <v>0</v>
      </c>
      <c r="J142" s="761">
        <f t="shared" si="30"/>
        <v>1</v>
      </c>
      <c r="K142" s="763">
        <f>Ermittlung_Pauschale!N141</f>
        <v>0</v>
      </c>
      <c r="L142" s="761">
        <f t="shared" si="31"/>
        <v>0</v>
      </c>
      <c r="M142" s="762">
        <f>Monatsverwendungsnachweis!$AG$7</f>
        <v>31</v>
      </c>
      <c r="N142" s="762">
        <f>Monatsverwendungsnachweis!J152</f>
        <v>0</v>
      </c>
      <c r="O142" s="761">
        <f t="shared" si="32"/>
        <v>0</v>
      </c>
      <c r="P142" s="761">
        <f t="shared" si="33"/>
        <v>0</v>
      </c>
      <c r="Q142" s="758">
        <f t="shared" si="34"/>
        <v>0</v>
      </c>
      <c r="R142" s="732">
        <f t="shared" si="35"/>
        <v>0</v>
      </c>
      <c r="S142" s="732">
        <f t="shared" si="36"/>
        <v>0</v>
      </c>
      <c r="T142" s="732">
        <f t="shared" si="37"/>
        <v>0</v>
      </c>
      <c r="U142" s="757">
        <f t="shared" si="38"/>
        <v>0</v>
      </c>
      <c r="V142" s="760"/>
      <c r="W142" s="759">
        <f t="shared" si="39"/>
        <v>0</v>
      </c>
      <c r="X142" s="758">
        <f t="shared" si="40"/>
        <v>0</v>
      </c>
      <c r="Y142" s="732">
        <f t="shared" si="41"/>
        <v>0</v>
      </c>
      <c r="Z142" s="732">
        <f t="shared" si="42"/>
        <v>0</v>
      </c>
      <c r="AA142" s="732">
        <f t="shared" si="43"/>
        <v>0</v>
      </c>
      <c r="AB142" s="757">
        <f t="shared" si="44"/>
        <v>0</v>
      </c>
    </row>
    <row r="143" spans="1:28" x14ac:dyDescent="0.25">
      <c r="A143" s="766" t="str">
        <f>Monatsverwendungsnachweis!A153</f>
        <v/>
      </c>
      <c r="B143" s="767">
        <f>Monatsverwendungsnachweis!B153</f>
        <v>0</v>
      </c>
      <c r="C143" s="767">
        <f>Monatsverwendungsnachweis!D153</f>
        <v>0</v>
      </c>
      <c r="D143" s="765">
        <f>Monatsverwendungsnachweis!F153</f>
        <v>0</v>
      </c>
      <c r="E143" s="766">
        <f>Monatsverwendungsnachweis!G153</f>
        <v>0</v>
      </c>
      <c r="F143" s="765">
        <f>Monatsverwendungsnachweis!H153</f>
        <v>0</v>
      </c>
      <c r="G143" s="763" t="e">
        <f>#REF!</f>
        <v>#REF!</v>
      </c>
      <c r="H143" s="763" t="e">
        <f>#REF!</f>
        <v>#REF!</v>
      </c>
      <c r="I143" s="764">
        <f>IF(Monatsverwendungsnachweis!$P$6="ja",1,0)</f>
        <v>0</v>
      </c>
      <c r="J143" s="761">
        <f t="shared" si="30"/>
        <v>1</v>
      </c>
      <c r="K143" s="763">
        <f>Ermittlung_Pauschale!N142</f>
        <v>0</v>
      </c>
      <c r="L143" s="761">
        <f t="shared" si="31"/>
        <v>0</v>
      </c>
      <c r="M143" s="762">
        <f>Monatsverwendungsnachweis!$AG$7</f>
        <v>31</v>
      </c>
      <c r="N143" s="762">
        <f>Monatsverwendungsnachweis!J153</f>
        <v>0</v>
      </c>
      <c r="O143" s="761">
        <f t="shared" si="32"/>
        <v>0</v>
      </c>
      <c r="P143" s="761">
        <f t="shared" si="33"/>
        <v>0</v>
      </c>
      <c r="Q143" s="758">
        <f t="shared" si="34"/>
        <v>0</v>
      </c>
      <c r="R143" s="732">
        <f t="shared" si="35"/>
        <v>0</v>
      </c>
      <c r="S143" s="732">
        <f t="shared" si="36"/>
        <v>0</v>
      </c>
      <c r="T143" s="732">
        <f t="shared" si="37"/>
        <v>0</v>
      </c>
      <c r="U143" s="757">
        <f t="shared" si="38"/>
        <v>0</v>
      </c>
      <c r="V143" s="760"/>
      <c r="W143" s="759">
        <f t="shared" si="39"/>
        <v>0</v>
      </c>
      <c r="X143" s="758">
        <f t="shared" si="40"/>
        <v>0</v>
      </c>
      <c r="Y143" s="732">
        <f t="shared" si="41"/>
        <v>0</v>
      </c>
      <c r="Z143" s="732">
        <f t="shared" si="42"/>
        <v>0</v>
      </c>
      <c r="AA143" s="732">
        <f t="shared" si="43"/>
        <v>0</v>
      </c>
      <c r="AB143" s="757">
        <f t="shared" si="44"/>
        <v>0</v>
      </c>
    </row>
    <row r="144" spans="1:28" x14ac:dyDescent="0.25">
      <c r="A144" s="766" t="str">
        <f>Monatsverwendungsnachweis!A154</f>
        <v/>
      </c>
      <c r="B144" s="767">
        <f>Monatsverwendungsnachweis!B154</f>
        <v>0</v>
      </c>
      <c r="C144" s="767">
        <f>Monatsverwendungsnachweis!D154</f>
        <v>0</v>
      </c>
      <c r="D144" s="765">
        <f>Monatsverwendungsnachweis!F154</f>
        <v>0</v>
      </c>
      <c r="E144" s="766">
        <f>Monatsverwendungsnachweis!G154</f>
        <v>0</v>
      </c>
      <c r="F144" s="765">
        <f>Monatsverwendungsnachweis!H154</f>
        <v>0</v>
      </c>
      <c r="G144" s="763" t="e">
        <f>#REF!</f>
        <v>#REF!</v>
      </c>
      <c r="H144" s="763" t="e">
        <f>#REF!</f>
        <v>#REF!</v>
      </c>
      <c r="I144" s="764">
        <f>IF(Monatsverwendungsnachweis!$P$6="ja",1,0)</f>
        <v>0</v>
      </c>
      <c r="J144" s="761">
        <f t="shared" si="30"/>
        <v>1</v>
      </c>
      <c r="K144" s="763">
        <f>Ermittlung_Pauschale!N143</f>
        <v>0</v>
      </c>
      <c r="L144" s="761">
        <f t="shared" si="31"/>
        <v>0</v>
      </c>
      <c r="M144" s="762">
        <f>Monatsverwendungsnachweis!$AG$7</f>
        <v>31</v>
      </c>
      <c r="N144" s="762">
        <f>Monatsverwendungsnachweis!J154</f>
        <v>0</v>
      </c>
      <c r="O144" s="761">
        <f t="shared" si="32"/>
        <v>0</v>
      </c>
      <c r="P144" s="761">
        <f t="shared" si="33"/>
        <v>0</v>
      </c>
      <c r="Q144" s="758">
        <f t="shared" si="34"/>
        <v>0</v>
      </c>
      <c r="R144" s="732">
        <f t="shared" si="35"/>
        <v>0</v>
      </c>
      <c r="S144" s="732">
        <f t="shared" si="36"/>
        <v>0</v>
      </c>
      <c r="T144" s="732">
        <f t="shared" si="37"/>
        <v>0</v>
      </c>
      <c r="U144" s="757">
        <f t="shared" si="38"/>
        <v>0</v>
      </c>
      <c r="V144" s="760"/>
      <c r="W144" s="759">
        <f t="shared" si="39"/>
        <v>0</v>
      </c>
      <c r="X144" s="758">
        <f t="shared" si="40"/>
        <v>0</v>
      </c>
      <c r="Y144" s="732">
        <f t="shared" si="41"/>
        <v>0</v>
      </c>
      <c r="Z144" s="732">
        <f t="shared" si="42"/>
        <v>0</v>
      </c>
      <c r="AA144" s="732">
        <f t="shared" si="43"/>
        <v>0</v>
      </c>
      <c r="AB144" s="757">
        <f t="shared" si="44"/>
        <v>0</v>
      </c>
    </row>
    <row r="145" spans="1:28" x14ac:dyDescent="0.25">
      <c r="A145" s="766" t="str">
        <f>Monatsverwendungsnachweis!A155</f>
        <v/>
      </c>
      <c r="B145" s="767">
        <f>Monatsverwendungsnachweis!B155</f>
        <v>0</v>
      </c>
      <c r="C145" s="767">
        <f>Monatsverwendungsnachweis!D155</f>
        <v>0</v>
      </c>
      <c r="D145" s="765">
        <f>Monatsverwendungsnachweis!F155</f>
        <v>0</v>
      </c>
      <c r="E145" s="766">
        <f>Monatsverwendungsnachweis!G155</f>
        <v>0</v>
      </c>
      <c r="F145" s="765">
        <f>Monatsverwendungsnachweis!H155</f>
        <v>0</v>
      </c>
      <c r="G145" s="763" t="e">
        <f>#REF!</f>
        <v>#REF!</v>
      </c>
      <c r="H145" s="763" t="e">
        <f>#REF!</f>
        <v>#REF!</v>
      </c>
      <c r="I145" s="764">
        <f>IF(Monatsverwendungsnachweis!$P$6="ja",1,0)</f>
        <v>0</v>
      </c>
      <c r="J145" s="761">
        <f t="shared" si="30"/>
        <v>1</v>
      </c>
      <c r="K145" s="763">
        <f>Ermittlung_Pauschale!N144</f>
        <v>0</v>
      </c>
      <c r="L145" s="761">
        <f t="shared" si="31"/>
        <v>0</v>
      </c>
      <c r="M145" s="762">
        <f>Monatsverwendungsnachweis!$AG$7</f>
        <v>31</v>
      </c>
      <c r="N145" s="762">
        <f>Monatsverwendungsnachweis!J155</f>
        <v>0</v>
      </c>
      <c r="O145" s="761">
        <f t="shared" si="32"/>
        <v>0</v>
      </c>
      <c r="P145" s="761">
        <f t="shared" si="33"/>
        <v>0</v>
      </c>
      <c r="Q145" s="758">
        <f t="shared" si="34"/>
        <v>0</v>
      </c>
      <c r="R145" s="732">
        <f t="shared" si="35"/>
        <v>0</v>
      </c>
      <c r="S145" s="732">
        <f t="shared" si="36"/>
        <v>0</v>
      </c>
      <c r="T145" s="732">
        <f t="shared" si="37"/>
        <v>0</v>
      </c>
      <c r="U145" s="757">
        <f t="shared" si="38"/>
        <v>0</v>
      </c>
      <c r="V145" s="760"/>
      <c r="W145" s="759">
        <f t="shared" si="39"/>
        <v>0</v>
      </c>
      <c r="X145" s="758">
        <f t="shared" si="40"/>
        <v>0</v>
      </c>
      <c r="Y145" s="732">
        <f t="shared" si="41"/>
        <v>0</v>
      </c>
      <c r="Z145" s="732">
        <f t="shared" si="42"/>
        <v>0</v>
      </c>
      <c r="AA145" s="732">
        <f t="shared" si="43"/>
        <v>0</v>
      </c>
      <c r="AB145" s="757">
        <f t="shared" si="44"/>
        <v>0</v>
      </c>
    </row>
    <row r="146" spans="1:28" x14ac:dyDescent="0.25">
      <c r="A146" s="766" t="str">
        <f>Monatsverwendungsnachweis!A156</f>
        <v/>
      </c>
      <c r="B146" s="767">
        <f>Monatsverwendungsnachweis!B156</f>
        <v>0</v>
      </c>
      <c r="C146" s="767">
        <f>Monatsverwendungsnachweis!D156</f>
        <v>0</v>
      </c>
      <c r="D146" s="765">
        <f>Monatsverwendungsnachweis!F156</f>
        <v>0</v>
      </c>
      <c r="E146" s="766">
        <f>Monatsverwendungsnachweis!G156</f>
        <v>0</v>
      </c>
      <c r="F146" s="765">
        <f>Monatsverwendungsnachweis!H156</f>
        <v>0</v>
      </c>
      <c r="G146" s="763" t="e">
        <f>#REF!</f>
        <v>#REF!</v>
      </c>
      <c r="H146" s="763" t="e">
        <f>#REF!</f>
        <v>#REF!</v>
      </c>
      <c r="I146" s="764">
        <f>IF(Monatsverwendungsnachweis!$P$6="ja",1,0)</f>
        <v>0</v>
      </c>
      <c r="J146" s="761">
        <f t="shared" si="30"/>
        <v>1</v>
      </c>
      <c r="K146" s="763">
        <f>Ermittlung_Pauschale!N145</f>
        <v>0</v>
      </c>
      <c r="L146" s="761">
        <f t="shared" si="31"/>
        <v>0</v>
      </c>
      <c r="M146" s="762">
        <f>Monatsverwendungsnachweis!$AG$7</f>
        <v>31</v>
      </c>
      <c r="N146" s="762">
        <f>Monatsverwendungsnachweis!J156</f>
        <v>0</v>
      </c>
      <c r="O146" s="761">
        <f t="shared" si="32"/>
        <v>0</v>
      </c>
      <c r="P146" s="761">
        <f t="shared" si="33"/>
        <v>0</v>
      </c>
      <c r="Q146" s="758">
        <f t="shared" si="34"/>
        <v>0</v>
      </c>
      <c r="R146" s="732">
        <f t="shared" si="35"/>
        <v>0</v>
      </c>
      <c r="S146" s="732">
        <f t="shared" si="36"/>
        <v>0</v>
      </c>
      <c r="T146" s="732">
        <f t="shared" si="37"/>
        <v>0</v>
      </c>
      <c r="U146" s="757">
        <f t="shared" si="38"/>
        <v>0</v>
      </c>
      <c r="V146" s="760"/>
      <c r="W146" s="759">
        <f t="shared" si="39"/>
        <v>0</v>
      </c>
      <c r="X146" s="758">
        <f t="shared" si="40"/>
        <v>0</v>
      </c>
      <c r="Y146" s="732">
        <f t="shared" si="41"/>
        <v>0</v>
      </c>
      <c r="Z146" s="732">
        <f t="shared" si="42"/>
        <v>0</v>
      </c>
      <c r="AA146" s="732">
        <f t="shared" si="43"/>
        <v>0</v>
      </c>
      <c r="AB146" s="757">
        <f t="shared" si="44"/>
        <v>0</v>
      </c>
    </row>
    <row r="147" spans="1:28" x14ac:dyDescent="0.25">
      <c r="A147" s="766" t="str">
        <f>Monatsverwendungsnachweis!A157</f>
        <v/>
      </c>
      <c r="B147" s="767">
        <f>Monatsverwendungsnachweis!B157</f>
        <v>0</v>
      </c>
      <c r="C147" s="767">
        <f>Monatsverwendungsnachweis!D157</f>
        <v>0</v>
      </c>
      <c r="D147" s="765">
        <f>Monatsverwendungsnachweis!F157</f>
        <v>0</v>
      </c>
      <c r="E147" s="766">
        <f>Monatsverwendungsnachweis!G157</f>
        <v>0</v>
      </c>
      <c r="F147" s="765">
        <f>Monatsverwendungsnachweis!H157</f>
        <v>0</v>
      </c>
      <c r="G147" s="763" t="e">
        <f>#REF!</f>
        <v>#REF!</v>
      </c>
      <c r="H147" s="763" t="e">
        <f>#REF!</f>
        <v>#REF!</v>
      </c>
      <c r="I147" s="764">
        <f>IF(Monatsverwendungsnachweis!$P$6="ja",1,0)</f>
        <v>0</v>
      </c>
      <c r="J147" s="761">
        <f t="shared" si="30"/>
        <v>1</v>
      </c>
      <c r="K147" s="763">
        <f>Ermittlung_Pauschale!N146</f>
        <v>0</v>
      </c>
      <c r="L147" s="761">
        <f t="shared" si="31"/>
        <v>0</v>
      </c>
      <c r="M147" s="762">
        <f>Monatsverwendungsnachweis!$AG$7</f>
        <v>31</v>
      </c>
      <c r="N147" s="762">
        <f>Monatsverwendungsnachweis!J157</f>
        <v>0</v>
      </c>
      <c r="O147" s="761">
        <f t="shared" si="32"/>
        <v>0</v>
      </c>
      <c r="P147" s="761">
        <f t="shared" si="33"/>
        <v>0</v>
      </c>
      <c r="Q147" s="758">
        <f t="shared" si="34"/>
        <v>0</v>
      </c>
      <c r="R147" s="732">
        <f t="shared" si="35"/>
        <v>0</v>
      </c>
      <c r="S147" s="732">
        <f t="shared" si="36"/>
        <v>0</v>
      </c>
      <c r="T147" s="732">
        <f t="shared" si="37"/>
        <v>0</v>
      </c>
      <c r="U147" s="757">
        <f t="shared" si="38"/>
        <v>0</v>
      </c>
      <c r="V147" s="760"/>
      <c r="W147" s="759">
        <f t="shared" si="39"/>
        <v>0</v>
      </c>
      <c r="X147" s="758">
        <f t="shared" si="40"/>
        <v>0</v>
      </c>
      <c r="Y147" s="732">
        <f t="shared" si="41"/>
        <v>0</v>
      </c>
      <c r="Z147" s="732">
        <f t="shared" si="42"/>
        <v>0</v>
      </c>
      <c r="AA147" s="732">
        <f t="shared" si="43"/>
        <v>0</v>
      </c>
      <c r="AB147" s="757">
        <f t="shared" si="44"/>
        <v>0</v>
      </c>
    </row>
    <row r="148" spans="1:28" x14ac:dyDescent="0.25">
      <c r="A148" s="766" t="str">
        <f>Monatsverwendungsnachweis!A158</f>
        <v/>
      </c>
      <c r="B148" s="767">
        <f>Monatsverwendungsnachweis!B158</f>
        <v>0</v>
      </c>
      <c r="C148" s="767">
        <f>Monatsverwendungsnachweis!D158</f>
        <v>0</v>
      </c>
      <c r="D148" s="765">
        <f>Monatsverwendungsnachweis!F158</f>
        <v>0</v>
      </c>
      <c r="E148" s="766">
        <f>Monatsverwendungsnachweis!G158</f>
        <v>0</v>
      </c>
      <c r="F148" s="765">
        <f>Monatsverwendungsnachweis!H158</f>
        <v>0</v>
      </c>
      <c r="G148" s="763" t="e">
        <f>#REF!</f>
        <v>#REF!</v>
      </c>
      <c r="H148" s="763" t="e">
        <f>#REF!</f>
        <v>#REF!</v>
      </c>
      <c r="I148" s="764">
        <f>IF(Monatsverwendungsnachweis!$P$6="ja",1,0)</f>
        <v>0</v>
      </c>
      <c r="J148" s="761">
        <f t="shared" si="30"/>
        <v>1</v>
      </c>
      <c r="K148" s="763">
        <f>Ermittlung_Pauschale!N147</f>
        <v>0</v>
      </c>
      <c r="L148" s="761">
        <f t="shared" si="31"/>
        <v>0</v>
      </c>
      <c r="M148" s="762">
        <f>Monatsverwendungsnachweis!$AG$7</f>
        <v>31</v>
      </c>
      <c r="N148" s="762">
        <f>Monatsverwendungsnachweis!J158</f>
        <v>0</v>
      </c>
      <c r="O148" s="761">
        <f t="shared" si="32"/>
        <v>0</v>
      </c>
      <c r="P148" s="761">
        <f t="shared" si="33"/>
        <v>0</v>
      </c>
      <c r="Q148" s="758">
        <f t="shared" si="34"/>
        <v>0</v>
      </c>
      <c r="R148" s="732">
        <f t="shared" si="35"/>
        <v>0</v>
      </c>
      <c r="S148" s="732">
        <f t="shared" si="36"/>
        <v>0</v>
      </c>
      <c r="T148" s="732">
        <f t="shared" si="37"/>
        <v>0</v>
      </c>
      <c r="U148" s="757">
        <f t="shared" si="38"/>
        <v>0</v>
      </c>
      <c r="V148" s="760"/>
      <c r="W148" s="759">
        <f t="shared" si="39"/>
        <v>0</v>
      </c>
      <c r="X148" s="758">
        <f t="shared" si="40"/>
        <v>0</v>
      </c>
      <c r="Y148" s="732">
        <f t="shared" si="41"/>
        <v>0</v>
      </c>
      <c r="Z148" s="732">
        <f t="shared" si="42"/>
        <v>0</v>
      </c>
      <c r="AA148" s="732">
        <f t="shared" si="43"/>
        <v>0</v>
      </c>
      <c r="AB148" s="757">
        <f t="shared" si="44"/>
        <v>0</v>
      </c>
    </row>
    <row r="149" spans="1:28" x14ac:dyDescent="0.25">
      <c r="A149" s="766" t="str">
        <f>Monatsverwendungsnachweis!A159</f>
        <v/>
      </c>
      <c r="B149" s="767">
        <f>Monatsverwendungsnachweis!B159</f>
        <v>0</v>
      </c>
      <c r="C149" s="767">
        <f>Monatsverwendungsnachweis!D159</f>
        <v>0</v>
      </c>
      <c r="D149" s="765">
        <f>Monatsverwendungsnachweis!F159</f>
        <v>0</v>
      </c>
      <c r="E149" s="766">
        <f>Monatsverwendungsnachweis!G159</f>
        <v>0</v>
      </c>
      <c r="F149" s="765">
        <f>Monatsverwendungsnachweis!H159</f>
        <v>0</v>
      </c>
      <c r="G149" s="763" t="e">
        <f>#REF!</f>
        <v>#REF!</v>
      </c>
      <c r="H149" s="763" t="e">
        <f>#REF!</f>
        <v>#REF!</v>
      </c>
      <c r="I149" s="764">
        <f>IF(Monatsverwendungsnachweis!$P$6="ja",1,0)</f>
        <v>0</v>
      </c>
      <c r="J149" s="761">
        <f t="shared" si="30"/>
        <v>1</v>
      </c>
      <c r="K149" s="763">
        <f>Ermittlung_Pauschale!N148</f>
        <v>0</v>
      </c>
      <c r="L149" s="761">
        <f t="shared" si="31"/>
        <v>0</v>
      </c>
      <c r="M149" s="762">
        <f>Monatsverwendungsnachweis!$AG$7</f>
        <v>31</v>
      </c>
      <c r="N149" s="762">
        <f>Monatsverwendungsnachweis!J159</f>
        <v>0</v>
      </c>
      <c r="O149" s="761">
        <f t="shared" si="32"/>
        <v>0</v>
      </c>
      <c r="P149" s="761">
        <f t="shared" si="33"/>
        <v>0</v>
      </c>
      <c r="Q149" s="758">
        <f t="shared" si="34"/>
        <v>0</v>
      </c>
      <c r="R149" s="732">
        <f t="shared" si="35"/>
        <v>0</v>
      </c>
      <c r="S149" s="732">
        <f t="shared" si="36"/>
        <v>0</v>
      </c>
      <c r="T149" s="732">
        <f t="shared" si="37"/>
        <v>0</v>
      </c>
      <c r="U149" s="757">
        <f t="shared" si="38"/>
        <v>0</v>
      </c>
      <c r="V149" s="760"/>
      <c r="W149" s="759">
        <f t="shared" si="39"/>
        <v>0</v>
      </c>
      <c r="X149" s="758">
        <f t="shared" si="40"/>
        <v>0</v>
      </c>
      <c r="Y149" s="732">
        <f t="shared" si="41"/>
        <v>0</v>
      </c>
      <c r="Z149" s="732">
        <f t="shared" si="42"/>
        <v>0</v>
      </c>
      <c r="AA149" s="732">
        <f t="shared" si="43"/>
        <v>0</v>
      </c>
      <c r="AB149" s="757">
        <f t="shared" si="44"/>
        <v>0</v>
      </c>
    </row>
    <row r="150" spans="1:28" x14ac:dyDescent="0.25">
      <c r="A150" s="766" t="str">
        <f>Monatsverwendungsnachweis!A160</f>
        <v/>
      </c>
      <c r="B150" s="767">
        <f>Monatsverwendungsnachweis!B160</f>
        <v>0</v>
      </c>
      <c r="C150" s="767">
        <f>Monatsverwendungsnachweis!D160</f>
        <v>0</v>
      </c>
      <c r="D150" s="765">
        <f>Monatsverwendungsnachweis!F160</f>
        <v>0</v>
      </c>
      <c r="E150" s="766">
        <f>Monatsverwendungsnachweis!G160</f>
        <v>0</v>
      </c>
      <c r="F150" s="765">
        <f>Monatsverwendungsnachweis!H160</f>
        <v>0</v>
      </c>
      <c r="G150" s="763" t="e">
        <f>#REF!</f>
        <v>#REF!</v>
      </c>
      <c r="H150" s="763" t="e">
        <f>#REF!</f>
        <v>#REF!</v>
      </c>
      <c r="I150" s="764">
        <f>IF(Monatsverwendungsnachweis!$P$6="ja",1,0)</f>
        <v>0</v>
      </c>
      <c r="J150" s="761">
        <f t="shared" si="30"/>
        <v>1</v>
      </c>
      <c r="K150" s="763">
        <f>Ermittlung_Pauschale!N149</f>
        <v>0</v>
      </c>
      <c r="L150" s="761">
        <f t="shared" si="31"/>
        <v>0</v>
      </c>
      <c r="M150" s="762">
        <f>Monatsverwendungsnachweis!$AG$7</f>
        <v>31</v>
      </c>
      <c r="N150" s="762">
        <f>Monatsverwendungsnachweis!J160</f>
        <v>0</v>
      </c>
      <c r="O150" s="761">
        <f t="shared" si="32"/>
        <v>0</v>
      </c>
      <c r="P150" s="761">
        <f t="shared" si="33"/>
        <v>0</v>
      </c>
      <c r="Q150" s="758">
        <f t="shared" si="34"/>
        <v>0</v>
      </c>
      <c r="R150" s="732">
        <f t="shared" si="35"/>
        <v>0</v>
      </c>
      <c r="S150" s="732">
        <f t="shared" si="36"/>
        <v>0</v>
      </c>
      <c r="T150" s="732">
        <f t="shared" si="37"/>
        <v>0</v>
      </c>
      <c r="U150" s="757">
        <f t="shared" si="38"/>
        <v>0</v>
      </c>
      <c r="V150" s="760"/>
      <c r="W150" s="759">
        <f t="shared" si="39"/>
        <v>0</v>
      </c>
      <c r="X150" s="758">
        <f t="shared" si="40"/>
        <v>0</v>
      </c>
      <c r="Y150" s="732">
        <f t="shared" si="41"/>
        <v>0</v>
      </c>
      <c r="Z150" s="732">
        <f t="shared" si="42"/>
        <v>0</v>
      </c>
      <c r="AA150" s="732">
        <f t="shared" si="43"/>
        <v>0</v>
      </c>
      <c r="AB150" s="757">
        <f t="shared" si="44"/>
        <v>0</v>
      </c>
    </row>
    <row r="151" spans="1:28" x14ac:dyDescent="0.25">
      <c r="A151" s="766" t="str">
        <f>Monatsverwendungsnachweis!A161</f>
        <v/>
      </c>
      <c r="B151" s="767">
        <f>Monatsverwendungsnachweis!B161</f>
        <v>0</v>
      </c>
      <c r="C151" s="767">
        <f>Monatsverwendungsnachweis!D161</f>
        <v>0</v>
      </c>
      <c r="D151" s="765">
        <f>Monatsverwendungsnachweis!F161</f>
        <v>0</v>
      </c>
      <c r="E151" s="766">
        <f>Monatsverwendungsnachweis!G161</f>
        <v>0</v>
      </c>
      <c r="F151" s="765">
        <f>Monatsverwendungsnachweis!H161</f>
        <v>0</v>
      </c>
      <c r="G151" s="763" t="e">
        <f>#REF!</f>
        <v>#REF!</v>
      </c>
      <c r="H151" s="763" t="e">
        <f>#REF!</f>
        <v>#REF!</v>
      </c>
      <c r="I151" s="764">
        <f>IF(Monatsverwendungsnachweis!$P$6="ja",1,0)</f>
        <v>0</v>
      </c>
      <c r="J151" s="761">
        <f t="shared" si="30"/>
        <v>1</v>
      </c>
      <c r="K151" s="763">
        <f>Ermittlung_Pauschale!N150</f>
        <v>0</v>
      </c>
      <c r="L151" s="761">
        <f t="shared" si="31"/>
        <v>0</v>
      </c>
      <c r="M151" s="762">
        <f>Monatsverwendungsnachweis!$AG$7</f>
        <v>31</v>
      </c>
      <c r="N151" s="762">
        <f>Monatsverwendungsnachweis!J161</f>
        <v>0</v>
      </c>
      <c r="O151" s="761">
        <f t="shared" si="32"/>
        <v>0</v>
      </c>
      <c r="P151" s="761">
        <f t="shared" si="33"/>
        <v>0</v>
      </c>
      <c r="Q151" s="758">
        <f t="shared" si="34"/>
        <v>0</v>
      </c>
      <c r="R151" s="732">
        <f t="shared" si="35"/>
        <v>0</v>
      </c>
      <c r="S151" s="732">
        <f t="shared" si="36"/>
        <v>0</v>
      </c>
      <c r="T151" s="732">
        <f t="shared" si="37"/>
        <v>0</v>
      </c>
      <c r="U151" s="757">
        <f t="shared" si="38"/>
        <v>0</v>
      </c>
      <c r="V151" s="760"/>
      <c r="W151" s="759">
        <f t="shared" si="39"/>
        <v>0</v>
      </c>
      <c r="X151" s="758">
        <f t="shared" si="40"/>
        <v>0</v>
      </c>
      <c r="Y151" s="732">
        <f t="shared" si="41"/>
        <v>0</v>
      </c>
      <c r="Z151" s="732">
        <f t="shared" si="42"/>
        <v>0</v>
      </c>
      <c r="AA151" s="732">
        <f t="shared" si="43"/>
        <v>0</v>
      </c>
      <c r="AB151" s="757">
        <f t="shared" si="44"/>
        <v>0</v>
      </c>
    </row>
    <row r="152" spans="1:28" x14ac:dyDescent="0.25">
      <c r="A152" s="766" t="str">
        <f>Monatsverwendungsnachweis!A162</f>
        <v/>
      </c>
      <c r="B152" s="767">
        <f>Monatsverwendungsnachweis!B162</f>
        <v>0</v>
      </c>
      <c r="C152" s="767">
        <f>Monatsverwendungsnachweis!D162</f>
        <v>0</v>
      </c>
      <c r="D152" s="765">
        <f>Monatsverwendungsnachweis!F162</f>
        <v>0</v>
      </c>
      <c r="E152" s="766">
        <f>Monatsverwendungsnachweis!G162</f>
        <v>0</v>
      </c>
      <c r="F152" s="765">
        <f>Monatsverwendungsnachweis!H162</f>
        <v>0</v>
      </c>
      <c r="G152" s="763" t="e">
        <f>#REF!</f>
        <v>#REF!</v>
      </c>
      <c r="H152" s="763" t="e">
        <f>#REF!</f>
        <v>#REF!</v>
      </c>
      <c r="I152" s="764">
        <f>IF(Monatsverwendungsnachweis!$P$6="ja",1,0)</f>
        <v>0</v>
      </c>
      <c r="J152" s="761">
        <f t="shared" si="30"/>
        <v>1</v>
      </c>
      <c r="K152" s="763">
        <f>Ermittlung_Pauschale!N151</f>
        <v>0</v>
      </c>
      <c r="L152" s="761">
        <f t="shared" si="31"/>
        <v>0</v>
      </c>
      <c r="M152" s="762">
        <f>Monatsverwendungsnachweis!$AG$7</f>
        <v>31</v>
      </c>
      <c r="N152" s="762">
        <f>Monatsverwendungsnachweis!J162</f>
        <v>0</v>
      </c>
      <c r="O152" s="761">
        <f t="shared" si="32"/>
        <v>0</v>
      </c>
      <c r="P152" s="761">
        <f t="shared" si="33"/>
        <v>0</v>
      </c>
      <c r="Q152" s="758">
        <f t="shared" si="34"/>
        <v>0</v>
      </c>
      <c r="R152" s="732">
        <f t="shared" si="35"/>
        <v>0</v>
      </c>
      <c r="S152" s="732">
        <f t="shared" si="36"/>
        <v>0</v>
      </c>
      <c r="T152" s="732">
        <f t="shared" si="37"/>
        <v>0</v>
      </c>
      <c r="U152" s="757">
        <f t="shared" si="38"/>
        <v>0</v>
      </c>
      <c r="V152" s="760"/>
      <c r="W152" s="759">
        <f t="shared" si="39"/>
        <v>0</v>
      </c>
      <c r="X152" s="758">
        <f t="shared" si="40"/>
        <v>0</v>
      </c>
      <c r="Y152" s="732">
        <f t="shared" si="41"/>
        <v>0</v>
      </c>
      <c r="Z152" s="732">
        <f t="shared" si="42"/>
        <v>0</v>
      </c>
      <c r="AA152" s="732">
        <f t="shared" si="43"/>
        <v>0</v>
      </c>
      <c r="AB152" s="757">
        <f t="shared" si="44"/>
        <v>0</v>
      </c>
    </row>
    <row r="153" spans="1:28" x14ac:dyDescent="0.25">
      <c r="A153" s="766" t="str">
        <f>Monatsverwendungsnachweis!A163</f>
        <v/>
      </c>
      <c r="B153" s="767">
        <f>Monatsverwendungsnachweis!B163</f>
        <v>0</v>
      </c>
      <c r="C153" s="767">
        <f>Monatsverwendungsnachweis!D163</f>
        <v>0</v>
      </c>
      <c r="D153" s="765">
        <f>Monatsverwendungsnachweis!F163</f>
        <v>0</v>
      </c>
      <c r="E153" s="766">
        <f>Monatsverwendungsnachweis!G163</f>
        <v>0</v>
      </c>
      <c r="F153" s="765">
        <f>Monatsverwendungsnachweis!H163</f>
        <v>0</v>
      </c>
      <c r="G153" s="763" t="e">
        <f>#REF!</f>
        <v>#REF!</v>
      </c>
      <c r="H153" s="763" t="e">
        <f>#REF!</f>
        <v>#REF!</v>
      </c>
      <c r="I153" s="764">
        <f>IF(Monatsverwendungsnachweis!$P$6="ja",1,0)</f>
        <v>0</v>
      </c>
      <c r="J153" s="761">
        <f t="shared" si="30"/>
        <v>1</v>
      </c>
      <c r="K153" s="763">
        <f>Ermittlung_Pauschale!N152</f>
        <v>0</v>
      </c>
      <c r="L153" s="761">
        <f t="shared" si="31"/>
        <v>0</v>
      </c>
      <c r="M153" s="762">
        <f>Monatsverwendungsnachweis!$AG$7</f>
        <v>31</v>
      </c>
      <c r="N153" s="762">
        <f>Monatsverwendungsnachweis!J163</f>
        <v>0</v>
      </c>
      <c r="O153" s="761">
        <f t="shared" si="32"/>
        <v>0</v>
      </c>
      <c r="P153" s="761">
        <f t="shared" si="33"/>
        <v>0</v>
      </c>
      <c r="Q153" s="758">
        <f t="shared" si="34"/>
        <v>0</v>
      </c>
      <c r="R153" s="732">
        <f t="shared" si="35"/>
        <v>0</v>
      </c>
      <c r="S153" s="732">
        <f t="shared" si="36"/>
        <v>0</v>
      </c>
      <c r="T153" s="732">
        <f t="shared" si="37"/>
        <v>0</v>
      </c>
      <c r="U153" s="757">
        <f t="shared" si="38"/>
        <v>0</v>
      </c>
      <c r="V153" s="760"/>
      <c r="W153" s="759">
        <f t="shared" si="39"/>
        <v>0</v>
      </c>
      <c r="X153" s="758">
        <f t="shared" si="40"/>
        <v>0</v>
      </c>
      <c r="Y153" s="732">
        <f t="shared" si="41"/>
        <v>0</v>
      </c>
      <c r="Z153" s="732">
        <f t="shared" si="42"/>
        <v>0</v>
      </c>
      <c r="AA153" s="732">
        <f t="shared" si="43"/>
        <v>0</v>
      </c>
      <c r="AB153" s="757">
        <f t="shared" si="44"/>
        <v>0</v>
      </c>
    </row>
    <row r="154" spans="1:28" x14ac:dyDescent="0.25">
      <c r="A154" s="766" t="str">
        <f>Monatsverwendungsnachweis!A164</f>
        <v/>
      </c>
      <c r="B154" s="767">
        <f>Monatsverwendungsnachweis!B164</f>
        <v>0</v>
      </c>
      <c r="C154" s="767">
        <f>Monatsverwendungsnachweis!D164</f>
        <v>0</v>
      </c>
      <c r="D154" s="765">
        <f>Monatsverwendungsnachweis!F164</f>
        <v>0</v>
      </c>
      <c r="E154" s="766">
        <f>Monatsverwendungsnachweis!G164</f>
        <v>0</v>
      </c>
      <c r="F154" s="765">
        <f>Monatsverwendungsnachweis!H164</f>
        <v>0</v>
      </c>
      <c r="G154" s="763" t="e">
        <f>#REF!</f>
        <v>#REF!</v>
      </c>
      <c r="H154" s="763" t="e">
        <f>#REF!</f>
        <v>#REF!</v>
      </c>
      <c r="I154" s="764">
        <f>IF(Monatsverwendungsnachweis!$P$6="ja",1,0)</f>
        <v>0</v>
      </c>
      <c r="J154" s="761">
        <f t="shared" si="30"/>
        <v>1</v>
      </c>
      <c r="K154" s="763">
        <f>Ermittlung_Pauschale!N153</f>
        <v>0</v>
      </c>
      <c r="L154" s="761">
        <f t="shared" si="31"/>
        <v>0</v>
      </c>
      <c r="M154" s="762">
        <f>Monatsverwendungsnachweis!$AG$7</f>
        <v>31</v>
      </c>
      <c r="N154" s="762">
        <f>Monatsverwendungsnachweis!J164</f>
        <v>0</v>
      </c>
      <c r="O154" s="761">
        <f t="shared" si="32"/>
        <v>0</v>
      </c>
      <c r="P154" s="761">
        <f t="shared" si="33"/>
        <v>0</v>
      </c>
      <c r="Q154" s="758">
        <f t="shared" si="34"/>
        <v>0</v>
      </c>
      <c r="R154" s="732">
        <f t="shared" si="35"/>
        <v>0</v>
      </c>
      <c r="S154" s="732">
        <f t="shared" si="36"/>
        <v>0</v>
      </c>
      <c r="T154" s="732">
        <f t="shared" si="37"/>
        <v>0</v>
      </c>
      <c r="U154" s="757">
        <f t="shared" si="38"/>
        <v>0</v>
      </c>
      <c r="V154" s="760"/>
      <c r="W154" s="759">
        <f t="shared" si="39"/>
        <v>0</v>
      </c>
      <c r="X154" s="758">
        <f t="shared" si="40"/>
        <v>0</v>
      </c>
      <c r="Y154" s="732">
        <f t="shared" si="41"/>
        <v>0</v>
      </c>
      <c r="Z154" s="732">
        <f t="shared" si="42"/>
        <v>0</v>
      </c>
      <c r="AA154" s="732">
        <f t="shared" si="43"/>
        <v>0</v>
      </c>
      <c r="AB154" s="757">
        <f t="shared" si="44"/>
        <v>0</v>
      </c>
    </row>
    <row r="155" spans="1:28" x14ac:dyDescent="0.25">
      <c r="A155" s="766" t="str">
        <f>Monatsverwendungsnachweis!A165</f>
        <v/>
      </c>
      <c r="B155" s="767">
        <f>Monatsverwendungsnachweis!B165</f>
        <v>0</v>
      </c>
      <c r="C155" s="767">
        <f>Monatsverwendungsnachweis!D165</f>
        <v>0</v>
      </c>
      <c r="D155" s="765">
        <f>Monatsverwendungsnachweis!F165</f>
        <v>0</v>
      </c>
      <c r="E155" s="766">
        <f>Monatsverwendungsnachweis!G165</f>
        <v>0</v>
      </c>
      <c r="F155" s="765">
        <f>Monatsverwendungsnachweis!H165</f>
        <v>0</v>
      </c>
      <c r="G155" s="763" t="e">
        <f>#REF!</f>
        <v>#REF!</v>
      </c>
      <c r="H155" s="763" t="e">
        <f>#REF!</f>
        <v>#REF!</v>
      </c>
      <c r="I155" s="764">
        <f>IF(Monatsverwendungsnachweis!$P$6="ja",1,0)</f>
        <v>0</v>
      </c>
      <c r="J155" s="761">
        <f t="shared" si="30"/>
        <v>1</v>
      </c>
      <c r="K155" s="763">
        <f>Ermittlung_Pauschale!N154</f>
        <v>0</v>
      </c>
      <c r="L155" s="761">
        <f t="shared" si="31"/>
        <v>0</v>
      </c>
      <c r="M155" s="762">
        <f>Monatsverwendungsnachweis!$AG$7</f>
        <v>31</v>
      </c>
      <c r="N155" s="762">
        <f>Monatsverwendungsnachweis!J165</f>
        <v>0</v>
      </c>
      <c r="O155" s="761">
        <f t="shared" si="32"/>
        <v>0</v>
      </c>
      <c r="P155" s="761">
        <f t="shared" si="33"/>
        <v>0</v>
      </c>
      <c r="Q155" s="758">
        <f t="shared" si="34"/>
        <v>0</v>
      </c>
      <c r="R155" s="732">
        <f t="shared" si="35"/>
        <v>0</v>
      </c>
      <c r="S155" s="732">
        <f t="shared" si="36"/>
        <v>0</v>
      </c>
      <c r="T155" s="732">
        <f t="shared" si="37"/>
        <v>0</v>
      </c>
      <c r="U155" s="757">
        <f t="shared" si="38"/>
        <v>0</v>
      </c>
      <c r="V155" s="760"/>
      <c r="W155" s="759">
        <f t="shared" si="39"/>
        <v>0</v>
      </c>
      <c r="X155" s="758">
        <f t="shared" si="40"/>
        <v>0</v>
      </c>
      <c r="Y155" s="732">
        <f t="shared" si="41"/>
        <v>0</v>
      </c>
      <c r="Z155" s="732">
        <f t="shared" si="42"/>
        <v>0</v>
      </c>
      <c r="AA155" s="732">
        <f t="shared" si="43"/>
        <v>0</v>
      </c>
      <c r="AB155" s="757">
        <f t="shared" si="44"/>
        <v>0</v>
      </c>
    </row>
    <row r="156" spans="1:28" x14ac:dyDescent="0.25">
      <c r="A156" s="766" t="str">
        <f>Monatsverwendungsnachweis!A166</f>
        <v/>
      </c>
      <c r="B156" s="767">
        <f>Monatsverwendungsnachweis!B166</f>
        <v>0</v>
      </c>
      <c r="C156" s="767">
        <f>Monatsverwendungsnachweis!D166</f>
        <v>0</v>
      </c>
      <c r="D156" s="765">
        <f>Monatsverwendungsnachweis!F166</f>
        <v>0</v>
      </c>
      <c r="E156" s="766">
        <f>Monatsverwendungsnachweis!G166</f>
        <v>0</v>
      </c>
      <c r="F156" s="765">
        <f>Monatsverwendungsnachweis!H166</f>
        <v>0</v>
      </c>
      <c r="G156" s="763" t="e">
        <f>#REF!</f>
        <v>#REF!</v>
      </c>
      <c r="H156" s="763" t="e">
        <f>#REF!</f>
        <v>#REF!</v>
      </c>
      <c r="I156" s="764">
        <f>IF(Monatsverwendungsnachweis!$P$6="ja",1,0)</f>
        <v>0</v>
      </c>
      <c r="J156" s="761">
        <f t="shared" si="30"/>
        <v>1</v>
      </c>
      <c r="K156" s="763">
        <f>Ermittlung_Pauschale!N155</f>
        <v>0</v>
      </c>
      <c r="L156" s="761">
        <f t="shared" si="31"/>
        <v>0</v>
      </c>
      <c r="M156" s="762">
        <f>Monatsverwendungsnachweis!$AG$7</f>
        <v>31</v>
      </c>
      <c r="N156" s="762">
        <f>Monatsverwendungsnachweis!J166</f>
        <v>0</v>
      </c>
      <c r="O156" s="761">
        <f t="shared" si="32"/>
        <v>0</v>
      </c>
      <c r="P156" s="761">
        <f t="shared" si="33"/>
        <v>0</v>
      </c>
      <c r="Q156" s="758">
        <f t="shared" si="34"/>
        <v>0</v>
      </c>
      <c r="R156" s="732">
        <f t="shared" si="35"/>
        <v>0</v>
      </c>
      <c r="S156" s="732">
        <f t="shared" si="36"/>
        <v>0</v>
      </c>
      <c r="T156" s="732">
        <f t="shared" si="37"/>
        <v>0</v>
      </c>
      <c r="U156" s="757">
        <f t="shared" si="38"/>
        <v>0</v>
      </c>
      <c r="V156" s="760"/>
      <c r="W156" s="759">
        <f t="shared" si="39"/>
        <v>0</v>
      </c>
      <c r="X156" s="758">
        <f t="shared" si="40"/>
        <v>0</v>
      </c>
      <c r="Y156" s="732">
        <f t="shared" si="41"/>
        <v>0</v>
      </c>
      <c r="Z156" s="732">
        <f t="shared" si="42"/>
        <v>0</v>
      </c>
      <c r="AA156" s="732">
        <f t="shared" si="43"/>
        <v>0</v>
      </c>
      <c r="AB156" s="757">
        <f t="shared" si="44"/>
        <v>0</v>
      </c>
    </row>
    <row r="157" spans="1:28" x14ac:dyDescent="0.25">
      <c r="A157" s="766" t="str">
        <f>Monatsverwendungsnachweis!A167</f>
        <v/>
      </c>
      <c r="B157" s="767">
        <f>Monatsverwendungsnachweis!B167</f>
        <v>0</v>
      </c>
      <c r="C157" s="767">
        <f>Monatsverwendungsnachweis!D167</f>
        <v>0</v>
      </c>
      <c r="D157" s="765">
        <f>Monatsverwendungsnachweis!F167</f>
        <v>0</v>
      </c>
      <c r="E157" s="766">
        <f>Monatsverwendungsnachweis!G167</f>
        <v>0</v>
      </c>
      <c r="F157" s="765">
        <f>Monatsverwendungsnachweis!H167</f>
        <v>0</v>
      </c>
      <c r="G157" s="763" t="e">
        <f>#REF!</f>
        <v>#REF!</v>
      </c>
      <c r="H157" s="763" t="e">
        <f>#REF!</f>
        <v>#REF!</v>
      </c>
      <c r="I157" s="764">
        <f>IF(Monatsverwendungsnachweis!$P$6="ja",1,0)</f>
        <v>0</v>
      </c>
      <c r="J157" s="761">
        <f t="shared" si="30"/>
        <v>1</v>
      </c>
      <c r="K157" s="763">
        <f>Ermittlung_Pauschale!N156</f>
        <v>0</v>
      </c>
      <c r="L157" s="761">
        <f t="shared" si="31"/>
        <v>0</v>
      </c>
      <c r="M157" s="762">
        <f>Monatsverwendungsnachweis!$AG$7</f>
        <v>31</v>
      </c>
      <c r="N157" s="762">
        <f>Monatsverwendungsnachweis!J167</f>
        <v>0</v>
      </c>
      <c r="O157" s="761">
        <f t="shared" si="32"/>
        <v>0</v>
      </c>
      <c r="P157" s="761">
        <f t="shared" si="33"/>
        <v>0</v>
      </c>
      <c r="Q157" s="758">
        <f t="shared" si="34"/>
        <v>0</v>
      </c>
      <c r="R157" s="732">
        <f t="shared" si="35"/>
        <v>0</v>
      </c>
      <c r="S157" s="732">
        <f t="shared" si="36"/>
        <v>0</v>
      </c>
      <c r="T157" s="732">
        <f t="shared" si="37"/>
        <v>0</v>
      </c>
      <c r="U157" s="757">
        <f t="shared" si="38"/>
        <v>0</v>
      </c>
      <c r="V157" s="760"/>
      <c r="W157" s="759">
        <f t="shared" si="39"/>
        <v>0</v>
      </c>
      <c r="X157" s="758">
        <f t="shared" si="40"/>
        <v>0</v>
      </c>
      <c r="Y157" s="732">
        <f t="shared" si="41"/>
        <v>0</v>
      </c>
      <c r="Z157" s="732">
        <f t="shared" si="42"/>
        <v>0</v>
      </c>
      <c r="AA157" s="732">
        <f t="shared" si="43"/>
        <v>0</v>
      </c>
      <c r="AB157" s="757">
        <f t="shared" si="44"/>
        <v>0</v>
      </c>
    </row>
    <row r="158" spans="1:28" x14ac:dyDescent="0.25">
      <c r="A158" s="766" t="str">
        <f>Monatsverwendungsnachweis!A168</f>
        <v/>
      </c>
      <c r="B158" s="767">
        <f>Monatsverwendungsnachweis!B168</f>
        <v>0</v>
      </c>
      <c r="C158" s="767">
        <f>Monatsverwendungsnachweis!D168</f>
        <v>0</v>
      </c>
      <c r="D158" s="765">
        <f>Monatsverwendungsnachweis!F168</f>
        <v>0</v>
      </c>
      <c r="E158" s="766">
        <f>Monatsverwendungsnachweis!G168</f>
        <v>0</v>
      </c>
      <c r="F158" s="765">
        <f>Monatsverwendungsnachweis!H168</f>
        <v>0</v>
      </c>
      <c r="G158" s="763" t="e">
        <f>#REF!</f>
        <v>#REF!</v>
      </c>
      <c r="H158" s="763" t="e">
        <f>#REF!</f>
        <v>#REF!</v>
      </c>
      <c r="I158" s="764">
        <f>IF(Monatsverwendungsnachweis!$P$6="ja",1,0)</f>
        <v>0</v>
      </c>
      <c r="J158" s="761">
        <f t="shared" si="30"/>
        <v>1</v>
      </c>
      <c r="K158" s="763">
        <f>Ermittlung_Pauschale!N157</f>
        <v>0</v>
      </c>
      <c r="L158" s="761">
        <f t="shared" si="31"/>
        <v>0</v>
      </c>
      <c r="M158" s="762">
        <f>Monatsverwendungsnachweis!$AG$7</f>
        <v>31</v>
      </c>
      <c r="N158" s="762">
        <f>Monatsverwendungsnachweis!J168</f>
        <v>0</v>
      </c>
      <c r="O158" s="761">
        <f t="shared" si="32"/>
        <v>0</v>
      </c>
      <c r="P158" s="761">
        <f t="shared" si="33"/>
        <v>0</v>
      </c>
      <c r="Q158" s="758">
        <f t="shared" si="34"/>
        <v>0</v>
      </c>
      <c r="R158" s="732">
        <f t="shared" si="35"/>
        <v>0</v>
      </c>
      <c r="S158" s="732">
        <f t="shared" si="36"/>
        <v>0</v>
      </c>
      <c r="T158" s="732">
        <f t="shared" si="37"/>
        <v>0</v>
      </c>
      <c r="U158" s="757">
        <f t="shared" si="38"/>
        <v>0</v>
      </c>
      <c r="V158" s="760"/>
      <c r="W158" s="759">
        <f t="shared" si="39"/>
        <v>0</v>
      </c>
      <c r="X158" s="758">
        <f t="shared" si="40"/>
        <v>0</v>
      </c>
      <c r="Y158" s="732">
        <f t="shared" si="41"/>
        <v>0</v>
      </c>
      <c r="Z158" s="732">
        <f t="shared" si="42"/>
        <v>0</v>
      </c>
      <c r="AA158" s="732">
        <f t="shared" si="43"/>
        <v>0</v>
      </c>
      <c r="AB158" s="757">
        <f t="shared" si="44"/>
        <v>0</v>
      </c>
    </row>
    <row r="159" spans="1:28" x14ac:dyDescent="0.25">
      <c r="A159" s="766" t="str">
        <f>Monatsverwendungsnachweis!A169</f>
        <v/>
      </c>
      <c r="B159" s="767">
        <f>Monatsverwendungsnachweis!B169</f>
        <v>0</v>
      </c>
      <c r="C159" s="767">
        <f>Monatsverwendungsnachweis!D169</f>
        <v>0</v>
      </c>
      <c r="D159" s="765">
        <f>Monatsverwendungsnachweis!F169</f>
        <v>0</v>
      </c>
      <c r="E159" s="766">
        <f>Monatsverwendungsnachweis!G169</f>
        <v>0</v>
      </c>
      <c r="F159" s="765">
        <f>Monatsverwendungsnachweis!H169</f>
        <v>0</v>
      </c>
      <c r="G159" s="763" t="e">
        <f>#REF!</f>
        <v>#REF!</v>
      </c>
      <c r="H159" s="763" t="e">
        <f>#REF!</f>
        <v>#REF!</v>
      </c>
      <c r="I159" s="764">
        <f>IF(Monatsverwendungsnachweis!$P$6="ja",1,0)</f>
        <v>0</v>
      </c>
      <c r="J159" s="761">
        <f t="shared" si="30"/>
        <v>1</v>
      </c>
      <c r="K159" s="763">
        <f>Ermittlung_Pauschale!N158</f>
        <v>0</v>
      </c>
      <c r="L159" s="761">
        <f t="shared" si="31"/>
        <v>0</v>
      </c>
      <c r="M159" s="762">
        <f>Monatsverwendungsnachweis!$AG$7</f>
        <v>31</v>
      </c>
      <c r="N159" s="762">
        <f>Monatsverwendungsnachweis!J169</f>
        <v>0</v>
      </c>
      <c r="O159" s="761">
        <f t="shared" si="32"/>
        <v>0</v>
      </c>
      <c r="P159" s="761">
        <f t="shared" si="33"/>
        <v>0</v>
      </c>
      <c r="Q159" s="758">
        <f t="shared" si="34"/>
        <v>0</v>
      </c>
      <c r="R159" s="732">
        <f t="shared" si="35"/>
        <v>0</v>
      </c>
      <c r="S159" s="732">
        <f t="shared" si="36"/>
        <v>0</v>
      </c>
      <c r="T159" s="732">
        <f t="shared" si="37"/>
        <v>0</v>
      </c>
      <c r="U159" s="757">
        <f t="shared" si="38"/>
        <v>0</v>
      </c>
      <c r="V159" s="760"/>
      <c r="W159" s="759">
        <f t="shared" si="39"/>
        <v>0</v>
      </c>
      <c r="X159" s="758">
        <f t="shared" si="40"/>
        <v>0</v>
      </c>
      <c r="Y159" s="732">
        <f t="shared" si="41"/>
        <v>0</v>
      </c>
      <c r="Z159" s="732">
        <f t="shared" si="42"/>
        <v>0</v>
      </c>
      <c r="AA159" s="732">
        <f t="shared" si="43"/>
        <v>0</v>
      </c>
      <c r="AB159" s="757">
        <f t="shared" si="44"/>
        <v>0</v>
      </c>
    </row>
    <row r="160" spans="1:28" x14ac:dyDescent="0.25">
      <c r="A160" s="766" t="str">
        <f>Monatsverwendungsnachweis!A170</f>
        <v/>
      </c>
      <c r="B160" s="767">
        <f>Monatsverwendungsnachweis!B170</f>
        <v>0</v>
      </c>
      <c r="C160" s="767">
        <f>Monatsverwendungsnachweis!D170</f>
        <v>0</v>
      </c>
      <c r="D160" s="765">
        <f>Monatsverwendungsnachweis!F170</f>
        <v>0</v>
      </c>
      <c r="E160" s="766">
        <f>Monatsverwendungsnachweis!G170</f>
        <v>0</v>
      </c>
      <c r="F160" s="765">
        <f>Monatsverwendungsnachweis!H170</f>
        <v>0</v>
      </c>
      <c r="G160" s="763" t="e">
        <f>#REF!</f>
        <v>#REF!</v>
      </c>
      <c r="H160" s="763" t="e">
        <f>#REF!</f>
        <v>#REF!</v>
      </c>
      <c r="I160" s="764">
        <f>IF(Monatsverwendungsnachweis!$P$6="ja",1,0)</f>
        <v>0</v>
      </c>
      <c r="J160" s="761">
        <f t="shared" si="30"/>
        <v>1</v>
      </c>
      <c r="K160" s="763">
        <f>Ermittlung_Pauschale!N159</f>
        <v>0</v>
      </c>
      <c r="L160" s="761">
        <f t="shared" si="31"/>
        <v>0</v>
      </c>
      <c r="M160" s="762">
        <f>Monatsverwendungsnachweis!$AG$7</f>
        <v>31</v>
      </c>
      <c r="N160" s="762">
        <f>Monatsverwendungsnachweis!J170</f>
        <v>0</v>
      </c>
      <c r="O160" s="761">
        <f t="shared" si="32"/>
        <v>0</v>
      </c>
      <c r="P160" s="761">
        <f t="shared" si="33"/>
        <v>0</v>
      </c>
      <c r="Q160" s="758">
        <f t="shared" si="34"/>
        <v>0</v>
      </c>
      <c r="R160" s="732">
        <f t="shared" si="35"/>
        <v>0</v>
      </c>
      <c r="S160" s="732">
        <f t="shared" si="36"/>
        <v>0</v>
      </c>
      <c r="T160" s="732">
        <f t="shared" si="37"/>
        <v>0</v>
      </c>
      <c r="U160" s="757">
        <f t="shared" si="38"/>
        <v>0</v>
      </c>
      <c r="V160" s="760"/>
      <c r="W160" s="759">
        <f t="shared" si="39"/>
        <v>0</v>
      </c>
      <c r="X160" s="758">
        <f t="shared" si="40"/>
        <v>0</v>
      </c>
      <c r="Y160" s="732">
        <f t="shared" si="41"/>
        <v>0</v>
      </c>
      <c r="Z160" s="732">
        <f t="shared" si="42"/>
        <v>0</v>
      </c>
      <c r="AA160" s="732">
        <f t="shared" si="43"/>
        <v>0</v>
      </c>
      <c r="AB160" s="757">
        <f t="shared" si="44"/>
        <v>0</v>
      </c>
    </row>
    <row r="161" spans="1:28" x14ac:dyDescent="0.25">
      <c r="A161" s="766" t="str">
        <f>Monatsverwendungsnachweis!A171</f>
        <v/>
      </c>
      <c r="B161" s="767">
        <f>Monatsverwendungsnachweis!B171</f>
        <v>0</v>
      </c>
      <c r="C161" s="767">
        <f>Monatsverwendungsnachweis!D171</f>
        <v>0</v>
      </c>
      <c r="D161" s="765">
        <f>Monatsverwendungsnachweis!F171</f>
        <v>0</v>
      </c>
      <c r="E161" s="766">
        <f>Monatsverwendungsnachweis!G171</f>
        <v>0</v>
      </c>
      <c r="F161" s="765">
        <f>Monatsverwendungsnachweis!H171</f>
        <v>0</v>
      </c>
      <c r="G161" s="763" t="e">
        <f>#REF!</f>
        <v>#REF!</v>
      </c>
      <c r="H161" s="763" t="e">
        <f>#REF!</f>
        <v>#REF!</v>
      </c>
      <c r="I161" s="764">
        <f>IF(Monatsverwendungsnachweis!$P$6="ja",1,0)</f>
        <v>0</v>
      </c>
      <c r="J161" s="761">
        <f t="shared" si="30"/>
        <v>1</v>
      </c>
      <c r="K161" s="763">
        <f>Ermittlung_Pauschale!N160</f>
        <v>0</v>
      </c>
      <c r="L161" s="761">
        <f t="shared" si="31"/>
        <v>0</v>
      </c>
      <c r="M161" s="762">
        <f>Monatsverwendungsnachweis!$AG$7</f>
        <v>31</v>
      </c>
      <c r="N161" s="762">
        <f>Monatsverwendungsnachweis!J171</f>
        <v>0</v>
      </c>
      <c r="O161" s="761">
        <f t="shared" si="32"/>
        <v>0</v>
      </c>
      <c r="P161" s="761">
        <f t="shared" si="33"/>
        <v>0</v>
      </c>
      <c r="Q161" s="758">
        <f t="shared" si="34"/>
        <v>0</v>
      </c>
      <c r="R161" s="732">
        <f t="shared" si="35"/>
        <v>0</v>
      </c>
      <c r="S161" s="732">
        <f t="shared" si="36"/>
        <v>0</v>
      </c>
      <c r="T161" s="732">
        <f t="shared" si="37"/>
        <v>0</v>
      </c>
      <c r="U161" s="757">
        <f t="shared" si="38"/>
        <v>0</v>
      </c>
      <c r="V161" s="760"/>
      <c r="W161" s="759">
        <f t="shared" si="39"/>
        <v>0</v>
      </c>
      <c r="X161" s="758">
        <f t="shared" si="40"/>
        <v>0</v>
      </c>
      <c r="Y161" s="732">
        <f t="shared" si="41"/>
        <v>0</v>
      </c>
      <c r="Z161" s="732">
        <f t="shared" si="42"/>
        <v>0</v>
      </c>
      <c r="AA161" s="732">
        <f t="shared" si="43"/>
        <v>0</v>
      </c>
      <c r="AB161" s="757">
        <f t="shared" si="44"/>
        <v>0</v>
      </c>
    </row>
    <row r="162" spans="1:28" x14ac:dyDescent="0.25">
      <c r="A162" s="766" t="str">
        <f>Monatsverwendungsnachweis!A172</f>
        <v/>
      </c>
      <c r="B162" s="767">
        <f>Monatsverwendungsnachweis!B172</f>
        <v>0</v>
      </c>
      <c r="C162" s="767">
        <f>Monatsverwendungsnachweis!D172</f>
        <v>0</v>
      </c>
      <c r="D162" s="765">
        <f>Monatsverwendungsnachweis!F172</f>
        <v>0</v>
      </c>
      <c r="E162" s="766">
        <f>Monatsverwendungsnachweis!G172</f>
        <v>0</v>
      </c>
      <c r="F162" s="765">
        <f>Monatsverwendungsnachweis!H172</f>
        <v>0</v>
      </c>
      <c r="G162" s="763" t="e">
        <f>#REF!</f>
        <v>#REF!</v>
      </c>
      <c r="H162" s="763" t="e">
        <f>#REF!</f>
        <v>#REF!</v>
      </c>
      <c r="I162" s="764">
        <f>IF(Monatsverwendungsnachweis!$P$6="ja",1,0)</f>
        <v>0</v>
      </c>
      <c r="J162" s="761">
        <f t="shared" si="30"/>
        <v>1</v>
      </c>
      <c r="K162" s="763">
        <f>Ermittlung_Pauschale!N161</f>
        <v>0</v>
      </c>
      <c r="L162" s="761">
        <f t="shared" si="31"/>
        <v>0</v>
      </c>
      <c r="M162" s="762">
        <f>Monatsverwendungsnachweis!$AG$7</f>
        <v>31</v>
      </c>
      <c r="N162" s="762">
        <f>Monatsverwendungsnachweis!J172</f>
        <v>0</v>
      </c>
      <c r="O162" s="761">
        <f t="shared" si="32"/>
        <v>0</v>
      </c>
      <c r="P162" s="761">
        <f t="shared" si="33"/>
        <v>0</v>
      </c>
      <c r="Q162" s="758">
        <f t="shared" si="34"/>
        <v>0</v>
      </c>
      <c r="R162" s="732">
        <f t="shared" si="35"/>
        <v>0</v>
      </c>
      <c r="S162" s="732">
        <f t="shared" si="36"/>
        <v>0</v>
      </c>
      <c r="T162" s="732">
        <f t="shared" si="37"/>
        <v>0</v>
      </c>
      <c r="U162" s="757">
        <f t="shared" si="38"/>
        <v>0</v>
      </c>
      <c r="V162" s="760"/>
      <c r="W162" s="759">
        <f t="shared" si="39"/>
        <v>0</v>
      </c>
      <c r="X162" s="758">
        <f t="shared" si="40"/>
        <v>0</v>
      </c>
      <c r="Y162" s="732">
        <f t="shared" si="41"/>
        <v>0</v>
      </c>
      <c r="Z162" s="732">
        <f t="shared" si="42"/>
        <v>0</v>
      </c>
      <c r="AA162" s="732">
        <f t="shared" si="43"/>
        <v>0</v>
      </c>
      <c r="AB162" s="757">
        <f t="shared" si="44"/>
        <v>0</v>
      </c>
    </row>
    <row r="163" spans="1:28" x14ac:dyDescent="0.25">
      <c r="A163" s="766" t="str">
        <f>Monatsverwendungsnachweis!A173</f>
        <v/>
      </c>
      <c r="B163" s="767">
        <f>Monatsverwendungsnachweis!B173</f>
        <v>0</v>
      </c>
      <c r="C163" s="767">
        <f>Monatsverwendungsnachweis!D173</f>
        <v>0</v>
      </c>
      <c r="D163" s="765">
        <f>Monatsverwendungsnachweis!F173</f>
        <v>0</v>
      </c>
      <c r="E163" s="766">
        <f>Monatsverwendungsnachweis!G173</f>
        <v>0</v>
      </c>
      <c r="F163" s="765">
        <f>Monatsverwendungsnachweis!H173</f>
        <v>0</v>
      </c>
      <c r="G163" s="763" t="e">
        <f>#REF!</f>
        <v>#REF!</v>
      </c>
      <c r="H163" s="763" t="e">
        <f>#REF!</f>
        <v>#REF!</v>
      </c>
      <c r="I163" s="764">
        <f>IF(Monatsverwendungsnachweis!$P$6="ja",1,0)</f>
        <v>0</v>
      </c>
      <c r="J163" s="761">
        <f t="shared" si="30"/>
        <v>1</v>
      </c>
      <c r="K163" s="763">
        <f>Ermittlung_Pauschale!N162</f>
        <v>0</v>
      </c>
      <c r="L163" s="761">
        <f t="shared" si="31"/>
        <v>0</v>
      </c>
      <c r="M163" s="762">
        <f>Monatsverwendungsnachweis!$AG$7</f>
        <v>31</v>
      </c>
      <c r="N163" s="762">
        <f>Monatsverwendungsnachweis!J173</f>
        <v>0</v>
      </c>
      <c r="O163" s="761">
        <f t="shared" si="32"/>
        <v>0</v>
      </c>
      <c r="P163" s="761">
        <f t="shared" si="33"/>
        <v>0</v>
      </c>
      <c r="Q163" s="758">
        <f t="shared" si="34"/>
        <v>0</v>
      </c>
      <c r="R163" s="732">
        <f t="shared" si="35"/>
        <v>0</v>
      </c>
      <c r="S163" s="732">
        <f t="shared" si="36"/>
        <v>0</v>
      </c>
      <c r="T163" s="732">
        <f t="shared" si="37"/>
        <v>0</v>
      </c>
      <c r="U163" s="757">
        <f t="shared" si="38"/>
        <v>0</v>
      </c>
      <c r="V163" s="760"/>
      <c r="W163" s="759">
        <f t="shared" si="39"/>
        <v>0</v>
      </c>
      <c r="X163" s="758">
        <f t="shared" si="40"/>
        <v>0</v>
      </c>
      <c r="Y163" s="732">
        <f t="shared" si="41"/>
        <v>0</v>
      </c>
      <c r="Z163" s="732">
        <f t="shared" si="42"/>
        <v>0</v>
      </c>
      <c r="AA163" s="732">
        <f t="shared" si="43"/>
        <v>0</v>
      </c>
      <c r="AB163" s="757">
        <f t="shared" si="44"/>
        <v>0</v>
      </c>
    </row>
    <row r="164" spans="1:28" x14ac:dyDescent="0.25">
      <c r="A164" s="766" t="str">
        <f>Monatsverwendungsnachweis!A174</f>
        <v/>
      </c>
      <c r="B164" s="767">
        <f>Monatsverwendungsnachweis!B174</f>
        <v>0</v>
      </c>
      <c r="C164" s="767">
        <f>Monatsverwendungsnachweis!D174</f>
        <v>0</v>
      </c>
      <c r="D164" s="765">
        <f>Monatsverwendungsnachweis!F174</f>
        <v>0</v>
      </c>
      <c r="E164" s="766">
        <f>Monatsverwendungsnachweis!G174</f>
        <v>0</v>
      </c>
      <c r="F164" s="765">
        <f>Monatsverwendungsnachweis!H174</f>
        <v>0</v>
      </c>
      <c r="G164" s="763" t="e">
        <f>#REF!</f>
        <v>#REF!</v>
      </c>
      <c r="H164" s="763" t="e">
        <f>#REF!</f>
        <v>#REF!</v>
      </c>
      <c r="I164" s="764">
        <f>IF(Monatsverwendungsnachweis!$P$6="ja",1,0)</f>
        <v>0</v>
      </c>
      <c r="J164" s="761">
        <f t="shared" si="30"/>
        <v>1</v>
      </c>
      <c r="K164" s="763">
        <f>Ermittlung_Pauschale!N163</f>
        <v>0</v>
      </c>
      <c r="L164" s="761">
        <f t="shared" si="31"/>
        <v>0</v>
      </c>
      <c r="M164" s="762">
        <f>Monatsverwendungsnachweis!$AG$7</f>
        <v>31</v>
      </c>
      <c r="N164" s="762">
        <f>Monatsverwendungsnachweis!J174</f>
        <v>0</v>
      </c>
      <c r="O164" s="761">
        <f t="shared" si="32"/>
        <v>0</v>
      </c>
      <c r="P164" s="761">
        <f t="shared" si="33"/>
        <v>0</v>
      </c>
      <c r="Q164" s="758">
        <f t="shared" si="34"/>
        <v>0</v>
      </c>
      <c r="R164" s="732">
        <f t="shared" si="35"/>
        <v>0</v>
      </c>
      <c r="S164" s="732">
        <f t="shared" si="36"/>
        <v>0</v>
      </c>
      <c r="T164" s="732">
        <f t="shared" si="37"/>
        <v>0</v>
      </c>
      <c r="U164" s="757">
        <f t="shared" si="38"/>
        <v>0</v>
      </c>
      <c r="V164" s="760"/>
      <c r="W164" s="759">
        <f t="shared" si="39"/>
        <v>0</v>
      </c>
      <c r="X164" s="758">
        <f t="shared" si="40"/>
        <v>0</v>
      </c>
      <c r="Y164" s="732">
        <f t="shared" si="41"/>
        <v>0</v>
      </c>
      <c r="Z164" s="732">
        <f t="shared" si="42"/>
        <v>0</v>
      </c>
      <c r="AA164" s="732">
        <f t="shared" si="43"/>
        <v>0</v>
      </c>
      <c r="AB164" s="757">
        <f t="shared" si="44"/>
        <v>0</v>
      </c>
    </row>
    <row r="165" spans="1:28" x14ac:dyDescent="0.25">
      <c r="A165" s="766" t="str">
        <f>Monatsverwendungsnachweis!A175</f>
        <v/>
      </c>
      <c r="B165" s="767">
        <f>Monatsverwendungsnachweis!B175</f>
        <v>0</v>
      </c>
      <c r="C165" s="767">
        <f>Monatsverwendungsnachweis!D175</f>
        <v>0</v>
      </c>
      <c r="D165" s="765">
        <f>Monatsverwendungsnachweis!F175</f>
        <v>0</v>
      </c>
      <c r="E165" s="766">
        <f>Monatsverwendungsnachweis!G175</f>
        <v>0</v>
      </c>
      <c r="F165" s="765">
        <f>Monatsverwendungsnachweis!H175</f>
        <v>0</v>
      </c>
      <c r="G165" s="763" t="e">
        <f>#REF!</f>
        <v>#REF!</v>
      </c>
      <c r="H165" s="763" t="e">
        <f>#REF!</f>
        <v>#REF!</v>
      </c>
      <c r="I165" s="764">
        <f>IF(Monatsverwendungsnachweis!$P$6="ja",1,0)</f>
        <v>0</v>
      </c>
      <c r="J165" s="761">
        <f t="shared" si="30"/>
        <v>1</v>
      </c>
      <c r="K165" s="763">
        <f>Ermittlung_Pauschale!N164</f>
        <v>0</v>
      </c>
      <c r="L165" s="761">
        <f t="shared" si="31"/>
        <v>0</v>
      </c>
      <c r="M165" s="762">
        <f>Monatsverwendungsnachweis!$AG$7</f>
        <v>31</v>
      </c>
      <c r="N165" s="762">
        <f>Monatsverwendungsnachweis!J175</f>
        <v>0</v>
      </c>
      <c r="O165" s="761">
        <f t="shared" si="32"/>
        <v>0</v>
      </c>
      <c r="P165" s="761">
        <f t="shared" si="33"/>
        <v>0</v>
      </c>
      <c r="Q165" s="758">
        <f t="shared" si="34"/>
        <v>0</v>
      </c>
      <c r="R165" s="732">
        <f t="shared" si="35"/>
        <v>0</v>
      </c>
      <c r="S165" s="732">
        <f t="shared" si="36"/>
        <v>0</v>
      </c>
      <c r="T165" s="732">
        <f t="shared" si="37"/>
        <v>0</v>
      </c>
      <c r="U165" s="757">
        <f t="shared" si="38"/>
        <v>0</v>
      </c>
      <c r="V165" s="760"/>
      <c r="W165" s="759">
        <f t="shared" si="39"/>
        <v>0</v>
      </c>
      <c r="X165" s="758">
        <f t="shared" si="40"/>
        <v>0</v>
      </c>
      <c r="Y165" s="732">
        <f t="shared" si="41"/>
        <v>0</v>
      </c>
      <c r="Z165" s="732">
        <f t="shared" si="42"/>
        <v>0</v>
      </c>
      <c r="AA165" s="732">
        <f t="shared" si="43"/>
        <v>0</v>
      </c>
      <c r="AB165" s="757">
        <f t="shared" si="44"/>
        <v>0</v>
      </c>
    </row>
    <row r="166" spans="1:28" x14ac:dyDescent="0.25">
      <c r="A166" s="766" t="str">
        <f>Monatsverwendungsnachweis!A176</f>
        <v/>
      </c>
      <c r="B166" s="767">
        <f>Monatsverwendungsnachweis!B176</f>
        <v>0</v>
      </c>
      <c r="C166" s="767">
        <f>Monatsverwendungsnachweis!D176</f>
        <v>0</v>
      </c>
      <c r="D166" s="765">
        <f>Monatsverwendungsnachweis!F176</f>
        <v>0</v>
      </c>
      <c r="E166" s="766">
        <f>Monatsverwendungsnachweis!G176</f>
        <v>0</v>
      </c>
      <c r="F166" s="765">
        <f>Monatsverwendungsnachweis!H176</f>
        <v>0</v>
      </c>
      <c r="G166" s="763" t="e">
        <f>#REF!</f>
        <v>#REF!</v>
      </c>
      <c r="H166" s="763" t="e">
        <f>#REF!</f>
        <v>#REF!</v>
      </c>
      <c r="I166" s="764">
        <f>IF(Monatsverwendungsnachweis!$P$6="ja",1,0)</f>
        <v>0</v>
      </c>
      <c r="J166" s="761">
        <f t="shared" si="30"/>
        <v>1</v>
      </c>
      <c r="K166" s="763">
        <f>Ermittlung_Pauschale!N165</f>
        <v>0</v>
      </c>
      <c r="L166" s="761">
        <f t="shared" si="31"/>
        <v>0</v>
      </c>
      <c r="M166" s="762">
        <f>Monatsverwendungsnachweis!$AG$7</f>
        <v>31</v>
      </c>
      <c r="N166" s="762">
        <f>Monatsverwendungsnachweis!J176</f>
        <v>0</v>
      </c>
      <c r="O166" s="761">
        <f t="shared" si="32"/>
        <v>0</v>
      </c>
      <c r="P166" s="761">
        <f t="shared" si="33"/>
        <v>0</v>
      </c>
      <c r="Q166" s="758">
        <f t="shared" si="34"/>
        <v>0</v>
      </c>
      <c r="R166" s="732">
        <f t="shared" si="35"/>
        <v>0</v>
      </c>
      <c r="S166" s="732">
        <f t="shared" si="36"/>
        <v>0</v>
      </c>
      <c r="T166" s="732">
        <f t="shared" si="37"/>
        <v>0</v>
      </c>
      <c r="U166" s="757">
        <f t="shared" si="38"/>
        <v>0</v>
      </c>
      <c r="V166" s="760"/>
      <c r="W166" s="759">
        <f t="shared" si="39"/>
        <v>0</v>
      </c>
      <c r="X166" s="758">
        <f t="shared" si="40"/>
        <v>0</v>
      </c>
      <c r="Y166" s="732">
        <f t="shared" si="41"/>
        <v>0</v>
      </c>
      <c r="Z166" s="732">
        <f t="shared" si="42"/>
        <v>0</v>
      </c>
      <c r="AA166" s="732">
        <f t="shared" si="43"/>
        <v>0</v>
      </c>
      <c r="AB166" s="757">
        <f t="shared" si="44"/>
        <v>0</v>
      </c>
    </row>
    <row r="167" spans="1:28" x14ac:dyDescent="0.25">
      <c r="A167" s="766" t="str">
        <f>Monatsverwendungsnachweis!A177</f>
        <v/>
      </c>
      <c r="B167" s="767">
        <f>Monatsverwendungsnachweis!B177</f>
        <v>0</v>
      </c>
      <c r="C167" s="767">
        <f>Monatsverwendungsnachweis!D177</f>
        <v>0</v>
      </c>
      <c r="D167" s="765">
        <f>Monatsverwendungsnachweis!F177</f>
        <v>0</v>
      </c>
      <c r="E167" s="766">
        <f>Monatsverwendungsnachweis!G177</f>
        <v>0</v>
      </c>
      <c r="F167" s="765">
        <f>Monatsverwendungsnachweis!H177</f>
        <v>0</v>
      </c>
      <c r="G167" s="763" t="e">
        <f>#REF!</f>
        <v>#REF!</v>
      </c>
      <c r="H167" s="763" t="e">
        <f>#REF!</f>
        <v>#REF!</v>
      </c>
      <c r="I167" s="764">
        <f>IF(Monatsverwendungsnachweis!$P$6="ja",1,0)</f>
        <v>0</v>
      </c>
      <c r="J167" s="761">
        <f t="shared" si="30"/>
        <v>1</v>
      </c>
      <c r="K167" s="763">
        <f>Ermittlung_Pauschale!N166</f>
        <v>0</v>
      </c>
      <c r="L167" s="761">
        <f t="shared" si="31"/>
        <v>0</v>
      </c>
      <c r="M167" s="762">
        <f>Monatsverwendungsnachweis!$AG$7</f>
        <v>31</v>
      </c>
      <c r="N167" s="762">
        <f>Monatsverwendungsnachweis!J177</f>
        <v>0</v>
      </c>
      <c r="O167" s="761">
        <f t="shared" si="32"/>
        <v>0</v>
      </c>
      <c r="P167" s="761">
        <f t="shared" si="33"/>
        <v>0</v>
      </c>
      <c r="Q167" s="758">
        <f t="shared" si="34"/>
        <v>0</v>
      </c>
      <c r="R167" s="732">
        <f t="shared" si="35"/>
        <v>0</v>
      </c>
      <c r="S167" s="732">
        <f t="shared" si="36"/>
        <v>0</v>
      </c>
      <c r="T167" s="732">
        <f t="shared" si="37"/>
        <v>0</v>
      </c>
      <c r="U167" s="757">
        <f t="shared" si="38"/>
        <v>0</v>
      </c>
      <c r="V167" s="760"/>
      <c r="W167" s="759">
        <f t="shared" si="39"/>
        <v>0</v>
      </c>
      <c r="X167" s="758">
        <f t="shared" si="40"/>
        <v>0</v>
      </c>
      <c r="Y167" s="732">
        <f t="shared" si="41"/>
        <v>0</v>
      </c>
      <c r="Z167" s="732">
        <f t="shared" si="42"/>
        <v>0</v>
      </c>
      <c r="AA167" s="732">
        <f t="shared" si="43"/>
        <v>0</v>
      </c>
      <c r="AB167" s="757">
        <f t="shared" si="44"/>
        <v>0</v>
      </c>
    </row>
    <row r="168" spans="1:28" x14ac:dyDescent="0.25">
      <c r="A168" s="766" t="str">
        <f>Monatsverwendungsnachweis!A178</f>
        <v/>
      </c>
      <c r="B168" s="767">
        <f>Monatsverwendungsnachweis!B178</f>
        <v>0</v>
      </c>
      <c r="C168" s="767">
        <f>Monatsverwendungsnachweis!D178</f>
        <v>0</v>
      </c>
      <c r="D168" s="765">
        <f>Monatsverwendungsnachweis!F178</f>
        <v>0</v>
      </c>
      <c r="E168" s="766">
        <f>Monatsverwendungsnachweis!G178</f>
        <v>0</v>
      </c>
      <c r="F168" s="765">
        <f>Monatsverwendungsnachweis!H178</f>
        <v>0</v>
      </c>
      <c r="G168" s="763" t="e">
        <f>#REF!</f>
        <v>#REF!</v>
      </c>
      <c r="H168" s="763" t="e">
        <f>#REF!</f>
        <v>#REF!</v>
      </c>
      <c r="I168" s="764">
        <f>IF(Monatsverwendungsnachweis!$P$6="ja",1,0)</f>
        <v>0</v>
      </c>
      <c r="J168" s="761">
        <f t="shared" si="30"/>
        <v>1</v>
      </c>
      <c r="K168" s="763">
        <f>Ermittlung_Pauschale!N167</f>
        <v>0</v>
      </c>
      <c r="L168" s="761">
        <f t="shared" si="31"/>
        <v>0</v>
      </c>
      <c r="M168" s="762">
        <f>Monatsverwendungsnachweis!$AG$7</f>
        <v>31</v>
      </c>
      <c r="N168" s="762">
        <f>Monatsverwendungsnachweis!J178</f>
        <v>0</v>
      </c>
      <c r="O168" s="761">
        <f t="shared" si="32"/>
        <v>0</v>
      </c>
      <c r="P168" s="761">
        <f t="shared" si="33"/>
        <v>0</v>
      </c>
      <c r="Q168" s="758">
        <f t="shared" si="34"/>
        <v>0</v>
      </c>
      <c r="R168" s="732">
        <f t="shared" si="35"/>
        <v>0</v>
      </c>
      <c r="S168" s="732">
        <f t="shared" si="36"/>
        <v>0</v>
      </c>
      <c r="T168" s="732">
        <f t="shared" si="37"/>
        <v>0</v>
      </c>
      <c r="U168" s="757">
        <f t="shared" si="38"/>
        <v>0</v>
      </c>
      <c r="V168" s="760"/>
      <c r="W168" s="759">
        <f t="shared" si="39"/>
        <v>0</v>
      </c>
      <c r="X168" s="758">
        <f t="shared" si="40"/>
        <v>0</v>
      </c>
      <c r="Y168" s="732">
        <f t="shared" si="41"/>
        <v>0</v>
      </c>
      <c r="Z168" s="732">
        <f t="shared" si="42"/>
        <v>0</v>
      </c>
      <c r="AA168" s="732">
        <f t="shared" si="43"/>
        <v>0</v>
      </c>
      <c r="AB168" s="757">
        <f t="shared" si="44"/>
        <v>0</v>
      </c>
    </row>
    <row r="169" spans="1:28" x14ac:dyDescent="0.25">
      <c r="A169" s="766" t="str">
        <f>Monatsverwendungsnachweis!A179</f>
        <v/>
      </c>
      <c r="B169" s="767">
        <f>Monatsverwendungsnachweis!B179</f>
        <v>0</v>
      </c>
      <c r="C169" s="767">
        <f>Monatsverwendungsnachweis!D179</f>
        <v>0</v>
      </c>
      <c r="D169" s="765">
        <f>Monatsverwendungsnachweis!F179</f>
        <v>0</v>
      </c>
      <c r="E169" s="766">
        <f>Monatsverwendungsnachweis!G179</f>
        <v>0</v>
      </c>
      <c r="F169" s="765">
        <f>Monatsverwendungsnachweis!H179</f>
        <v>0</v>
      </c>
      <c r="G169" s="763" t="e">
        <f>#REF!</f>
        <v>#REF!</v>
      </c>
      <c r="H169" s="763" t="e">
        <f>#REF!</f>
        <v>#REF!</v>
      </c>
      <c r="I169" s="764">
        <f>IF(Monatsverwendungsnachweis!$P$6="ja",1,0)</f>
        <v>0</v>
      </c>
      <c r="J169" s="761">
        <f t="shared" si="30"/>
        <v>1</v>
      </c>
      <c r="K169" s="763">
        <f>Ermittlung_Pauschale!N168</f>
        <v>0</v>
      </c>
      <c r="L169" s="761">
        <f t="shared" si="31"/>
        <v>0</v>
      </c>
      <c r="M169" s="762">
        <f>Monatsverwendungsnachweis!$AG$7</f>
        <v>31</v>
      </c>
      <c r="N169" s="762">
        <f>Monatsverwendungsnachweis!J179</f>
        <v>0</v>
      </c>
      <c r="O169" s="761">
        <f t="shared" si="32"/>
        <v>0</v>
      </c>
      <c r="P169" s="761">
        <f t="shared" si="33"/>
        <v>0</v>
      </c>
      <c r="Q169" s="758">
        <f t="shared" si="34"/>
        <v>0</v>
      </c>
      <c r="R169" s="732">
        <f t="shared" si="35"/>
        <v>0</v>
      </c>
      <c r="S169" s="732">
        <f t="shared" si="36"/>
        <v>0</v>
      </c>
      <c r="T169" s="732">
        <f t="shared" si="37"/>
        <v>0</v>
      </c>
      <c r="U169" s="757">
        <f t="shared" si="38"/>
        <v>0</v>
      </c>
      <c r="V169" s="760"/>
      <c r="W169" s="759">
        <f t="shared" si="39"/>
        <v>0</v>
      </c>
      <c r="X169" s="758">
        <f t="shared" si="40"/>
        <v>0</v>
      </c>
      <c r="Y169" s="732">
        <f t="shared" si="41"/>
        <v>0</v>
      </c>
      <c r="Z169" s="732">
        <f t="shared" si="42"/>
        <v>0</v>
      </c>
      <c r="AA169" s="732">
        <f t="shared" si="43"/>
        <v>0</v>
      </c>
      <c r="AB169" s="757">
        <f t="shared" si="44"/>
        <v>0</v>
      </c>
    </row>
    <row r="170" spans="1:28" x14ac:dyDescent="0.25">
      <c r="A170" s="766" t="str">
        <f>Monatsverwendungsnachweis!A180</f>
        <v/>
      </c>
      <c r="B170" s="767">
        <f>Monatsverwendungsnachweis!B180</f>
        <v>0</v>
      </c>
      <c r="C170" s="767">
        <f>Monatsverwendungsnachweis!D180</f>
        <v>0</v>
      </c>
      <c r="D170" s="765">
        <f>Monatsverwendungsnachweis!F180</f>
        <v>0</v>
      </c>
      <c r="E170" s="766">
        <f>Monatsverwendungsnachweis!G180</f>
        <v>0</v>
      </c>
      <c r="F170" s="765">
        <f>Monatsverwendungsnachweis!H180</f>
        <v>0</v>
      </c>
      <c r="G170" s="763" t="e">
        <f>#REF!</f>
        <v>#REF!</v>
      </c>
      <c r="H170" s="763" t="e">
        <f>#REF!</f>
        <v>#REF!</v>
      </c>
      <c r="I170" s="764">
        <f>IF(Monatsverwendungsnachweis!$P$6="ja",1,0)</f>
        <v>0</v>
      </c>
      <c r="J170" s="761">
        <f t="shared" si="30"/>
        <v>1</v>
      </c>
      <c r="K170" s="763">
        <f>Ermittlung_Pauschale!N169</f>
        <v>0</v>
      </c>
      <c r="L170" s="761">
        <f t="shared" si="31"/>
        <v>0</v>
      </c>
      <c r="M170" s="762">
        <f>Monatsverwendungsnachweis!$AG$7</f>
        <v>31</v>
      </c>
      <c r="N170" s="762">
        <f>Monatsverwendungsnachweis!J180</f>
        <v>0</v>
      </c>
      <c r="O170" s="761">
        <f t="shared" si="32"/>
        <v>0</v>
      </c>
      <c r="P170" s="761">
        <f t="shared" si="33"/>
        <v>0</v>
      </c>
      <c r="Q170" s="758">
        <f t="shared" si="34"/>
        <v>0</v>
      </c>
      <c r="R170" s="732">
        <f t="shared" si="35"/>
        <v>0</v>
      </c>
      <c r="S170" s="732">
        <f t="shared" si="36"/>
        <v>0</v>
      </c>
      <c r="T170" s="732">
        <f t="shared" si="37"/>
        <v>0</v>
      </c>
      <c r="U170" s="757">
        <f t="shared" si="38"/>
        <v>0</v>
      </c>
      <c r="V170" s="760"/>
      <c r="W170" s="759">
        <f t="shared" si="39"/>
        <v>0</v>
      </c>
      <c r="X170" s="758">
        <f t="shared" si="40"/>
        <v>0</v>
      </c>
      <c r="Y170" s="732">
        <f t="shared" si="41"/>
        <v>0</v>
      </c>
      <c r="Z170" s="732">
        <f t="shared" si="42"/>
        <v>0</v>
      </c>
      <c r="AA170" s="732">
        <f t="shared" si="43"/>
        <v>0</v>
      </c>
      <c r="AB170" s="757">
        <f t="shared" si="44"/>
        <v>0</v>
      </c>
    </row>
    <row r="171" spans="1:28" x14ac:dyDescent="0.25">
      <c r="A171" s="766" t="str">
        <f>Monatsverwendungsnachweis!A181</f>
        <v/>
      </c>
      <c r="B171" s="767">
        <f>Monatsverwendungsnachweis!B181</f>
        <v>0</v>
      </c>
      <c r="C171" s="767">
        <f>Monatsverwendungsnachweis!D181</f>
        <v>0</v>
      </c>
      <c r="D171" s="765">
        <f>Monatsverwendungsnachweis!F181</f>
        <v>0</v>
      </c>
      <c r="E171" s="766">
        <f>Monatsverwendungsnachweis!G181</f>
        <v>0</v>
      </c>
      <c r="F171" s="765">
        <f>Monatsverwendungsnachweis!H181</f>
        <v>0</v>
      </c>
      <c r="G171" s="763" t="e">
        <f>#REF!</f>
        <v>#REF!</v>
      </c>
      <c r="H171" s="763" t="e">
        <f>#REF!</f>
        <v>#REF!</v>
      </c>
      <c r="I171" s="764">
        <f>IF(Monatsverwendungsnachweis!$P$6="ja",1,0)</f>
        <v>0</v>
      </c>
      <c r="J171" s="761">
        <f t="shared" si="30"/>
        <v>1</v>
      </c>
      <c r="K171" s="763">
        <f>Ermittlung_Pauschale!N170</f>
        <v>0</v>
      </c>
      <c r="L171" s="761">
        <f t="shared" si="31"/>
        <v>0</v>
      </c>
      <c r="M171" s="762">
        <f>Monatsverwendungsnachweis!$AG$7</f>
        <v>31</v>
      </c>
      <c r="N171" s="762">
        <f>Monatsverwendungsnachweis!J181</f>
        <v>0</v>
      </c>
      <c r="O171" s="761">
        <f t="shared" si="32"/>
        <v>0</v>
      </c>
      <c r="P171" s="761">
        <f t="shared" si="33"/>
        <v>0</v>
      </c>
      <c r="Q171" s="758">
        <f t="shared" si="34"/>
        <v>0</v>
      </c>
      <c r="R171" s="732">
        <f t="shared" si="35"/>
        <v>0</v>
      </c>
      <c r="S171" s="732">
        <f t="shared" si="36"/>
        <v>0</v>
      </c>
      <c r="T171" s="732">
        <f t="shared" si="37"/>
        <v>0</v>
      </c>
      <c r="U171" s="757">
        <f t="shared" si="38"/>
        <v>0</v>
      </c>
      <c r="V171" s="760"/>
      <c r="W171" s="759">
        <f t="shared" si="39"/>
        <v>0</v>
      </c>
      <c r="X171" s="758">
        <f t="shared" si="40"/>
        <v>0</v>
      </c>
      <c r="Y171" s="732">
        <f t="shared" si="41"/>
        <v>0</v>
      </c>
      <c r="Z171" s="732">
        <f t="shared" si="42"/>
        <v>0</v>
      </c>
      <c r="AA171" s="732">
        <f t="shared" si="43"/>
        <v>0</v>
      </c>
      <c r="AB171" s="757">
        <f t="shared" si="44"/>
        <v>0</v>
      </c>
    </row>
    <row r="172" spans="1:28" x14ac:dyDescent="0.25">
      <c r="A172" s="766" t="str">
        <f>Monatsverwendungsnachweis!A182</f>
        <v/>
      </c>
      <c r="B172" s="767">
        <f>Monatsverwendungsnachweis!B182</f>
        <v>0</v>
      </c>
      <c r="C172" s="767">
        <f>Monatsverwendungsnachweis!D182</f>
        <v>0</v>
      </c>
      <c r="D172" s="765">
        <f>Monatsverwendungsnachweis!F182</f>
        <v>0</v>
      </c>
      <c r="E172" s="766">
        <f>Monatsverwendungsnachweis!G182</f>
        <v>0</v>
      </c>
      <c r="F172" s="765">
        <f>Monatsverwendungsnachweis!H182</f>
        <v>0</v>
      </c>
      <c r="G172" s="763" t="e">
        <f>#REF!</f>
        <v>#REF!</v>
      </c>
      <c r="H172" s="763" t="e">
        <f>#REF!</f>
        <v>#REF!</v>
      </c>
      <c r="I172" s="764">
        <f>IF(Monatsverwendungsnachweis!$P$6="ja",1,0)</f>
        <v>0</v>
      </c>
      <c r="J172" s="761">
        <f t="shared" si="30"/>
        <v>1</v>
      </c>
      <c r="K172" s="763">
        <f>Ermittlung_Pauschale!N171</f>
        <v>0</v>
      </c>
      <c r="L172" s="761">
        <f t="shared" si="31"/>
        <v>0</v>
      </c>
      <c r="M172" s="762">
        <f>Monatsverwendungsnachweis!$AG$7</f>
        <v>31</v>
      </c>
      <c r="N172" s="762">
        <f>Monatsverwendungsnachweis!J182</f>
        <v>0</v>
      </c>
      <c r="O172" s="761">
        <f t="shared" si="32"/>
        <v>0</v>
      </c>
      <c r="P172" s="761">
        <f t="shared" si="33"/>
        <v>0</v>
      </c>
      <c r="Q172" s="758">
        <f t="shared" si="34"/>
        <v>0</v>
      </c>
      <c r="R172" s="732">
        <f t="shared" si="35"/>
        <v>0</v>
      </c>
      <c r="S172" s="732">
        <f t="shared" si="36"/>
        <v>0</v>
      </c>
      <c r="T172" s="732">
        <f t="shared" si="37"/>
        <v>0</v>
      </c>
      <c r="U172" s="757">
        <f t="shared" si="38"/>
        <v>0</v>
      </c>
      <c r="V172" s="760"/>
      <c r="W172" s="759">
        <f t="shared" si="39"/>
        <v>0</v>
      </c>
      <c r="X172" s="758">
        <f t="shared" si="40"/>
        <v>0</v>
      </c>
      <c r="Y172" s="732">
        <f t="shared" si="41"/>
        <v>0</v>
      </c>
      <c r="Z172" s="732">
        <f t="shared" si="42"/>
        <v>0</v>
      </c>
      <c r="AA172" s="732">
        <f t="shared" si="43"/>
        <v>0</v>
      </c>
      <c r="AB172" s="757">
        <f t="shared" si="44"/>
        <v>0</v>
      </c>
    </row>
    <row r="173" spans="1:28" x14ac:dyDescent="0.25">
      <c r="A173" s="766" t="str">
        <f>Monatsverwendungsnachweis!A183</f>
        <v/>
      </c>
      <c r="B173" s="767">
        <f>Monatsverwendungsnachweis!B183</f>
        <v>0</v>
      </c>
      <c r="C173" s="767">
        <f>Monatsverwendungsnachweis!D183</f>
        <v>0</v>
      </c>
      <c r="D173" s="765">
        <f>Monatsverwendungsnachweis!F183</f>
        <v>0</v>
      </c>
      <c r="E173" s="766">
        <f>Monatsverwendungsnachweis!G183</f>
        <v>0</v>
      </c>
      <c r="F173" s="765">
        <f>Monatsverwendungsnachweis!H183</f>
        <v>0</v>
      </c>
      <c r="G173" s="763" t="e">
        <f>#REF!</f>
        <v>#REF!</v>
      </c>
      <c r="H173" s="763" t="e">
        <f>#REF!</f>
        <v>#REF!</v>
      </c>
      <c r="I173" s="764">
        <f>IF(Monatsverwendungsnachweis!$P$6="ja",1,0)</f>
        <v>0</v>
      </c>
      <c r="J173" s="761">
        <f t="shared" si="30"/>
        <v>1</v>
      </c>
      <c r="K173" s="763">
        <f>Ermittlung_Pauschale!N172</f>
        <v>0</v>
      </c>
      <c r="L173" s="761">
        <f t="shared" si="31"/>
        <v>0</v>
      </c>
      <c r="M173" s="762">
        <f>Monatsverwendungsnachweis!$AG$7</f>
        <v>31</v>
      </c>
      <c r="N173" s="762">
        <f>Monatsverwendungsnachweis!J183</f>
        <v>0</v>
      </c>
      <c r="O173" s="761">
        <f t="shared" si="32"/>
        <v>0</v>
      </c>
      <c r="P173" s="761">
        <f t="shared" si="33"/>
        <v>0</v>
      </c>
      <c r="Q173" s="758">
        <f t="shared" si="34"/>
        <v>0</v>
      </c>
      <c r="R173" s="732">
        <f t="shared" si="35"/>
        <v>0</v>
      </c>
      <c r="S173" s="732">
        <f t="shared" si="36"/>
        <v>0</v>
      </c>
      <c r="T173" s="732">
        <f t="shared" si="37"/>
        <v>0</v>
      </c>
      <c r="U173" s="757">
        <f t="shared" si="38"/>
        <v>0</v>
      </c>
      <c r="V173" s="760"/>
      <c r="W173" s="759">
        <f t="shared" si="39"/>
        <v>0</v>
      </c>
      <c r="X173" s="758">
        <f t="shared" si="40"/>
        <v>0</v>
      </c>
      <c r="Y173" s="732">
        <f t="shared" si="41"/>
        <v>0</v>
      </c>
      <c r="Z173" s="732">
        <f t="shared" si="42"/>
        <v>0</v>
      </c>
      <c r="AA173" s="732">
        <f t="shared" si="43"/>
        <v>0</v>
      </c>
      <c r="AB173" s="757">
        <f t="shared" si="44"/>
        <v>0</v>
      </c>
    </row>
    <row r="174" spans="1:28" x14ac:dyDescent="0.25">
      <c r="A174" s="766" t="str">
        <f>Monatsverwendungsnachweis!A184</f>
        <v/>
      </c>
      <c r="B174" s="767">
        <f>Monatsverwendungsnachweis!B184</f>
        <v>0</v>
      </c>
      <c r="C174" s="767">
        <f>Monatsverwendungsnachweis!D184</f>
        <v>0</v>
      </c>
      <c r="D174" s="765">
        <f>Monatsverwendungsnachweis!F184</f>
        <v>0</v>
      </c>
      <c r="E174" s="766">
        <f>Monatsverwendungsnachweis!G184</f>
        <v>0</v>
      </c>
      <c r="F174" s="765">
        <f>Monatsverwendungsnachweis!H184</f>
        <v>0</v>
      </c>
      <c r="G174" s="763" t="e">
        <f>#REF!</f>
        <v>#REF!</v>
      </c>
      <c r="H174" s="763" t="e">
        <f>#REF!</f>
        <v>#REF!</v>
      </c>
      <c r="I174" s="764">
        <f>IF(Monatsverwendungsnachweis!$P$6="ja",1,0)</f>
        <v>0</v>
      </c>
      <c r="J174" s="761">
        <f t="shared" si="30"/>
        <v>1</v>
      </c>
      <c r="K174" s="763">
        <f>Ermittlung_Pauschale!N173</f>
        <v>0</v>
      </c>
      <c r="L174" s="761">
        <f t="shared" si="31"/>
        <v>0</v>
      </c>
      <c r="M174" s="762">
        <f>Monatsverwendungsnachweis!$AG$7</f>
        <v>31</v>
      </c>
      <c r="N174" s="762">
        <f>Monatsverwendungsnachweis!J184</f>
        <v>0</v>
      </c>
      <c r="O174" s="761">
        <f t="shared" si="32"/>
        <v>0</v>
      </c>
      <c r="P174" s="761">
        <f t="shared" si="33"/>
        <v>0</v>
      </c>
      <c r="Q174" s="758">
        <f t="shared" si="34"/>
        <v>0</v>
      </c>
      <c r="R174" s="732">
        <f t="shared" si="35"/>
        <v>0</v>
      </c>
      <c r="S174" s="732">
        <f t="shared" si="36"/>
        <v>0</v>
      </c>
      <c r="T174" s="732">
        <f t="shared" si="37"/>
        <v>0</v>
      </c>
      <c r="U174" s="757">
        <f t="shared" si="38"/>
        <v>0</v>
      </c>
      <c r="V174" s="760"/>
      <c r="W174" s="759">
        <f t="shared" si="39"/>
        <v>0</v>
      </c>
      <c r="X174" s="758">
        <f t="shared" si="40"/>
        <v>0</v>
      </c>
      <c r="Y174" s="732">
        <f t="shared" si="41"/>
        <v>0</v>
      </c>
      <c r="Z174" s="732">
        <f t="shared" si="42"/>
        <v>0</v>
      </c>
      <c r="AA174" s="732">
        <f t="shared" si="43"/>
        <v>0</v>
      </c>
      <c r="AB174" s="757">
        <f t="shared" si="44"/>
        <v>0</v>
      </c>
    </row>
    <row r="175" spans="1:28" x14ac:dyDescent="0.25">
      <c r="A175" s="766" t="str">
        <f>Monatsverwendungsnachweis!A185</f>
        <v/>
      </c>
      <c r="B175" s="767">
        <f>Monatsverwendungsnachweis!B185</f>
        <v>0</v>
      </c>
      <c r="C175" s="767">
        <f>Monatsverwendungsnachweis!D185</f>
        <v>0</v>
      </c>
      <c r="D175" s="765">
        <f>Monatsverwendungsnachweis!F185</f>
        <v>0</v>
      </c>
      <c r="E175" s="766">
        <f>Monatsverwendungsnachweis!G185</f>
        <v>0</v>
      </c>
      <c r="F175" s="765">
        <f>Monatsverwendungsnachweis!H185</f>
        <v>0</v>
      </c>
      <c r="G175" s="763" t="e">
        <f>#REF!</f>
        <v>#REF!</v>
      </c>
      <c r="H175" s="763" t="e">
        <f>#REF!</f>
        <v>#REF!</v>
      </c>
      <c r="I175" s="764">
        <f>IF(Monatsverwendungsnachweis!$P$6="ja",1,0)</f>
        <v>0</v>
      </c>
      <c r="J175" s="761">
        <f t="shared" si="30"/>
        <v>1</v>
      </c>
      <c r="K175" s="763">
        <f>Ermittlung_Pauschale!N174</f>
        <v>0</v>
      </c>
      <c r="L175" s="761">
        <f t="shared" si="31"/>
        <v>0</v>
      </c>
      <c r="M175" s="762">
        <f>Monatsverwendungsnachweis!$AG$7</f>
        <v>31</v>
      </c>
      <c r="N175" s="762">
        <f>Monatsverwendungsnachweis!J185</f>
        <v>0</v>
      </c>
      <c r="O175" s="761">
        <f t="shared" si="32"/>
        <v>0</v>
      </c>
      <c r="P175" s="761">
        <f t="shared" si="33"/>
        <v>0</v>
      </c>
      <c r="Q175" s="758">
        <f t="shared" si="34"/>
        <v>0</v>
      </c>
      <c r="R175" s="732">
        <f t="shared" si="35"/>
        <v>0</v>
      </c>
      <c r="S175" s="732">
        <f t="shared" si="36"/>
        <v>0</v>
      </c>
      <c r="T175" s="732">
        <f t="shared" si="37"/>
        <v>0</v>
      </c>
      <c r="U175" s="757">
        <f t="shared" si="38"/>
        <v>0</v>
      </c>
      <c r="V175" s="760"/>
      <c r="W175" s="759">
        <f t="shared" si="39"/>
        <v>0</v>
      </c>
      <c r="X175" s="758">
        <f t="shared" si="40"/>
        <v>0</v>
      </c>
      <c r="Y175" s="732">
        <f t="shared" si="41"/>
        <v>0</v>
      </c>
      <c r="Z175" s="732">
        <f t="shared" si="42"/>
        <v>0</v>
      </c>
      <c r="AA175" s="732">
        <f t="shared" si="43"/>
        <v>0</v>
      </c>
      <c r="AB175" s="757">
        <f t="shared" si="44"/>
        <v>0</v>
      </c>
    </row>
    <row r="176" spans="1:28" x14ac:dyDescent="0.25">
      <c r="A176" s="766" t="str">
        <f>Monatsverwendungsnachweis!A186</f>
        <v/>
      </c>
      <c r="B176" s="767">
        <f>Monatsverwendungsnachweis!B186</f>
        <v>0</v>
      </c>
      <c r="C176" s="767">
        <f>Monatsverwendungsnachweis!D186</f>
        <v>0</v>
      </c>
      <c r="D176" s="765">
        <f>Monatsverwendungsnachweis!F186</f>
        <v>0</v>
      </c>
      <c r="E176" s="766">
        <f>Monatsverwendungsnachweis!G186</f>
        <v>0</v>
      </c>
      <c r="F176" s="765">
        <f>Monatsverwendungsnachweis!H186</f>
        <v>0</v>
      </c>
      <c r="G176" s="763" t="e">
        <f>#REF!</f>
        <v>#REF!</v>
      </c>
      <c r="H176" s="763" t="e">
        <f>#REF!</f>
        <v>#REF!</v>
      </c>
      <c r="I176" s="764">
        <f>IF(Monatsverwendungsnachweis!$P$6="ja",1,0)</f>
        <v>0</v>
      </c>
      <c r="J176" s="761">
        <f t="shared" si="30"/>
        <v>1</v>
      </c>
      <c r="K176" s="763">
        <f>Ermittlung_Pauschale!N175</f>
        <v>0</v>
      </c>
      <c r="L176" s="761">
        <f t="shared" si="31"/>
        <v>0</v>
      </c>
      <c r="M176" s="762">
        <f>Monatsverwendungsnachweis!$AG$7</f>
        <v>31</v>
      </c>
      <c r="N176" s="762">
        <f>Monatsverwendungsnachweis!J186</f>
        <v>0</v>
      </c>
      <c r="O176" s="761">
        <f t="shared" si="32"/>
        <v>0</v>
      </c>
      <c r="P176" s="761">
        <f t="shared" si="33"/>
        <v>0</v>
      </c>
      <c r="Q176" s="758">
        <f t="shared" si="34"/>
        <v>0</v>
      </c>
      <c r="R176" s="732">
        <f t="shared" si="35"/>
        <v>0</v>
      </c>
      <c r="S176" s="732">
        <f t="shared" si="36"/>
        <v>0</v>
      </c>
      <c r="T176" s="732">
        <f t="shared" si="37"/>
        <v>0</v>
      </c>
      <c r="U176" s="757">
        <f t="shared" si="38"/>
        <v>0</v>
      </c>
      <c r="V176" s="760"/>
      <c r="W176" s="759">
        <f t="shared" si="39"/>
        <v>0</v>
      </c>
      <c r="X176" s="758">
        <f t="shared" si="40"/>
        <v>0</v>
      </c>
      <c r="Y176" s="732">
        <f t="shared" si="41"/>
        <v>0</v>
      </c>
      <c r="Z176" s="732">
        <f t="shared" si="42"/>
        <v>0</v>
      </c>
      <c r="AA176" s="732">
        <f t="shared" si="43"/>
        <v>0</v>
      </c>
      <c r="AB176" s="757">
        <f t="shared" si="44"/>
        <v>0</v>
      </c>
    </row>
    <row r="177" spans="1:28" x14ac:dyDescent="0.25">
      <c r="A177" s="766" t="str">
        <f>Monatsverwendungsnachweis!A187</f>
        <v/>
      </c>
      <c r="B177" s="767">
        <f>Monatsverwendungsnachweis!B187</f>
        <v>0</v>
      </c>
      <c r="C177" s="767">
        <f>Monatsverwendungsnachweis!D187</f>
        <v>0</v>
      </c>
      <c r="D177" s="765">
        <f>Monatsverwendungsnachweis!F187</f>
        <v>0</v>
      </c>
      <c r="E177" s="766">
        <f>Monatsverwendungsnachweis!G187</f>
        <v>0</v>
      </c>
      <c r="F177" s="765">
        <f>Monatsverwendungsnachweis!H187</f>
        <v>0</v>
      </c>
      <c r="G177" s="763" t="e">
        <f>#REF!</f>
        <v>#REF!</v>
      </c>
      <c r="H177" s="763" t="e">
        <f>#REF!</f>
        <v>#REF!</v>
      </c>
      <c r="I177" s="764">
        <f>IF(Monatsverwendungsnachweis!$P$6="ja",1,0)</f>
        <v>0</v>
      </c>
      <c r="J177" s="761">
        <f t="shared" si="30"/>
        <v>1</v>
      </c>
      <c r="K177" s="763">
        <f>Ermittlung_Pauschale!N176</f>
        <v>0</v>
      </c>
      <c r="L177" s="761">
        <f t="shared" si="31"/>
        <v>0</v>
      </c>
      <c r="M177" s="762">
        <f>Monatsverwendungsnachweis!$AG$7</f>
        <v>31</v>
      </c>
      <c r="N177" s="762">
        <f>Monatsverwendungsnachweis!J187</f>
        <v>0</v>
      </c>
      <c r="O177" s="761">
        <f t="shared" si="32"/>
        <v>0</v>
      </c>
      <c r="P177" s="761">
        <f t="shared" si="33"/>
        <v>0</v>
      </c>
      <c r="Q177" s="758">
        <f t="shared" si="34"/>
        <v>0</v>
      </c>
      <c r="R177" s="732">
        <f t="shared" si="35"/>
        <v>0</v>
      </c>
      <c r="S177" s="732">
        <f t="shared" si="36"/>
        <v>0</v>
      </c>
      <c r="T177" s="732">
        <f t="shared" si="37"/>
        <v>0</v>
      </c>
      <c r="U177" s="757">
        <f t="shared" si="38"/>
        <v>0</v>
      </c>
      <c r="V177" s="760"/>
      <c r="W177" s="759">
        <f t="shared" si="39"/>
        <v>0</v>
      </c>
      <c r="X177" s="758">
        <f t="shared" si="40"/>
        <v>0</v>
      </c>
      <c r="Y177" s="732">
        <f t="shared" si="41"/>
        <v>0</v>
      </c>
      <c r="Z177" s="732">
        <f t="shared" si="42"/>
        <v>0</v>
      </c>
      <c r="AA177" s="732">
        <f t="shared" si="43"/>
        <v>0</v>
      </c>
      <c r="AB177" s="757">
        <f t="shared" si="44"/>
        <v>0</v>
      </c>
    </row>
    <row r="178" spans="1:28" x14ac:dyDescent="0.25">
      <c r="A178" s="766" t="str">
        <f>Monatsverwendungsnachweis!A188</f>
        <v/>
      </c>
      <c r="B178" s="767">
        <f>Monatsverwendungsnachweis!B188</f>
        <v>0</v>
      </c>
      <c r="C178" s="767">
        <f>Monatsverwendungsnachweis!D188</f>
        <v>0</v>
      </c>
      <c r="D178" s="765">
        <f>Monatsverwendungsnachweis!F188</f>
        <v>0</v>
      </c>
      <c r="E178" s="766">
        <f>Monatsverwendungsnachweis!G188</f>
        <v>0</v>
      </c>
      <c r="F178" s="765">
        <f>Monatsverwendungsnachweis!H188</f>
        <v>0</v>
      </c>
      <c r="G178" s="763" t="e">
        <f>#REF!</f>
        <v>#REF!</v>
      </c>
      <c r="H178" s="763" t="e">
        <f>#REF!</f>
        <v>#REF!</v>
      </c>
      <c r="I178" s="764">
        <f>IF(Monatsverwendungsnachweis!$P$6="ja",1,0)</f>
        <v>0</v>
      </c>
      <c r="J178" s="761">
        <f t="shared" si="30"/>
        <v>1</v>
      </c>
      <c r="K178" s="763">
        <f>Ermittlung_Pauschale!N177</f>
        <v>0</v>
      </c>
      <c r="L178" s="761">
        <f t="shared" si="31"/>
        <v>0</v>
      </c>
      <c r="M178" s="762">
        <f>Monatsverwendungsnachweis!$AG$7</f>
        <v>31</v>
      </c>
      <c r="N178" s="762">
        <f>Monatsverwendungsnachweis!J188</f>
        <v>0</v>
      </c>
      <c r="O178" s="761">
        <f t="shared" si="32"/>
        <v>0</v>
      </c>
      <c r="P178" s="761">
        <f t="shared" si="33"/>
        <v>0</v>
      </c>
      <c r="Q178" s="758">
        <f t="shared" si="34"/>
        <v>0</v>
      </c>
      <c r="R178" s="732">
        <f t="shared" si="35"/>
        <v>0</v>
      </c>
      <c r="S178" s="732">
        <f t="shared" si="36"/>
        <v>0</v>
      </c>
      <c r="T178" s="732">
        <f t="shared" si="37"/>
        <v>0</v>
      </c>
      <c r="U178" s="757">
        <f t="shared" si="38"/>
        <v>0</v>
      </c>
      <c r="V178" s="760"/>
      <c r="W178" s="759">
        <f t="shared" si="39"/>
        <v>0</v>
      </c>
      <c r="X178" s="758">
        <f t="shared" si="40"/>
        <v>0</v>
      </c>
      <c r="Y178" s="732">
        <f t="shared" si="41"/>
        <v>0</v>
      </c>
      <c r="Z178" s="732">
        <f t="shared" si="42"/>
        <v>0</v>
      </c>
      <c r="AA178" s="732">
        <f t="shared" si="43"/>
        <v>0</v>
      </c>
      <c r="AB178" s="757">
        <f t="shared" si="44"/>
        <v>0</v>
      </c>
    </row>
    <row r="179" spans="1:28" x14ac:dyDescent="0.25">
      <c r="A179" s="766" t="str">
        <f>Monatsverwendungsnachweis!A189</f>
        <v/>
      </c>
      <c r="B179" s="767">
        <f>Monatsverwendungsnachweis!B189</f>
        <v>0</v>
      </c>
      <c r="C179" s="767">
        <f>Monatsverwendungsnachweis!D189</f>
        <v>0</v>
      </c>
      <c r="D179" s="765">
        <f>Monatsverwendungsnachweis!F189</f>
        <v>0</v>
      </c>
      <c r="E179" s="766">
        <f>Monatsverwendungsnachweis!G189</f>
        <v>0</v>
      </c>
      <c r="F179" s="765">
        <f>Monatsverwendungsnachweis!H189</f>
        <v>0</v>
      </c>
      <c r="G179" s="763" t="e">
        <f>#REF!</f>
        <v>#REF!</v>
      </c>
      <c r="H179" s="763" t="e">
        <f>#REF!</f>
        <v>#REF!</v>
      </c>
      <c r="I179" s="764">
        <f>IF(Monatsverwendungsnachweis!$P$6="ja",1,0)</f>
        <v>0</v>
      </c>
      <c r="J179" s="761">
        <f t="shared" si="30"/>
        <v>1</v>
      </c>
      <c r="K179" s="763">
        <f>Ermittlung_Pauschale!N178</f>
        <v>0</v>
      </c>
      <c r="L179" s="761">
        <f t="shared" si="31"/>
        <v>0</v>
      </c>
      <c r="M179" s="762">
        <f>Monatsverwendungsnachweis!$AG$7</f>
        <v>31</v>
      </c>
      <c r="N179" s="762">
        <f>Monatsverwendungsnachweis!J189</f>
        <v>0</v>
      </c>
      <c r="O179" s="761">
        <f t="shared" si="32"/>
        <v>0</v>
      </c>
      <c r="P179" s="761">
        <f t="shared" si="33"/>
        <v>0</v>
      </c>
      <c r="Q179" s="758">
        <f t="shared" si="34"/>
        <v>0</v>
      </c>
      <c r="R179" s="732">
        <f t="shared" si="35"/>
        <v>0</v>
      </c>
      <c r="S179" s="732">
        <f t="shared" si="36"/>
        <v>0</v>
      </c>
      <c r="T179" s="732">
        <f t="shared" si="37"/>
        <v>0</v>
      </c>
      <c r="U179" s="757">
        <f t="shared" si="38"/>
        <v>0</v>
      </c>
      <c r="V179" s="760"/>
      <c r="W179" s="759">
        <f t="shared" si="39"/>
        <v>0</v>
      </c>
      <c r="X179" s="758">
        <f t="shared" si="40"/>
        <v>0</v>
      </c>
      <c r="Y179" s="732">
        <f t="shared" si="41"/>
        <v>0</v>
      </c>
      <c r="Z179" s="732">
        <f t="shared" si="42"/>
        <v>0</v>
      </c>
      <c r="AA179" s="732">
        <f t="shared" si="43"/>
        <v>0</v>
      </c>
      <c r="AB179" s="757">
        <f t="shared" si="44"/>
        <v>0</v>
      </c>
    </row>
    <row r="180" spans="1:28" x14ac:dyDescent="0.25">
      <c r="A180" s="766" t="str">
        <f>Monatsverwendungsnachweis!A190</f>
        <v/>
      </c>
      <c r="B180" s="767">
        <f>Monatsverwendungsnachweis!B190</f>
        <v>0</v>
      </c>
      <c r="C180" s="767">
        <f>Monatsverwendungsnachweis!D190</f>
        <v>0</v>
      </c>
      <c r="D180" s="765">
        <f>Monatsverwendungsnachweis!F190</f>
        <v>0</v>
      </c>
      <c r="E180" s="766">
        <f>Monatsverwendungsnachweis!G190</f>
        <v>0</v>
      </c>
      <c r="F180" s="765">
        <f>Monatsverwendungsnachweis!H190</f>
        <v>0</v>
      </c>
      <c r="G180" s="763" t="e">
        <f>#REF!</f>
        <v>#REF!</v>
      </c>
      <c r="H180" s="763" t="e">
        <f>#REF!</f>
        <v>#REF!</v>
      </c>
      <c r="I180" s="764">
        <f>IF(Monatsverwendungsnachweis!$P$6="ja",1,0)</f>
        <v>0</v>
      </c>
      <c r="J180" s="761">
        <f t="shared" si="30"/>
        <v>1</v>
      </c>
      <c r="K180" s="763">
        <f>Ermittlung_Pauschale!N179</f>
        <v>0</v>
      </c>
      <c r="L180" s="761">
        <f t="shared" si="31"/>
        <v>0</v>
      </c>
      <c r="M180" s="762">
        <f>Monatsverwendungsnachweis!$AG$7</f>
        <v>31</v>
      </c>
      <c r="N180" s="762">
        <f>Monatsverwendungsnachweis!J190</f>
        <v>0</v>
      </c>
      <c r="O180" s="761">
        <f t="shared" si="32"/>
        <v>0</v>
      </c>
      <c r="P180" s="761">
        <f t="shared" si="33"/>
        <v>0</v>
      </c>
      <c r="Q180" s="758">
        <f t="shared" si="34"/>
        <v>0</v>
      </c>
      <c r="R180" s="732">
        <f t="shared" si="35"/>
        <v>0</v>
      </c>
      <c r="S180" s="732">
        <f t="shared" si="36"/>
        <v>0</v>
      </c>
      <c r="T180" s="732">
        <f t="shared" si="37"/>
        <v>0</v>
      </c>
      <c r="U180" s="757">
        <f t="shared" si="38"/>
        <v>0</v>
      </c>
      <c r="V180" s="760"/>
      <c r="W180" s="759">
        <f t="shared" si="39"/>
        <v>0</v>
      </c>
      <c r="X180" s="758">
        <f t="shared" si="40"/>
        <v>0</v>
      </c>
      <c r="Y180" s="732">
        <f t="shared" si="41"/>
        <v>0</v>
      </c>
      <c r="Z180" s="732">
        <f t="shared" si="42"/>
        <v>0</v>
      </c>
      <c r="AA180" s="732">
        <f t="shared" si="43"/>
        <v>0</v>
      </c>
      <c r="AB180" s="757">
        <f t="shared" si="44"/>
        <v>0</v>
      </c>
    </row>
    <row r="181" spans="1:28" x14ac:dyDescent="0.25">
      <c r="A181" s="766" t="str">
        <f>Monatsverwendungsnachweis!A191</f>
        <v/>
      </c>
      <c r="B181" s="767">
        <f>Monatsverwendungsnachweis!B191</f>
        <v>0</v>
      </c>
      <c r="C181" s="767">
        <f>Monatsverwendungsnachweis!D191</f>
        <v>0</v>
      </c>
      <c r="D181" s="765">
        <f>Monatsverwendungsnachweis!F191</f>
        <v>0</v>
      </c>
      <c r="E181" s="766">
        <f>Monatsverwendungsnachweis!G191</f>
        <v>0</v>
      </c>
      <c r="F181" s="765">
        <f>Monatsverwendungsnachweis!H191</f>
        <v>0</v>
      </c>
      <c r="G181" s="763" t="e">
        <f>#REF!</f>
        <v>#REF!</v>
      </c>
      <c r="H181" s="763" t="e">
        <f>#REF!</f>
        <v>#REF!</v>
      </c>
      <c r="I181" s="764">
        <f>IF(Monatsverwendungsnachweis!$P$6="ja",1,0)</f>
        <v>0</v>
      </c>
      <c r="J181" s="761">
        <f t="shared" si="30"/>
        <v>1</v>
      </c>
      <c r="K181" s="763">
        <f>Ermittlung_Pauschale!N180</f>
        <v>0</v>
      </c>
      <c r="L181" s="761">
        <f t="shared" si="31"/>
        <v>0</v>
      </c>
      <c r="M181" s="762">
        <f>Monatsverwendungsnachweis!$AG$7</f>
        <v>31</v>
      </c>
      <c r="N181" s="762">
        <f>Monatsverwendungsnachweis!J191</f>
        <v>0</v>
      </c>
      <c r="O181" s="761">
        <f t="shared" si="32"/>
        <v>0</v>
      </c>
      <c r="P181" s="761">
        <f t="shared" si="33"/>
        <v>0</v>
      </c>
      <c r="Q181" s="758">
        <f t="shared" si="34"/>
        <v>0</v>
      </c>
      <c r="R181" s="732">
        <f t="shared" si="35"/>
        <v>0</v>
      </c>
      <c r="S181" s="732">
        <f t="shared" si="36"/>
        <v>0</v>
      </c>
      <c r="T181" s="732">
        <f t="shared" si="37"/>
        <v>0</v>
      </c>
      <c r="U181" s="757">
        <f t="shared" si="38"/>
        <v>0</v>
      </c>
      <c r="V181" s="760"/>
      <c r="W181" s="759">
        <f t="shared" si="39"/>
        <v>0</v>
      </c>
      <c r="X181" s="758">
        <f t="shared" si="40"/>
        <v>0</v>
      </c>
      <c r="Y181" s="732">
        <f t="shared" si="41"/>
        <v>0</v>
      </c>
      <c r="Z181" s="732">
        <f t="shared" si="42"/>
        <v>0</v>
      </c>
      <c r="AA181" s="732">
        <f t="shared" si="43"/>
        <v>0</v>
      </c>
      <c r="AB181" s="757">
        <f t="shared" si="44"/>
        <v>0</v>
      </c>
    </row>
    <row r="182" spans="1:28" x14ac:dyDescent="0.25">
      <c r="A182" s="766" t="str">
        <f>Monatsverwendungsnachweis!A192</f>
        <v/>
      </c>
      <c r="B182" s="767">
        <f>Monatsverwendungsnachweis!B192</f>
        <v>0</v>
      </c>
      <c r="C182" s="767">
        <f>Monatsverwendungsnachweis!D192</f>
        <v>0</v>
      </c>
      <c r="D182" s="765">
        <f>Monatsverwendungsnachweis!F192</f>
        <v>0</v>
      </c>
      <c r="E182" s="766">
        <f>Monatsverwendungsnachweis!G192</f>
        <v>0</v>
      </c>
      <c r="F182" s="765">
        <f>Monatsverwendungsnachweis!H192</f>
        <v>0</v>
      </c>
      <c r="G182" s="763" t="e">
        <f>#REF!</f>
        <v>#REF!</v>
      </c>
      <c r="H182" s="763" t="e">
        <f>#REF!</f>
        <v>#REF!</v>
      </c>
      <c r="I182" s="764">
        <f>IF(Monatsverwendungsnachweis!$P$6="ja",1,0)</f>
        <v>0</v>
      </c>
      <c r="J182" s="761">
        <f t="shared" si="30"/>
        <v>1</v>
      </c>
      <c r="K182" s="763">
        <f>Ermittlung_Pauschale!N181</f>
        <v>0</v>
      </c>
      <c r="L182" s="761">
        <f t="shared" si="31"/>
        <v>0</v>
      </c>
      <c r="M182" s="762">
        <f>Monatsverwendungsnachweis!$AG$7</f>
        <v>31</v>
      </c>
      <c r="N182" s="762">
        <f>Monatsverwendungsnachweis!J192</f>
        <v>0</v>
      </c>
      <c r="O182" s="761">
        <f t="shared" si="32"/>
        <v>0</v>
      </c>
      <c r="P182" s="761">
        <f t="shared" si="33"/>
        <v>0</v>
      </c>
      <c r="Q182" s="758">
        <f t="shared" si="34"/>
        <v>0</v>
      </c>
      <c r="R182" s="732">
        <f t="shared" si="35"/>
        <v>0</v>
      </c>
      <c r="S182" s="732">
        <f t="shared" si="36"/>
        <v>0</v>
      </c>
      <c r="T182" s="732">
        <f t="shared" si="37"/>
        <v>0</v>
      </c>
      <c r="U182" s="757">
        <f t="shared" si="38"/>
        <v>0</v>
      </c>
      <c r="V182" s="760"/>
      <c r="W182" s="759">
        <f t="shared" si="39"/>
        <v>0</v>
      </c>
      <c r="X182" s="758">
        <f t="shared" si="40"/>
        <v>0</v>
      </c>
      <c r="Y182" s="732">
        <f t="shared" si="41"/>
        <v>0</v>
      </c>
      <c r="Z182" s="732">
        <f t="shared" si="42"/>
        <v>0</v>
      </c>
      <c r="AA182" s="732">
        <f t="shared" si="43"/>
        <v>0</v>
      </c>
      <c r="AB182" s="757">
        <f t="shared" si="44"/>
        <v>0</v>
      </c>
    </row>
    <row r="183" spans="1:28" x14ac:dyDescent="0.25">
      <c r="A183" s="766" t="str">
        <f>Monatsverwendungsnachweis!A193</f>
        <v/>
      </c>
      <c r="B183" s="767">
        <f>Monatsverwendungsnachweis!B193</f>
        <v>0</v>
      </c>
      <c r="C183" s="767">
        <f>Monatsverwendungsnachweis!D193</f>
        <v>0</v>
      </c>
      <c r="D183" s="765">
        <f>Monatsverwendungsnachweis!F193</f>
        <v>0</v>
      </c>
      <c r="E183" s="766">
        <f>Monatsverwendungsnachweis!G193</f>
        <v>0</v>
      </c>
      <c r="F183" s="765">
        <f>Monatsverwendungsnachweis!H193</f>
        <v>0</v>
      </c>
      <c r="G183" s="763" t="e">
        <f>#REF!</f>
        <v>#REF!</v>
      </c>
      <c r="H183" s="763" t="e">
        <f>#REF!</f>
        <v>#REF!</v>
      </c>
      <c r="I183" s="764">
        <f>IF(Monatsverwendungsnachweis!$P$6="ja",1,0)</f>
        <v>0</v>
      </c>
      <c r="J183" s="761">
        <f t="shared" si="30"/>
        <v>1</v>
      </c>
      <c r="K183" s="763">
        <f>Ermittlung_Pauschale!N182</f>
        <v>0</v>
      </c>
      <c r="L183" s="761">
        <f t="shared" si="31"/>
        <v>0</v>
      </c>
      <c r="M183" s="762">
        <f>Monatsverwendungsnachweis!$AG$7</f>
        <v>31</v>
      </c>
      <c r="N183" s="762">
        <f>Monatsverwendungsnachweis!J193</f>
        <v>0</v>
      </c>
      <c r="O183" s="761">
        <f t="shared" si="32"/>
        <v>0</v>
      </c>
      <c r="P183" s="761">
        <f t="shared" si="33"/>
        <v>0</v>
      </c>
      <c r="Q183" s="758">
        <f t="shared" si="34"/>
        <v>0</v>
      </c>
      <c r="R183" s="732">
        <f t="shared" si="35"/>
        <v>0</v>
      </c>
      <c r="S183" s="732">
        <f t="shared" si="36"/>
        <v>0</v>
      </c>
      <c r="T183" s="732">
        <f t="shared" si="37"/>
        <v>0</v>
      </c>
      <c r="U183" s="757">
        <f t="shared" si="38"/>
        <v>0</v>
      </c>
      <c r="V183" s="760"/>
      <c r="W183" s="759">
        <f t="shared" si="39"/>
        <v>0</v>
      </c>
      <c r="X183" s="758">
        <f t="shared" si="40"/>
        <v>0</v>
      </c>
      <c r="Y183" s="732">
        <f t="shared" si="41"/>
        <v>0</v>
      </c>
      <c r="Z183" s="732">
        <f t="shared" si="42"/>
        <v>0</v>
      </c>
      <c r="AA183" s="732">
        <f t="shared" si="43"/>
        <v>0</v>
      </c>
      <c r="AB183" s="757">
        <f t="shared" si="44"/>
        <v>0</v>
      </c>
    </row>
    <row r="184" spans="1:28" x14ac:dyDescent="0.25">
      <c r="A184" s="766" t="str">
        <f>Monatsverwendungsnachweis!A194</f>
        <v/>
      </c>
      <c r="B184" s="767">
        <f>Monatsverwendungsnachweis!B194</f>
        <v>0</v>
      </c>
      <c r="C184" s="767">
        <f>Monatsverwendungsnachweis!D194</f>
        <v>0</v>
      </c>
      <c r="D184" s="765">
        <f>Monatsverwendungsnachweis!F194</f>
        <v>0</v>
      </c>
      <c r="E184" s="766">
        <f>Monatsverwendungsnachweis!G194</f>
        <v>0</v>
      </c>
      <c r="F184" s="765">
        <f>Monatsverwendungsnachweis!H194</f>
        <v>0</v>
      </c>
      <c r="G184" s="763" t="e">
        <f>#REF!</f>
        <v>#REF!</v>
      </c>
      <c r="H184" s="763" t="e">
        <f>#REF!</f>
        <v>#REF!</v>
      </c>
      <c r="I184" s="764">
        <f>IF(Monatsverwendungsnachweis!$P$6="ja",1,0)</f>
        <v>0</v>
      </c>
      <c r="J184" s="761">
        <f t="shared" si="30"/>
        <v>1</v>
      </c>
      <c r="K184" s="763">
        <f>Ermittlung_Pauschale!N183</f>
        <v>0</v>
      </c>
      <c r="L184" s="761">
        <f t="shared" si="31"/>
        <v>0</v>
      </c>
      <c r="M184" s="762">
        <f>Monatsverwendungsnachweis!$AG$7</f>
        <v>31</v>
      </c>
      <c r="N184" s="762">
        <f>Monatsverwendungsnachweis!J194</f>
        <v>0</v>
      </c>
      <c r="O184" s="761">
        <f t="shared" si="32"/>
        <v>0</v>
      </c>
      <c r="P184" s="761">
        <f t="shared" si="33"/>
        <v>0</v>
      </c>
      <c r="Q184" s="758">
        <f t="shared" si="34"/>
        <v>0</v>
      </c>
      <c r="R184" s="732">
        <f t="shared" si="35"/>
        <v>0</v>
      </c>
      <c r="S184" s="732">
        <f t="shared" si="36"/>
        <v>0</v>
      </c>
      <c r="T184" s="732">
        <f t="shared" si="37"/>
        <v>0</v>
      </c>
      <c r="U184" s="757">
        <f t="shared" si="38"/>
        <v>0</v>
      </c>
      <c r="V184" s="760"/>
      <c r="W184" s="759">
        <f t="shared" si="39"/>
        <v>0</v>
      </c>
      <c r="X184" s="758">
        <f t="shared" si="40"/>
        <v>0</v>
      </c>
      <c r="Y184" s="732">
        <f t="shared" si="41"/>
        <v>0</v>
      </c>
      <c r="Z184" s="732">
        <f t="shared" si="42"/>
        <v>0</v>
      </c>
      <c r="AA184" s="732">
        <f t="shared" si="43"/>
        <v>0</v>
      </c>
      <c r="AB184" s="757">
        <f t="shared" si="44"/>
        <v>0</v>
      </c>
    </row>
    <row r="185" spans="1:28" x14ac:dyDescent="0.25">
      <c r="A185" s="766" t="str">
        <f>Monatsverwendungsnachweis!A195</f>
        <v/>
      </c>
      <c r="B185" s="767">
        <f>Monatsverwendungsnachweis!B195</f>
        <v>0</v>
      </c>
      <c r="C185" s="767">
        <f>Monatsverwendungsnachweis!D195</f>
        <v>0</v>
      </c>
      <c r="D185" s="765">
        <f>Monatsverwendungsnachweis!F195</f>
        <v>0</v>
      </c>
      <c r="E185" s="766">
        <f>Monatsverwendungsnachweis!G195</f>
        <v>0</v>
      </c>
      <c r="F185" s="765">
        <f>Monatsverwendungsnachweis!H195</f>
        <v>0</v>
      </c>
      <c r="G185" s="763" t="e">
        <f>#REF!</f>
        <v>#REF!</v>
      </c>
      <c r="H185" s="763" t="e">
        <f>#REF!</f>
        <v>#REF!</v>
      </c>
      <c r="I185" s="764">
        <f>IF(Monatsverwendungsnachweis!$P$6="ja",1,0)</f>
        <v>0</v>
      </c>
      <c r="J185" s="761">
        <f t="shared" si="30"/>
        <v>1</v>
      </c>
      <c r="K185" s="763">
        <f>Ermittlung_Pauschale!N184</f>
        <v>0</v>
      </c>
      <c r="L185" s="761">
        <f t="shared" si="31"/>
        <v>0</v>
      </c>
      <c r="M185" s="762">
        <f>Monatsverwendungsnachweis!$AG$7</f>
        <v>31</v>
      </c>
      <c r="N185" s="762">
        <f>Monatsverwendungsnachweis!J195</f>
        <v>0</v>
      </c>
      <c r="O185" s="761">
        <f t="shared" si="32"/>
        <v>0</v>
      </c>
      <c r="P185" s="761">
        <f t="shared" si="33"/>
        <v>0</v>
      </c>
      <c r="Q185" s="758">
        <f t="shared" si="34"/>
        <v>0</v>
      </c>
      <c r="R185" s="732">
        <f t="shared" si="35"/>
        <v>0</v>
      </c>
      <c r="S185" s="732">
        <f t="shared" si="36"/>
        <v>0</v>
      </c>
      <c r="T185" s="732">
        <f t="shared" si="37"/>
        <v>0</v>
      </c>
      <c r="U185" s="757">
        <f t="shared" si="38"/>
        <v>0</v>
      </c>
      <c r="V185" s="760"/>
      <c r="W185" s="759">
        <f t="shared" si="39"/>
        <v>0</v>
      </c>
      <c r="X185" s="758">
        <f t="shared" si="40"/>
        <v>0</v>
      </c>
      <c r="Y185" s="732">
        <f t="shared" si="41"/>
        <v>0</v>
      </c>
      <c r="Z185" s="732">
        <f t="shared" si="42"/>
        <v>0</v>
      </c>
      <c r="AA185" s="732">
        <f t="shared" si="43"/>
        <v>0</v>
      </c>
      <c r="AB185" s="757">
        <f t="shared" si="44"/>
        <v>0</v>
      </c>
    </row>
    <row r="186" spans="1:28" x14ac:dyDescent="0.25">
      <c r="A186" s="766" t="str">
        <f>Monatsverwendungsnachweis!A196</f>
        <v/>
      </c>
      <c r="B186" s="767">
        <f>Monatsverwendungsnachweis!B196</f>
        <v>0</v>
      </c>
      <c r="C186" s="767">
        <f>Monatsverwendungsnachweis!D196</f>
        <v>0</v>
      </c>
      <c r="D186" s="765">
        <f>Monatsverwendungsnachweis!F196</f>
        <v>0</v>
      </c>
      <c r="E186" s="766">
        <f>Monatsverwendungsnachweis!G196</f>
        <v>0</v>
      </c>
      <c r="F186" s="765">
        <f>Monatsverwendungsnachweis!H196</f>
        <v>0</v>
      </c>
      <c r="G186" s="763" t="e">
        <f>#REF!</f>
        <v>#REF!</v>
      </c>
      <c r="H186" s="763" t="e">
        <f>#REF!</f>
        <v>#REF!</v>
      </c>
      <c r="I186" s="764">
        <f>IF(Monatsverwendungsnachweis!$P$6="ja",1,0)</f>
        <v>0</v>
      </c>
      <c r="J186" s="761">
        <f t="shared" si="30"/>
        <v>1</v>
      </c>
      <c r="K186" s="763">
        <f>Ermittlung_Pauschale!N185</f>
        <v>0</v>
      </c>
      <c r="L186" s="761">
        <f t="shared" si="31"/>
        <v>0</v>
      </c>
      <c r="M186" s="762">
        <f>Monatsverwendungsnachweis!$AG$7</f>
        <v>31</v>
      </c>
      <c r="N186" s="762">
        <f>Monatsverwendungsnachweis!J196</f>
        <v>0</v>
      </c>
      <c r="O186" s="761">
        <f t="shared" si="32"/>
        <v>0</v>
      </c>
      <c r="P186" s="761">
        <f t="shared" si="33"/>
        <v>0</v>
      </c>
      <c r="Q186" s="758">
        <f t="shared" si="34"/>
        <v>0</v>
      </c>
      <c r="R186" s="732">
        <f t="shared" si="35"/>
        <v>0</v>
      </c>
      <c r="S186" s="732">
        <f t="shared" si="36"/>
        <v>0</v>
      </c>
      <c r="T186" s="732">
        <f t="shared" si="37"/>
        <v>0</v>
      </c>
      <c r="U186" s="757">
        <f t="shared" si="38"/>
        <v>0</v>
      </c>
      <c r="V186" s="760"/>
      <c r="W186" s="759">
        <f t="shared" si="39"/>
        <v>0</v>
      </c>
      <c r="X186" s="758">
        <f t="shared" si="40"/>
        <v>0</v>
      </c>
      <c r="Y186" s="732">
        <f t="shared" si="41"/>
        <v>0</v>
      </c>
      <c r="Z186" s="732">
        <f t="shared" si="42"/>
        <v>0</v>
      </c>
      <c r="AA186" s="732">
        <f t="shared" si="43"/>
        <v>0</v>
      </c>
      <c r="AB186" s="757">
        <f t="shared" si="44"/>
        <v>0</v>
      </c>
    </row>
    <row r="187" spans="1:28" x14ac:dyDescent="0.25">
      <c r="A187" s="766" t="str">
        <f>Monatsverwendungsnachweis!A197</f>
        <v/>
      </c>
      <c r="B187" s="767">
        <f>Monatsverwendungsnachweis!B197</f>
        <v>0</v>
      </c>
      <c r="C187" s="767">
        <f>Monatsverwendungsnachweis!D197</f>
        <v>0</v>
      </c>
      <c r="D187" s="765">
        <f>Monatsverwendungsnachweis!F197</f>
        <v>0</v>
      </c>
      <c r="E187" s="766">
        <f>Monatsverwendungsnachweis!G197</f>
        <v>0</v>
      </c>
      <c r="F187" s="765">
        <f>Monatsverwendungsnachweis!H197</f>
        <v>0</v>
      </c>
      <c r="G187" s="763" t="e">
        <f>#REF!</f>
        <v>#REF!</v>
      </c>
      <c r="H187" s="763" t="e">
        <f>#REF!</f>
        <v>#REF!</v>
      </c>
      <c r="I187" s="764">
        <f>IF(Monatsverwendungsnachweis!$P$6="ja",1,0)</f>
        <v>0</v>
      </c>
      <c r="J187" s="761">
        <f t="shared" si="30"/>
        <v>1</v>
      </c>
      <c r="K187" s="763">
        <f>Ermittlung_Pauschale!N186</f>
        <v>0</v>
      </c>
      <c r="L187" s="761">
        <f t="shared" si="31"/>
        <v>0</v>
      </c>
      <c r="M187" s="762">
        <f>Monatsverwendungsnachweis!$AG$7</f>
        <v>31</v>
      </c>
      <c r="N187" s="762">
        <f>Monatsverwendungsnachweis!J197</f>
        <v>0</v>
      </c>
      <c r="O187" s="761">
        <f t="shared" si="32"/>
        <v>0</v>
      </c>
      <c r="P187" s="761">
        <f t="shared" si="33"/>
        <v>0</v>
      </c>
      <c r="Q187" s="758">
        <f t="shared" si="34"/>
        <v>0</v>
      </c>
      <c r="R187" s="732">
        <f t="shared" si="35"/>
        <v>0</v>
      </c>
      <c r="S187" s="732">
        <f t="shared" si="36"/>
        <v>0</v>
      </c>
      <c r="T187" s="732">
        <f t="shared" si="37"/>
        <v>0</v>
      </c>
      <c r="U187" s="757">
        <f t="shared" si="38"/>
        <v>0</v>
      </c>
      <c r="V187" s="760"/>
      <c r="W187" s="759">
        <f t="shared" si="39"/>
        <v>0</v>
      </c>
      <c r="X187" s="758">
        <f t="shared" si="40"/>
        <v>0</v>
      </c>
      <c r="Y187" s="732">
        <f t="shared" si="41"/>
        <v>0</v>
      </c>
      <c r="Z187" s="732">
        <f t="shared" si="42"/>
        <v>0</v>
      </c>
      <c r="AA187" s="732">
        <f t="shared" si="43"/>
        <v>0</v>
      </c>
      <c r="AB187" s="757">
        <f t="shared" si="44"/>
        <v>0</v>
      </c>
    </row>
    <row r="188" spans="1:28" x14ac:dyDescent="0.25">
      <c r="A188" s="766" t="str">
        <f>Monatsverwendungsnachweis!A198</f>
        <v/>
      </c>
      <c r="B188" s="767">
        <f>Monatsverwendungsnachweis!B198</f>
        <v>0</v>
      </c>
      <c r="C188" s="767">
        <f>Monatsverwendungsnachweis!D198</f>
        <v>0</v>
      </c>
      <c r="D188" s="765">
        <f>Monatsverwendungsnachweis!F198</f>
        <v>0</v>
      </c>
      <c r="E188" s="766">
        <f>Monatsverwendungsnachweis!G198</f>
        <v>0</v>
      </c>
      <c r="F188" s="765">
        <f>Monatsverwendungsnachweis!H198</f>
        <v>0</v>
      </c>
      <c r="G188" s="763" t="e">
        <f>#REF!</f>
        <v>#REF!</v>
      </c>
      <c r="H188" s="763" t="e">
        <f>#REF!</f>
        <v>#REF!</v>
      </c>
      <c r="I188" s="764">
        <f>IF(Monatsverwendungsnachweis!$P$6="ja",1,0)</f>
        <v>0</v>
      </c>
      <c r="J188" s="761">
        <f t="shared" si="30"/>
        <v>1</v>
      </c>
      <c r="K188" s="763">
        <f>Ermittlung_Pauschale!N187</f>
        <v>0</v>
      </c>
      <c r="L188" s="761">
        <f t="shared" si="31"/>
        <v>0</v>
      </c>
      <c r="M188" s="762">
        <f>Monatsverwendungsnachweis!$AG$7</f>
        <v>31</v>
      </c>
      <c r="N188" s="762">
        <f>Monatsverwendungsnachweis!J198</f>
        <v>0</v>
      </c>
      <c r="O188" s="761">
        <f t="shared" si="32"/>
        <v>0</v>
      </c>
      <c r="P188" s="761">
        <f t="shared" si="33"/>
        <v>0</v>
      </c>
      <c r="Q188" s="758">
        <f t="shared" si="34"/>
        <v>0</v>
      </c>
      <c r="R188" s="732">
        <f t="shared" si="35"/>
        <v>0</v>
      </c>
      <c r="S188" s="732">
        <f t="shared" si="36"/>
        <v>0</v>
      </c>
      <c r="T188" s="732">
        <f t="shared" si="37"/>
        <v>0</v>
      </c>
      <c r="U188" s="757">
        <f t="shared" si="38"/>
        <v>0</v>
      </c>
      <c r="V188" s="760"/>
      <c r="W188" s="759">
        <f t="shared" si="39"/>
        <v>0</v>
      </c>
      <c r="X188" s="758">
        <f t="shared" si="40"/>
        <v>0</v>
      </c>
      <c r="Y188" s="732">
        <f t="shared" si="41"/>
        <v>0</v>
      </c>
      <c r="Z188" s="732">
        <f t="shared" si="42"/>
        <v>0</v>
      </c>
      <c r="AA188" s="732">
        <f t="shared" si="43"/>
        <v>0</v>
      </c>
      <c r="AB188" s="757">
        <f t="shared" si="44"/>
        <v>0</v>
      </c>
    </row>
    <row r="189" spans="1:28" x14ac:dyDescent="0.25">
      <c r="A189" s="766" t="str">
        <f>Monatsverwendungsnachweis!A199</f>
        <v/>
      </c>
      <c r="B189" s="767">
        <f>Monatsverwendungsnachweis!B199</f>
        <v>0</v>
      </c>
      <c r="C189" s="767">
        <f>Monatsverwendungsnachweis!D199</f>
        <v>0</v>
      </c>
      <c r="D189" s="765">
        <f>Monatsverwendungsnachweis!F199</f>
        <v>0</v>
      </c>
      <c r="E189" s="766">
        <f>Monatsverwendungsnachweis!G199</f>
        <v>0</v>
      </c>
      <c r="F189" s="765">
        <f>Monatsverwendungsnachweis!H199</f>
        <v>0</v>
      </c>
      <c r="G189" s="763" t="e">
        <f>#REF!</f>
        <v>#REF!</v>
      </c>
      <c r="H189" s="763" t="e">
        <f>#REF!</f>
        <v>#REF!</v>
      </c>
      <c r="I189" s="764">
        <f>IF(Monatsverwendungsnachweis!$P$6="ja",1,0)</f>
        <v>0</v>
      </c>
      <c r="J189" s="761">
        <f t="shared" si="30"/>
        <v>1</v>
      </c>
      <c r="K189" s="763">
        <f>Ermittlung_Pauschale!N188</f>
        <v>0</v>
      </c>
      <c r="L189" s="761">
        <f t="shared" si="31"/>
        <v>0</v>
      </c>
      <c r="M189" s="762">
        <f>Monatsverwendungsnachweis!$AG$7</f>
        <v>31</v>
      </c>
      <c r="N189" s="762">
        <f>Monatsverwendungsnachweis!J199</f>
        <v>0</v>
      </c>
      <c r="O189" s="761">
        <f t="shared" si="32"/>
        <v>0</v>
      </c>
      <c r="P189" s="761">
        <f t="shared" si="33"/>
        <v>0</v>
      </c>
      <c r="Q189" s="758">
        <f t="shared" si="34"/>
        <v>0</v>
      </c>
      <c r="R189" s="732">
        <f t="shared" si="35"/>
        <v>0</v>
      </c>
      <c r="S189" s="732">
        <f t="shared" si="36"/>
        <v>0</v>
      </c>
      <c r="T189" s="732">
        <f t="shared" si="37"/>
        <v>0</v>
      </c>
      <c r="U189" s="757">
        <f t="shared" si="38"/>
        <v>0</v>
      </c>
      <c r="V189" s="760"/>
      <c r="W189" s="759">
        <f t="shared" si="39"/>
        <v>0</v>
      </c>
      <c r="X189" s="758">
        <f t="shared" si="40"/>
        <v>0</v>
      </c>
      <c r="Y189" s="732">
        <f t="shared" si="41"/>
        <v>0</v>
      </c>
      <c r="Z189" s="732">
        <f t="shared" si="42"/>
        <v>0</v>
      </c>
      <c r="AA189" s="732">
        <f t="shared" si="43"/>
        <v>0</v>
      </c>
      <c r="AB189" s="757">
        <f t="shared" si="44"/>
        <v>0</v>
      </c>
    </row>
    <row r="190" spans="1:28" x14ac:dyDescent="0.25">
      <c r="A190" s="766" t="str">
        <f>Monatsverwendungsnachweis!A200</f>
        <v/>
      </c>
      <c r="B190" s="767">
        <f>Monatsverwendungsnachweis!B200</f>
        <v>0</v>
      </c>
      <c r="C190" s="767">
        <f>Monatsverwendungsnachweis!D200</f>
        <v>0</v>
      </c>
      <c r="D190" s="765">
        <f>Monatsverwendungsnachweis!F200</f>
        <v>0</v>
      </c>
      <c r="E190" s="766">
        <f>Monatsverwendungsnachweis!G200</f>
        <v>0</v>
      </c>
      <c r="F190" s="765">
        <f>Monatsverwendungsnachweis!H200</f>
        <v>0</v>
      </c>
      <c r="G190" s="763" t="e">
        <f>#REF!</f>
        <v>#REF!</v>
      </c>
      <c r="H190" s="763" t="e">
        <f>#REF!</f>
        <v>#REF!</v>
      </c>
      <c r="I190" s="764">
        <f>IF(Monatsverwendungsnachweis!$P$6="ja",1,0)</f>
        <v>0</v>
      </c>
      <c r="J190" s="761">
        <f t="shared" si="30"/>
        <v>1</v>
      </c>
      <c r="K190" s="763">
        <f>Ermittlung_Pauschale!N189</f>
        <v>0</v>
      </c>
      <c r="L190" s="761">
        <f t="shared" si="31"/>
        <v>0</v>
      </c>
      <c r="M190" s="762">
        <f>Monatsverwendungsnachweis!$AG$7</f>
        <v>31</v>
      </c>
      <c r="N190" s="762">
        <f>Monatsverwendungsnachweis!J200</f>
        <v>0</v>
      </c>
      <c r="O190" s="761">
        <f t="shared" si="32"/>
        <v>0</v>
      </c>
      <c r="P190" s="761">
        <f t="shared" si="33"/>
        <v>0</v>
      </c>
      <c r="Q190" s="758">
        <f t="shared" si="34"/>
        <v>0</v>
      </c>
      <c r="R190" s="732">
        <f t="shared" si="35"/>
        <v>0</v>
      </c>
      <c r="S190" s="732">
        <f t="shared" si="36"/>
        <v>0</v>
      </c>
      <c r="T190" s="732">
        <f t="shared" si="37"/>
        <v>0</v>
      </c>
      <c r="U190" s="757">
        <f t="shared" si="38"/>
        <v>0</v>
      </c>
      <c r="V190" s="760"/>
      <c r="W190" s="759">
        <f t="shared" si="39"/>
        <v>0</v>
      </c>
      <c r="X190" s="758">
        <f t="shared" si="40"/>
        <v>0</v>
      </c>
      <c r="Y190" s="732">
        <f t="shared" si="41"/>
        <v>0</v>
      </c>
      <c r="Z190" s="732">
        <f t="shared" si="42"/>
        <v>0</v>
      </c>
      <c r="AA190" s="732">
        <f t="shared" si="43"/>
        <v>0</v>
      </c>
      <c r="AB190" s="757">
        <f t="shared" si="44"/>
        <v>0</v>
      </c>
    </row>
    <row r="191" spans="1:28" x14ac:dyDescent="0.25">
      <c r="A191" s="766" t="str">
        <f>Monatsverwendungsnachweis!A201</f>
        <v/>
      </c>
      <c r="B191" s="767">
        <f>Monatsverwendungsnachweis!B201</f>
        <v>0</v>
      </c>
      <c r="C191" s="767">
        <f>Monatsverwendungsnachweis!D201</f>
        <v>0</v>
      </c>
      <c r="D191" s="765">
        <f>Monatsverwendungsnachweis!F201</f>
        <v>0</v>
      </c>
      <c r="E191" s="766">
        <f>Monatsverwendungsnachweis!G201</f>
        <v>0</v>
      </c>
      <c r="F191" s="765">
        <f>Monatsverwendungsnachweis!H201</f>
        <v>0</v>
      </c>
      <c r="G191" s="763" t="e">
        <f>#REF!</f>
        <v>#REF!</v>
      </c>
      <c r="H191" s="763" t="e">
        <f>#REF!</f>
        <v>#REF!</v>
      </c>
      <c r="I191" s="764">
        <f>IF(Monatsverwendungsnachweis!$P$6="ja",1,0)</f>
        <v>0</v>
      </c>
      <c r="J191" s="761">
        <f t="shared" si="30"/>
        <v>1</v>
      </c>
      <c r="K191" s="763">
        <f>Ermittlung_Pauschale!N190</f>
        <v>0</v>
      </c>
      <c r="L191" s="761">
        <f t="shared" si="31"/>
        <v>0</v>
      </c>
      <c r="M191" s="762">
        <f>Monatsverwendungsnachweis!$AG$7</f>
        <v>31</v>
      </c>
      <c r="N191" s="762">
        <f>Monatsverwendungsnachweis!J201</f>
        <v>0</v>
      </c>
      <c r="O191" s="761">
        <f t="shared" si="32"/>
        <v>0</v>
      </c>
      <c r="P191" s="761">
        <f t="shared" si="33"/>
        <v>0</v>
      </c>
      <c r="Q191" s="758">
        <f t="shared" si="34"/>
        <v>0</v>
      </c>
      <c r="R191" s="732">
        <f t="shared" si="35"/>
        <v>0</v>
      </c>
      <c r="S191" s="732">
        <f t="shared" si="36"/>
        <v>0</v>
      </c>
      <c r="T191" s="732">
        <f t="shared" si="37"/>
        <v>0</v>
      </c>
      <c r="U191" s="757">
        <f t="shared" si="38"/>
        <v>0</v>
      </c>
      <c r="V191" s="760"/>
      <c r="W191" s="759">
        <f t="shared" si="39"/>
        <v>0</v>
      </c>
      <c r="X191" s="758">
        <f t="shared" si="40"/>
        <v>0</v>
      </c>
      <c r="Y191" s="732">
        <f t="shared" si="41"/>
        <v>0</v>
      </c>
      <c r="Z191" s="732">
        <f t="shared" si="42"/>
        <v>0</v>
      </c>
      <c r="AA191" s="732">
        <f t="shared" si="43"/>
        <v>0</v>
      </c>
      <c r="AB191" s="757">
        <f t="shared" si="44"/>
        <v>0</v>
      </c>
    </row>
    <row r="192" spans="1:28" x14ac:dyDescent="0.25">
      <c r="A192" s="766" t="str">
        <f>Monatsverwendungsnachweis!A202</f>
        <v/>
      </c>
      <c r="B192" s="767">
        <f>Monatsverwendungsnachweis!B202</f>
        <v>0</v>
      </c>
      <c r="C192" s="767">
        <f>Monatsverwendungsnachweis!D202</f>
        <v>0</v>
      </c>
      <c r="D192" s="765">
        <f>Monatsverwendungsnachweis!F202</f>
        <v>0</v>
      </c>
      <c r="E192" s="766">
        <f>Monatsverwendungsnachweis!G202</f>
        <v>0</v>
      </c>
      <c r="F192" s="765">
        <f>Monatsverwendungsnachweis!H202</f>
        <v>0</v>
      </c>
      <c r="G192" s="763" t="e">
        <f>#REF!</f>
        <v>#REF!</v>
      </c>
      <c r="H192" s="763" t="e">
        <f>#REF!</f>
        <v>#REF!</v>
      </c>
      <c r="I192" s="764">
        <f>IF(Monatsverwendungsnachweis!$P$6="ja",1,0)</f>
        <v>0</v>
      </c>
      <c r="J192" s="761">
        <f t="shared" si="30"/>
        <v>1</v>
      </c>
      <c r="K192" s="763">
        <f>Ermittlung_Pauschale!N191</f>
        <v>0</v>
      </c>
      <c r="L192" s="761">
        <f t="shared" si="31"/>
        <v>0</v>
      </c>
      <c r="M192" s="762">
        <f>Monatsverwendungsnachweis!$AG$7</f>
        <v>31</v>
      </c>
      <c r="N192" s="762">
        <f>Monatsverwendungsnachweis!J202</f>
        <v>0</v>
      </c>
      <c r="O192" s="761">
        <f t="shared" si="32"/>
        <v>0</v>
      </c>
      <c r="P192" s="761">
        <f t="shared" si="33"/>
        <v>0</v>
      </c>
      <c r="Q192" s="758">
        <f t="shared" si="34"/>
        <v>0</v>
      </c>
      <c r="R192" s="732">
        <f t="shared" si="35"/>
        <v>0</v>
      </c>
      <c r="S192" s="732">
        <f t="shared" si="36"/>
        <v>0</v>
      </c>
      <c r="T192" s="732">
        <f t="shared" si="37"/>
        <v>0</v>
      </c>
      <c r="U192" s="757">
        <f t="shared" si="38"/>
        <v>0</v>
      </c>
      <c r="V192" s="760"/>
      <c r="W192" s="759">
        <f t="shared" si="39"/>
        <v>0</v>
      </c>
      <c r="X192" s="758">
        <f t="shared" si="40"/>
        <v>0</v>
      </c>
      <c r="Y192" s="732">
        <f t="shared" si="41"/>
        <v>0</v>
      </c>
      <c r="Z192" s="732">
        <f t="shared" si="42"/>
        <v>0</v>
      </c>
      <c r="AA192" s="732">
        <f t="shared" si="43"/>
        <v>0</v>
      </c>
      <c r="AB192" s="757">
        <f t="shared" si="44"/>
        <v>0</v>
      </c>
    </row>
    <row r="193" spans="1:28" x14ac:dyDescent="0.25">
      <c r="A193" s="766" t="str">
        <f>Monatsverwendungsnachweis!A203</f>
        <v/>
      </c>
      <c r="B193" s="767">
        <f>Monatsverwendungsnachweis!B203</f>
        <v>0</v>
      </c>
      <c r="C193" s="767">
        <f>Monatsverwendungsnachweis!D203</f>
        <v>0</v>
      </c>
      <c r="D193" s="765">
        <f>Monatsverwendungsnachweis!F203</f>
        <v>0</v>
      </c>
      <c r="E193" s="766">
        <f>Monatsverwendungsnachweis!G203</f>
        <v>0</v>
      </c>
      <c r="F193" s="765">
        <f>Monatsverwendungsnachweis!H203</f>
        <v>0</v>
      </c>
      <c r="G193" s="763" t="e">
        <f>#REF!</f>
        <v>#REF!</v>
      </c>
      <c r="H193" s="763" t="e">
        <f>#REF!</f>
        <v>#REF!</v>
      </c>
      <c r="I193" s="764">
        <f>IF(Monatsverwendungsnachweis!$P$6="ja",1,0)</f>
        <v>0</v>
      </c>
      <c r="J193" s="761">
        <f t="shared" si="30"/>
        <v>1</v>
      </c>
      <c r="K193" s="763">
        <f>Ermittlung_Pauschale!N192</f>
        <v>0</v>
      </c>
      <c r="L193" s="761">
        <f t="shared" si="31"/>
        <v>0</v>
      </c>
      <c r="M193" s="762">
        <f>Monatsverwendungsnachweis!$AG$7</f>
        <v>31</v>
      </c>
      <c r="N193" s="762">
        <f>Monatsverwendungsnachweis!J203</f>
        <v>0</v>
      </c>
      <c r="O193" s="761">
        <f t="shared" si="32"/>
        <v>0</v>
      </c>
      <c r="P193" s="761">
        <f t="shared" si="33"/>
        <v>0</v>
      </c>
      <c r="Q193" s="758">
        <f t="shared" si="34"/>
        <v>0</v>
      </c>
      <c r="R193" s="732">
        <f t="shared" si="35"/>
        <v>0</v>
      </c>
      <c r="S193" s="732">
        <f t="shared" si="36"/>
        <v>0</v>
      </c>
      <c r="T193" s="732">
        <f t="shared" si="37"/>
        <v>0</v>
      </c>
      <c r="U193" s="757">
        <f t="shared" si="38"/>
        <v>0</v>
      </c>
      <c r="V193" s="760"/>
      <c r="W193" s="759">
        <f t="shared" si="39"/>
        <v>0</v>
      </c>
      <c r="X193" s="758">
        <f t="shared" si="40"/>
        <v>0</v>
      </c>
      <c r="Y193" s="732">
        <f t="shared" si="41"/>
        <v>0</v>
      </c>
      <c r="Z193" s="732">
        <f t="shared" si="42"/>
        <v>0</v>
      </c>
      <c r="AA193" s="732">
        <f t="shared" si="43"/>
        <v>0</v>
      </c>
      <c r="AB193" s="757">
        <f t="shared" si="44"/>
        <v>0</v>
      </c>
    </row>
    <row r="194" spans="1:28" x14ac:dyDescent="0.25">
      <c r="A194" s="766" t="str">
        <f>Monatsverwendungsnachweis!A204</f>
        <v/>
      </c>
      <c r="B194" s="767">
        <f>Monatsverwendungsnachweis!B204</f>
        <v>0</v>
      </c>
      <c r="C194" s="767">
        <f>Monatsverwendungsnachweis!D204</f>
        <v>0</v>
      </c>
      <c r="D194" s="765">
        <f>Monatsverwendungsnachweis!F204</f>
        <v>0</v>
      </c>
      <c r="E194" s="766">
        <f>Monatsverwendungsnachweis!G204</f>
        <v>0</v>
      </c>
      <c r="F194" s="765">
        <f>Monatsverwendungsnachweis!H204</f>
        <v>0</v>
      </c>
      <c r="G194" s="763" t="e">
        <f>#REF!</f>
        <v>#REF!</v>
      </c>
      <c r="H194" s="763" t="e">
        <f>#REF!</f>
        <v>#REF!</v>
      </c>
      <c r="I194" s="764">
        <f>IF(Monatsverwendungsnachweis!$P$6="ja",1,0)</f>
        <v>0</v>
      </c>
      <c r="J194" s="761">
        <f t="shared" si="30"/>
        <v>1</v>
      </c>
      <c r="K194" s="763">
        <f>Ermittlung_Pauschale!N193</f>
        <v>0</v>
      </c>
      <c r="L194" s="761">
        <f t="shared" si="31"/>
        <v>0</v>
      </c>
      <c r="M194" s="762">
        <f>Monatsverwendungsnachweis!$AG$7</f>
        <v>31</v>
      </c>
      <c r="N194" s="762">
        <f>Monatsverwendungsnachweis!J204</f>
        <v>0</v>
      </c>
      <c r="O194" s="761">
        <f t="shared" si="32"/>
        <v>0</v>
      </c>
      <c r="P194" s="761">
        <f t="shared" si="33"/>
        <v>0</v>
      </c>
      <c r="Q194" s="758">
        <f t="shared" si="34"/>
        <v>0</v>
      </c>
      <c r="R194" s="732">
        <f t="shared" si="35"/>
        <v>0</v>
      </c>
      <c r="S194" s="732">
        <f t="shared" si="36"/>
        <v>0</v>
      </c>
      <c r="T194" s="732">
        <f t="shared" si="37"/>
        <v>0</v>
      </c>
      <c r="U194" s="757">
        <f t="shared" si="38"/>
        <v>0</v>
      </c>
      <c r="V194" s="760"/>
      <c r="W194" s="759">
        <f t="shared" si="39"/>
        <v>0</v>
      </c>
      <c r="X194" s="758">
        <f t="shared" si="40"/>
        <v>0</v>
      </c>
      <c r="Y194" s="732">
        <f t="shared" si="41"/>
        <v>0</v>
      </c>
      <c r="Z194" s="732">
        <f t="shared" si="42"/>
        <v>0</v>
      </c>
      <c r="AA194" s="732">
        <f t="shared" si="43"/>
        <v>0</v>
      </c>
      <c r="AB194" s="757">
        <f t="shared" si="44"/>
        <v>0</v>
      </c>
    </row>
    <row r="195" spans="1:28" x14ac:dyDescent="0.25">
      <c r="A195" s="766" t="str">
        <f>Monatsverwendungsnachweis!A205</f>
        <v/>
      </c>
      <c r="B195" s="767">
        <f>Monatsverwendungsnachweis!B205</f>
        <v>0</v>
      </c>
      <c r="C195" s="767">
        <f>Monatsverwendungsnachweis!D205</f>
        <v>0</v>
      </c>
      <c r="D195" s="765">
        <f>Monatsverwendungsnachweis!F205</f>
        <v>0</v>
      </c>
      <c r="E195" s="766">
        <f>Monatsverwendungsnachweis!G205</f>
        <v>0</v>
      </c>
      <c r="F195" s="765">
        <f>Monatsverwendungsnachweis!H205</f>
        <v>0</v>
      </c>
      <c r="G195" s="763" t="e">
        <f>#REF!</f>
        <v>#REF!</v>
      </c>
      <c r="H195" s="763" t="e">
        <f>#REF!</f>
        <v>#REF!</v>
      </c>
      <c r="I195" s="764">
        <f>IF(Monatsverwendungsnachweis!$P$6="ja",1,0)</f>
        <v>0</v>
      </c>
      <c r="J195" s="761">
        <f t="shared" ref="J195:J258" si="45">IF($B195=String_o_Kofi,0,1)</f>
        <v>1</v>
      </c>
      <c r="K195" s="763">
        <f>Ermittlung_Pauschale!N194</f>
        <v>0</v>
      </c>
      <c r="L195" s="761">
        <f t="shared" ref="L195:L258" si="46">I195*J195*K195</f>
        <v>0</v>
      </c>
      <c r="M195" s="762">
        <f>Monatsverwendungsnachweis!$AG$7</f>
        <v>31</v>
      </c>
      <c r="N195" s="762">
        <f>Monatsverwendungsnachweis!J205</f>
        <v>0</v>
      </c>
      <c r="O195" s="761">
        <f t="shared" ref="O195:O258" si="47">IF(N195=0,0,IF(N195&lt;M195,0,1))</f>
        <v>0</v>
      </c>
      <c r="P195" s="761">
        <f t="shared" ref="P195:P258" si="48">IF(O195*L195=1,1,0)</f>
        <v>0</v>
      </c>
      <c r="Q195" s="758">
        <f t="shared" ref="Q195:Q258" si="49">IF($B195="JC",P195,0)</f>
        <v>0</v>
      </c>
      <c r="R195" s="732">
        <f t="shared" ref="R195:R258" si="50">IF($B195="AA",P195,0)</f>
        <v>0</v>
      </c>
      <c r="S195" s="732">
        <f t="shared" ref="S195:S258" si="51">IF($B195="JC/Träger",P195,0)</f>
        <v>0</v>
      </c>
      <c r="T195" s="732">
        <f t="shared" ref="T195:T258" si="52">IF($B195="Land HB",P195,0)</f>
        <v>0</v>
      </c>
      <c r="U195" s="757">
        <f t="shared" ref="U195:U258" si="53">SUM(Q195:T195)</f>
        <v>0</v>
      </c>
      <c r="V195" s="760"/>
      <c r="W195" s="759">
        <f t="shared" ref="W195:W258" si="54">IF(AND(O195=0,L195=1)=TRUE,N195,0)</f>
        <v>0</v>
      </c>
      <c r="X195" s="758">
        <f t="shared" ref="X195:X258" si="55">IF($B195="JC",W195,0)</f>
        <v>0</v>
      </c>
      <c r="Y195" s="732">
        <f t="shared" ref="Y195:Y258" si="56">IF($B195="AA",W195,0)</f>
        <v>0</v>
      </c>
      <c r="Z195" s="732">
        <f t="shared" ref="Z195:Z258" si="57">IF($B195="JC/Träger",W195,0)</f>
        <v>0</v>
      </c>
      <c r="AA195" s="732">
        <f t="shared" ref="AA195:AA258" si="58">IF($B195="Land HB",W195,0)</f>
        <v>0</v>
      </c>
      <c r="AB195" s="757">
        <f t="shared" ref="AB195:AB258" si="59">SUM(X195:AA195)</f>
        <v>0</v>
      </c>
    </row>
    <row r="196" spans="1:28" x14ac:dyDescent="0.25">
      <c r="A196" s="766" t="str">
        <f>Monatsverwendungsnachweis!A206</f>
        <v/>
      </c>
      <c r="B196" s="767">
        <f>Monatsverwendungsnachweis!B206</f>
        <v>0</v>
      </c>
      <c r="C196" s="767">
        <f>Monatsverwendungsnachweis!D206</f>
        <v>0</v>
      </c>
      <c r="D196" s="765">
        <f>Monatsverwendungsnachweis!F206</f>
        <v>0</v>
      </c>
      <c r="E196" s="766">
        <f>Monatsverwendungsnachweis!G206</f>
        <v>0</v>
      </c>
      <c r="F196" s="765">
        <f>Monatsverwendungsnachweis!H206</f>
        <v>0</v>
      </c>
      <c r="G196" s="763" t="e">
        <f>#REF!</f>
        <v>#REF!</v>
      </c>
      <c r="H196" s="763" t="e">
        <f>#REF!</f>
        <v>#REF!</v>
      </c>
      <c r="I196" s="764">
        <f>IF(Monatsverwendungsnachweis!$P$6="ja",1,0)</f>
        <v>0</v>
      </c>
      <c r="J196" s="761">
        <f t="shared" si="45"/>
        <v>1</v>
      </c>
      <c r="K196" s="763">
        <f>Ermittlung_Pauschale!N195</f>
        <v>0</v>
      </c>
      <c r="L196" s="761">
        <f t="shared" si="46"/>
        <v>0</v>
      </c>
      <c r="M196" s="762">
        <f>Monatsverwendungsnachweis!$AG$7</f>
        <v>31</v>
      </c>
      <c r="N196" s="762">
        <f>Monatsverwendungsnachweis!J206</f>
        <v>0</v>
      </c>
      <c r="O196" s="761">
        <f t="shared" si="47"/>
        <v>0</v>
      </c>
      <c r="P196" s="761">
        <f t="shared" si="48"/>
        <v>0</v>
      </c>
      <c r="Q196" s="758">
        <f t="shared" si="49"/>
        <v>0</v>
      </c>
      <c r="R196" s="732">
        <f t="shared" si="50"/>
        <v>0</v>
      </c>
      <c r="S196" s="732">
        <f t="shared" si="51"/>
        <v>0</v>
      </c>
      <c r="T196" s="732">
        <f t="shared" si="52"/>
        <v>0</v>
      </c>
      <c r="U196" s="757">
        <f t="shared" si="53"/>
        <v>0</v>
      </c>
      <c r="V196" s="760"/>
      <c r="W196" s="759">
        <f t="shared" si="54"/>
        <v>0</v>
      </c>
      <c r="X196" s="758">
        <f t="shared" si="55"/>
        <v>0</v>
      </c>
      <c r="Y196" s="732">
        <f t="shared" si="56"/>
        <v>0</v>
      </c>
      <c r="Z196" s="732">
        <f t="shared" si="57"/>
        <v>0</v>
      </c>
      <c r="AA196" s="732">
        <f t="shared" si="58"/>
        <v>0</v>
      </c>
      <c r="AB196" s="757">
        <f t="shared" si="59"/>
        <v>0</v>
      </c>
    </row>
    <row r="197" spans="1:28" x14ac:dyDescent="0.25">
      <c r="A197" s="766" t="str">
        <f>Monatsverwendungsnachweis!A207</f>
        <v/>
      </c>
      <c r="B197" s="767">
        <f>Monatsverwendungsnachweis!B207</f>
        <v>0</v>
      </c>
      <c r="C197" s="767">
        <f>Monatsverwendungsnachweis!D207</f>
        <v>0</v>
      </c>
      <c r="D197" s="765">
        <f>Monatsverwendungsnachweis!F207</f>
        <v>0</v>
      </c>
      <c r="E197" s="766">
        <f>Monatsverwendungsnachweis!G207</f>
        <v>0</v>
      </c>
      <c r="F197" s="765">
        <f>Monatsverwendungsnachweis!H207</f>
        <v>0</v>
      </c>
      <c r="G197" s="763" t="e">
        <f>#REF!</f>
        <v>#REF!</v>
      </c>
      <c r="H197" s="763" t="e">
        <f>#REF!</f>
        <v>#REF!</v>
      </c>
      <c r="I197" s="764">
        <f>IF(Monatsverwendungsnachweis!$P$6="ja",1,0)</f>
        <v>0</v>
      </c>
      <c r="J197" s="761">
        <f t="shared" si="45"/>
        <v>1</v>
      </c>
      <c r="K197" s="763">
        <f>Ermittlung_Pauschale!N196</f>
        <v>0</v>
      </c>
      <c r="L197" s="761">
        <f t="shared" si="46"/>
        <v>0</v>
      </c>
      <c r="M197" s="762">
        <f>Monatsverwendungsnachweis!$AG$7</f>
        <v>31</v>
      </c>
      <c r="N197" s="762">
        <f>Monatsverwendungsnachweis!J207</f>
        <v>0</v>
      </c>
      <c r="O197" s="761">
        <f t="shared" si="47"/>
        <v>0</v>
      </c>
      <c r="P197" s="761">
        <f t="shared" si="48"/>
        <v>0</v>
      </c>
      <c r="Q197" s="758">
        <f t="shared" si="49"/>
        <v>0</v>
      </c>
      <c r="R197" s="732">
        <f t="shared" si="50"/>
        <v>0</v>
      </c>
      <c r="S197" s="732">
        <f t="shared" si="51"/>
        <v>0</v>
      </c>
      <c r="T197" s="732">
        <f t="shared" si="52"/>
        <v>0</v>
      </c>
      <c r="U197" s="757">
        <f t="shared" si="53"/>
        <v>0</v>
      </c>
      <c r="V197" s="760"/>
      <c r="W197" s="759">
        <f t="shared" si="54"/>
        <v>0</v>
      </c>
      <c r="X197" s="758">
        <f t="shared" si="55"/>
        <v>0</v>
      </c>
      <c r="Y197" s="732">
        <f t="shared" si="56"/>
        <v>0</v>
      </c>
      <c r="Z197" s="732">
        <f t="shared" si="57"/>
        <v>0</v>
      </c>
      <c r="AA197" s="732">
        <f t="shared" si="58"/>
        <v>0</v>
      </c>
      <c r="AB197" s="757">
        <f t="shared" si="59"/>
        <v>0</v>
      </c>
    </row>
    <row r="198" spans="1:28" x14ac:dyDescent="0.25">
      <c r="A198" s="766" t="str">
        <f>Monatsverwendungsnachweis!A208</f>
        <v/>
      </c>
      <c r="B198" s="767">
        <f>Monatsverwendungsnachweis!B208</f>
        <v>0</v>
      </c>
      <c r="C198" s="767">
        <f>Monatsverwendungsnachweis!D208</f>
        <v>0</v>
      </c>
      <c r="D198" s="765">
        <f>Monatsverwendungsnachweis!F208</f>
        <v>0</v>
      </c>
      <c r="E198" s="766">
        <f>Monatsverwendungsnachweis!G208</f>
        <v>0</v>
      </c>
      <c r="F198" s="765">
        <f>Monatsverwendungsnachweis!H208</f>
        <v>0</v>
      </c>
      <c r="G198" s="763" t="e">
        <f>#REF!</f>
        <v>#REF!</v>
      </c>
      <c r="H198" s="763" t="e">
        <f>#REF!</f>
        <v>#REF!</v>
      </c>
      <c r="I198" s="764">
        <f>IF(Monatsverwendungsnachweis!$P$6="ja",1,0)</f>
        <v>0</v>
      </c>
      <c r="J198" s="761">
        <f t="shared" si="45"/>
        <v>1</v>
      </c>
      <c r="K198" s="763">
        <f>Ermittlung_Pauschale!N197</f>
        <v>0</v>
      </c>
      <c r="L198" s="761">
        <f t="shared" si="46"/>
        <v>0</v>
      </c>
      <c r="M198" s="762">
        <f>Monatsverwendungsnachweis!$AG$7</f>
        <v>31</v>
      </c>
      <c r="N198" s="762">
        <f>Monatsverwendungsnachweis!J208</f>
        <v>0</v>
      </c>
      <c r="O198" s="761">
        <f t="shared" si="47"/>
        <v>0</v>
      </c>
      <c r="P198" s="761">
        <f t="shared" si="48"/>
        <v>0</v>
      </c>
      <c r="Q198" s="758">
        <f t="shared" si="49"/>
        <v>0</v>
      </c>
      <c r="R198" s="732">
        <f t="shared" si="50"/>
        <v>0</v>
      </c>
      <c r="S198" s="732">
        <f t="shared" si="51"/>
        <v>0</v>
      </c>
      <c r="T198" s="732">
        <f t="shared" si="52"/>
        <v>0</v>
      </c>
      <c r="U198" s="757">
        <f t="shared" si="53"/>
        <v>0</v>
      </c>
      <c r="V198" s="760"/>
      <c r="W198" s="759">
        <f t="shared" si="54"/>
        <v>0</v>
      </c>
      <c r="X198" s="758">
        <f t="shared" si="55"/>
        <v>0</v>
      </c>
      <c r="Y198" s="732">
        <f t="shared" si="56"/>
        <v>0</v>
      </c>
      <c r="Z198" s="732">
        <f t="shared" si="57"/>
        <v>0</v>
      </c>
      <c r="AA198" s="732">
        <f t="shared" si="58"/>
        <v>0</v>
      </c>
      <c r="AB198" s="757">
        <f t="shared" si="59"/>
        <v>0</v>
      </c>
    </row>
    <row r="199" spans="1:28" x14ac:dyDescent="0.25">
      <c r="A199" s="766" t="str">
        <f>Monatsverwendungsnachweis!A209</f>
        <v/>
      </c>
      <c r="B199" s="767">
        <f>Monatsverwendungsnachweis!B209</f>
        <v>0</v>
      </c>
      <c r="C199" s="767">
        <f>Monatsverwendungsnachweis!D209</f>
        <v>0</v>
      </c>
      <c r="D199" s="765">
        <f>Monatsverwendungsnachweis!F209</f>
        <v>0</v>
      </c>
      <c r="E199" s="766">
        <f>Monatsverwendungsnachweis!G209</f>
        <v>0</v>
      </c>
      <c r="F199" s="765">
        <f>Monatsverwendungsnachweis!H209</f>
        <v>0</v>
      </c>
      <c r="G199" s="763" t="e">
        <f>#REF!</f>
        <v>#REF!</v>
      </c>
      <c r="H199" s="763" t="e">
        <f>#REF!</f>
        <v>#REF!</v>
      </c>
      <c r="I199" s="764">
        <f>IF(Monatsverwendungsnachweis!$P$6="ja",1,0)</f>
        <v>0</v>
      </c>
      <c r="J199" s="761">
        <f t="shared" si="45"/>
        <v>1</v>
      </c>
      <c r="K199" s="763">
        <f>Ermittlung_Pauschale!N198</f>
        <v>0</v>
      </c>
      <c r="L199" s="761">
        <f t="shared" si="46"/>
        <v>0</v>
      </c>
      <c r="M199" s="762">
        <f>Monatsverwendungsnachweis!$AG$7</f>
        <v>31</v>
      </c>
      <c r="N199" s="762">
        <f>Monatsverwendungsnachweis!J209</f>
        <v>0</v>
      </c>
      <c r="O199" s="761">
        <f t="shared" si="47"/>
        <v>0</v>
      </c>
      <c r="P199" s="761">
        <f t="shared" si="48"/>
        <v>0</v>
      </c>
      <c r="Q199" s="758">
        <f t="shared" si="49"/>
        <v>0</v>
      </c>
      <c r="R199" s="732">
        <f t="shared" si="50"/>
        <v>0</v>
      </c>
      <c r="S199" s="732">
        <f t="shared" si="51"/>
        <v>0</v>
      </c>
      <c r="T199" s="732">
        <f t="shared" si="52"/>
        <v>0</v>
      </c>
      <c r="U199" s="757">
        <f t="shared" si="53"/>
        <v>0</v>
      </c>
      <c r="V199" s="760"/>
      <c r="W199" s="759">
        <f t="shared" si="54"/>
        <v>0</v>
      </c>
      <c r="X199" s="758">
        <f t="shared" si="55"/>
        <v>0</v>
      </c>
      <c r="Y199" s="732">
        <f t="shared" si="56"/>
        <v>0</v>
      </c>
      <c r="Z199" s="732">
        <f t="shared" si="57"/>
        <v>0</v>
      </c>
      <c r="AA199" s="732">
        <f t="shared" si="58"/>
        <v>0</v>
      </c>
      <c r="AB199" s="757">
        <f t="shared" si="59"/>
        <v>0</v>
      </c>
    </row>
    <row r="200" spans="1:28" x14ac:dyDescent="0.25">
      <c r="A200" s="766" t="str">
        <f>Monatsverwendungsnachweis!A210</f>
        <v/>
      </c>
      <c r="B200" s="767">
        <f>Monatsverwendungsnachweis!B210</f>
        <v>0</v>
      </c>
      <c r="C200" s="767">
        <f>Monatsverwendungsnachweis!D210</f>
        <v>0</v>
      </c>
      <c r="D200" s="765">
        <f>Monatsverwendungsnachweis!F210</f>
        <v>0</v>
      </c>
      <c r="E200" s="766">
        <f>Monatsverwendungsnachweis!G210</f>
        <v>0</v>
      </c>
      <c r="F200" s="765">
        <f>Monatsverwendungsnachweis!H210</f>
        <v>0</v>
      </c>
      <c r="G200" s="763" t="e">
        <f>#REF!</f>
        <v>#REF!</v>
      </c>
      <c r="H200" s="763" t="e">
        <f>#REF!</f>
        <v>#REF!</v>
      </c>
      <c r="I200" s="764">
        <f>IF(Monatsverwendungsnachweis!$P$6="ja",1,0)</f>
        <v>0</v>
      </c>
      <c r="J200" s="761">
        <f t="shared" si="45"/>
        <v>1</v>
      </c>
      <c r="K200" s="763">
        <f>Ermittlung_Pauschale!N199</f>
        <v>0</v>
      </c>
      <c r="L200" s="761">
        <f t="shared" si="46"/>
        <v>0</v>
      </c>
      <c r="M200" s="762">
        <f>Monatsverwendungsnachweis!$AG$7</f>
        <v>31</v>
      </c>
      <c r="N200" s="762">
        <f>Monatsverwendungsnachweis!J210</f>
        <v>0</v>
      </c>
      <c r="O200" s="761">
        <f t="shared" si="47"/>
        <v>0</v>
      </c>
      <c r="P200" s="761">
        <f t="shared" si="48"/>
        <v>0</v>
      </c>
      <c r="Q200" s="758">
        <f t="shared" si="49"/>
        <v>0</v>
      </c>
      <c r="R200" s="732">
        <f t="shared" si="50"/>
        <v>0</v>
      </c>
      <c r="S200" s="732">
        <f t="shared" si="51"/>
        <v>0</v>
      </c>
      <c r="T200" s="732">
        <f t="shared" si="52"/>
        <v>0</v>
      </c>
      <c r="U200" s="757">
        <f t="shared" si="53"/>
        <v>0</v>
      </c>
      <c r="V200" s="760"/>
      <c r="W200" s="759">
        <f t="shared" si="54"/>
        <v>0</v>
      </c>
      <c r="X200" s="758">
        <f t="shared" si="55"/>
        <v>0</v>
      </c>
      <c r="Y200" s="732">
        <f t="shared" si="56"/>
        <v>0</v>
      </c>
      <c r="Z200" s="732">
        <f t="shared" si="57"/>
        <v>0</v>
      </c>
      <c r="AA200" s="732">
        <f t="shared" si="58"/>
        <v>0</v>
      </c>
      <c r="AB200" s="757">
        <f t="shared" si="59"/>
        <v>0</v>
      </c>
    </row>
    <row r="201" spans="1:28" x14ac:dyDescent="0.25">
      <c r="A201" s="766" t="str">
        <f>Monatsverwendungsnachweis!A211</f>
        <v/>
      </c>
      <c r="B201" s="767">
        <f>Monatsverwendungsnachweis!B211</f>
        <v>0</v>
      </c>
      <c r="C201" s="767">
        <f>Monatsverwendungsnachweis!D211</f>
        <v>0</v>
      </c>
      <c r="D201" s="765">
        <f>Monatsverwendungsnachweis!F211</f>
        <v>0</v>
      </c>
      <c r="E201" s="766">
        <f>Monatsverwendungsnachweis!G211</f>
        <v>0</v>
      </c>
      <c r="F201" s="765">
        <f>Monatsverwendungsnachweis!H211</f>
        <v>0</v>
      </c>
      <c r="G201" s="763" t="e">
        <f>#REF!</f>
        <v>#REF!</v>
      </c>
      <c r="H201" s="763" t="e">
        <f>#REF!</f>
        <v>#REF!</v>
      </c>
      <c r="I201" s="764">
        <f>IF(Monatsverwendungsnachweis!$P$6="ja",1,0)</f>
        <v>0</v>
      </c>
      <c r="J201" s="761">
        <f t="shared" si="45"/>
        <v>1</v>
      </c>
      <c r="K201" s="763">
        <f>Ermittlung_Pauschale!N200</f>
        <v>0</v>
      </c>
      <c r="L201" s="761">
        <f t="shared" si="46"/>
        <v>0</v>
      </c>
      <c r="M201" s="762">
        <f>Monatsverwendungsnachweis!$AG$7</f>
        <v>31</v>
      </c>
      <c r="N201" s="762">
        <f>Monatsverwendungsnachweis!J211</f>
        <v>0</v>
      </c>
      <c r="O201" s="761">
        <f t="shared" si="47"/>
        <v>0</v>
      </c>
      <c r="P201" s="761">
        <f t="shared" si="48"/>
        <v>0</v>
      </c>
      <c r="Q201" s="758">
        <f t="shared" si="49"/>
        <v>0</v>
      </c>
      <c r="R201" s="732">
        <f t="shared" si="50"/>
        <v>0</v>
      </c>
      <c r="S201" s="732">
        <f t="shared" si="51"/>
        <v>0</v>
      </c>
      <c r="T201" s="732">
        <f t="shared" si="52"/>
        <v>0</v>
      </c>
      <c r="U201" s="757">
        <f t="shared" si="53"/>
        <v>0</v>
      </c>
      <c r="V201" s="760"/>
      <c r="W201" s="759">
        <f t="shared" si="54"/>
        <v>0</v>
      </c>
      <c r="X201" s="758">
        <f t="shared" si="55"/>
        <v>0</v>
      </c>
      <c r="Y201" s="732">
        <f t="shared" si="56"/>
        <v>0</v>
      </c>
      <c r="Z201" s="732">
        <f t="shared" si="57"/>
        <v>0</v>
      </c>
      <c r="AA201" s="732">
        <f t="shared" si="58"/>
        <v>0</v>
      </c>
      <c r="AB201" s="757">
        <f t="shared" si="59"/>
        <v>0</v>
      </c>
    </row>
    <row r="202" spans="1:28" x14ac:dyDescent="0.25">
      <c r="A202" s="766" t="str">
        <f>Monatsverwendungsnachweis!A212</f>
        <v/>
      </c>
      <c r="B202" s="767">
        <f>Monatsverwendungsnachweis!B212</f>
        <v>0</v>
      </c>
      <c r="C202" s="767">
        <f>Monatsverwendungsnachweis!D212</f>
        <v>0</v>
      </c>
      <c r="D202" s="765">
        <f>Monatsverwendungsnachweis!F212</f>
        <v>0</v>
      </c>
      <c r="E202" s="766">
        <f>Monatsverwendungsnachweis!G212</f>
        <v>0</v>
      </c>
      <c r="F202" s="765">
        <f>Monatsverwendungsnachweis!H212</f>
        <v>0</v>
      </c>
      <c r="G202" s="763" t="e">
        <f>#REF!</f>
        <v>#REF!</v>
      </c>
      <c r="H202" s="763" t="e">
        <f>#REF!</f>
        <v>#REF!</v>
      </c>
      <c r="I202" s="764">
        <f>IF(Monatsverwendungsnachweis!$P$6="ja",1,0)</f>
        <v>0</v>
      </c>
      <c r="J202" s="761">
        <f t="shared" si="45"/>
        <v>1</v>
      </c>
      <c r="K202" s="763">
        <f>Ermittlung_Pauschale!N201</f>
        <v>0</v>
      </c>
      <c r="L202" s="761">
        <f t="shared" si="46"/>
        <v>0</v>
      </c>
      <c r="M202" s="762">
        <f>Monatsverwendungsnachweis!$AG$7</f>
        <v>31</v>
      </c>
      <c r="N202" s="762">
        <f>Monatsverwendungsnachweis!J212</f>
        <v>0</v>
      </c>
      <c r="O202" s="761">
        <f t="shared" si="47"/>
        <v>0</v>
      </c>
      <c r="P202" s="761">
        <f t="shared" si="48"/>
        <v>0</v>
      </c>
      <c r="Q202" s="758">
        <f t="shared" si="49"/>
        <v>0</v>
      </c>
      <c r="R202" s="732">
        <f t="shared" si="50"/>
        <v>0</v>
      </c>
      <c r="S202" s="732">
        <f t="shared" si="51"/>
        <v>0</v>
      </c>
      <c r="T202" s="732">
        <f t="shared" si="52"/>
        <v>0</v>
      </c>
      <c r="U202" s="757">
        <f t="shared" si="53"/>
        <v>0</v>
      </c>
      <c r="V202" s="760"/>
      <c r="W202" s="759">
        <f t="shared" si="54"/>
        <v>0</v>
      </c>
      <c r="X202" s="758">
        <f t="shared" si="55"/>
        <v>0</v>
      </c>
      <c r="Y202" s="732">
        <f t="shared" si="56"/>
        <v>0</v>
      </c>
      <c r="Z202" s="732">
        <f t="shared" si="57"/>
        <v>0</v>
      </c>
      <c r="AA202" s="732">
        <f t="shared" si="58"/>
        <v>0</v>
      </c>
      <c r="AB202" s="757">
        <f t="shared" si="59"/>
        <v>0</v>
      </c>
    </row>
    <row r="203" spans="1:28" x14ac:dyDescent="0.25">
      <c r="A203" s="766" t="str">
        <f>Monatsverwendungsnachweis!A213</f>
        <v/>
      </c>
      <c r="B203" s="767">
        <f>Monatsverwendungsnachweis!B213</f>
        <v>0</v>
      </c>
      <c r="C203" s="767">
        <f>Monatsverwendungsnachweis!D213</f>
        <v>0</v>
      </c>
      <c r="D203" s="765">
        <f>Monatsverwendungsnachweis!F213</f>
        <v>0</v>
      </c>
      <c r="E203" s="766">
        <f>Monatsverwendungsnachweis!G213</f>
        <v>0</v>
      </c>
      <c r="F203" s="765">
        <f>Monatsverwendungsnachweis!H213</f>
        <v>0</v>
      </c>
      <c r="G203" s="763" t="e">
        <f>#REF!</f>
        <v>#REF!</v>
      </c>
      <c r="H203" s="763" t="e">
        <f>#REF!</f>
        <v>#REF!</v>
      </c>
      <c r="I203" s="764">
        <f>IF(Monatsverwendungsnachweis!$P$6="ja",1,0)</f>
        <v>0</v>
      </c>
      <c r="J203" s="761">
        <f t="shared" si="45"/>
        <v>1</v>
      </c>
      <c r="K203" s="763">
        <f>Ermittlung_Pauschale!N202</f>
        <v>0</v>
      </c>
      <c r="L203" s="761">
        <f t="shared" si="46"/>
        <v>0</v>
      </c>
      <c r="M203" s="762">
        <f>Monatsverwendungsnachweis!$AG$7</f>
        <v>31</v>
      </c>
      <c r="N203" s="762">
        <f>Monatsverwendungsnachweis!J213</f>
        <v>0</v>
      </c>
      <c r="O203" s="761">
        <f t="shared" si="47"/>
        <v>0</v>
      </c>
      <c r="P203" s="761">
        <f t="shared" si="48"/>
        <v>0</v>
      </c>
      <c r="Q203" s="758">
        <f t="shared" si="49"/>
        <v>0</v>
      </c>
      <c r="R203" s="732">
        <f t="shared" si="50"/>
        <v>0</v>
      </c>
      <c r="S203" s="732">
        <f t="shared" si="51"/>
        <v>0</v>
      </c>
      <c r="T203" s="732">
        <f t="shared" si="52"/>
        <v>0</v>
      </c>
      <c r="U203" s="757">
        <f t="shared" si="53"/>
        <v>0</v>
      </c>
      <c r="V203" s="760"/>
      <c r="W203" s="759">
        <f t="shared" si="54"/>
        <v>0</v>
      </c>
      <c r="X203" s="758">
        <f t="shared" si="55"/>
        <v>0</v>
      </c>
      <c r="Y203" s="732">
        <f t="shared" si="56"/>
        <v>0</v>
      </c>
      <c r="Z203" s="732">
        <f t="shared" si="57"/>
        <v>0</v>
      </c>
      <c r="AA203" s="732">
        <f t="shared" si="58"/>
        <v>0</v>
      </c>
      <c r="AB203" s="757">
        <f t="shared" si="59"/>
        <v>0</v>
      </c>
    </row>
    <row r="204" spans="1:28" x14ac:dyDescent="0.25">
      <c r="A204" s="766" t="str">
        <f>Monatsverwendungsnachweis!A214</f>
        <v/>
      </c>
      <c r="B204" s="767">
        <f>Monatsverwendungsnachweis!B214</f>
        <v>0</v>
      </c>
      <c r="C204" s="767">
        <f>Monatsverwendungsnachweis!D214</f>
        <v>0</v>
      </c>
      <c r="D204" s="765">
        <f>Monatsverwendungsnachweis!F214</f>
        <v>0</v>
      </c>
      <c r="E204" s="766">
        <f>Monatsverwendungsnachweis!G214</f>
        <v>0</v>
      </c>
      <c r="F204" s="765">
        <f>Monatsverwendungsnachweis!H214</f>
        <v>0</v>
      </c>
      <c r="G204" s="763" t="e">
        <f>#REF!</f>
        <v>#REF!</v>
      </c>
      <c r="H204" s="763" t="e">
        <f>#REF!</f>
        <v>#REF!</v>
      </c>
      <c r="I204" s="764">
        <f>IF(Monatsverwendungsnachweis!$P$6="ja",1,0)</f>
        <v>0</v>
      </c>
      <c r="J204" s="761">
        <f t="shared" si="45"/>
        <v>1</v>
      </c>
      <c r="K204" s="763">
        <f>Ermittlung_Pauschale!N203</f>
        <v>0</v>
      </c>
      <c r="L204" s="761">
        <f t="shared" si="46"/>
        <v>0</v>
      </c>
      <c r="M204" s="762">
        <f>Monatsverwendungsnachweis!$AG$7</f>
        <v>31</v>
      </c>
      <c r="N204" s="762">
        <f>Monatsverwendungsnachweis!J214</f>
        <v>0</v>
      </c>
      <c r="O204" s="761">
        <f t="shared" si="47"/>
        <v>0</v>
      </c>
      <c r="P204" s="761">
        <f t="shared" si="48"/>
        <v>0</v>
      </c>
      <c r="Q204" s="758">
        <f t="shared" si="49"/>
        <v>0</v>
      </c>
      <c r="R204" s="732">
        <f t="shared" si="50"/>
        <v>0</v>
      </c>
      <c r="S204" s="732">
        <f t="shared" si="51"/>
        <v>0</v>
      </c>
      <c r="T204" s="732">
        <f t="shared" si="52"/>
        <v>0</v>
      </c>
      <c r="U204" s="757">
        <f t="shared" si="53"/>
        <v>0</v>
      </c>
      <c r="V204" s="760"/>
      <c r="W204" s="759">
        <f t="shared" si="54"/>
        <v>0</v>
      </c>
      <c r="X204" s="758">
        <f t="shared" si="55"/>
        <v>0</v>
      </c>
      <c r="Y204" s="732">
        <f t="shared" si="56"/>
        <v>0</v>
      </c>
      <c r="Z204" s="732">
        <f t="shared" si="57"/>
        <v>0</v>
      </c>
      <c r="AA204" s="732">
        <f t="shared" si="58"/>
        <v>0</v>
      </c>
      <c r="AB204" s="757">
        <f t="shared" si="59"/>
        <v>0</v>
      </c>
    </row>
    <row r="205" spans="1:28" x14ac:dyDescent="0.25">
      <c r="A205" s="766" t="str">
        <f>Monatsverwendungsnachweis!A215</f>
        <v/>
      </c>
      <c r="B205" s="767">
        <f>Monatsverwendungsnachweis!B215</f>
        <v>0</v>
      </c>
      <c r="C205" s="767">
        <f>Monatsverwendungsnachweis!D215</f>
        <v>0</v>
      </c>
      <c r="D205" s="765">
        <f>Monatsverwendungsnachweis!F215</f>
        <v>0</v>
      </c>
      <c r="E205" s="766">
        <f>Monatsverwendungsnachweis!G215</f>
        <v>0</v>
      </c>
      <c r="F205" s="765">
        <f>Monatsverwendungsnachweis!H215</f>
        <v>0</v>
      </c>
      <c r="G205" s="763" t="e">
        <f>#REF!</f>
        <v>#REF!</v>
      </c>
      <c r="H205" s="763" t="e">
        <f>#REF!</f>
        <v>#REF!</v>
      </c>
      <c r="I205" s="764">
        <f>IF(Monatsverwendungsnachweis!$P$6="ja",1,0)</f>
        <v>0</v>
      </c>
      <c r="J205" s="761">
        <f t="shared" si="45"/>
        <v>1</v>
      </c>
      <c r="K205" s="763">
        <f>Ermittlung_Pauschale!N204</f>
        <v>0</v>
      </c>
      <c r="L205" s="761">
        <f t="shared" si="46"/>
        <v>0</v>
      </c>
      <c r="M205" s="762">
        <f>Monatsverwendungsnachweis!$AG$7</f>
        <v>31</v>
      </c>
      <c r="N205" s="762">
        <f>Monatsverwendungsnachweis!J215</f>
        <v>0</v>
      </c>
      <c r="O205" s="761">
        <f t="shared" si="47"/>
        <v>0</v>
      </c>
      <c r="P205" s="761">
        <f t="shared" si="48"/>
        <v>0</v>
      </c>
      <c r="Q205" s="758">
        <f t="shared" si="49"/>
        <v>0</v>
      </c>
      <c r="R205" s="732">
        <f t="shared" si="50"/>
        <v>0</v>
      </c>
      <c r="S205" s="732">
        <f t="shared" si="51"/>
        <v>0</v>
      </c>
      <c r="T205" s="732">
        <f t="shared" si="52"/>
        <v>0</v>
      </c>
      <c r="U205" s="757">
        <f t="shared" si="53"/>
        <v>0</v>
      </c>
      <c r="V205" s="760"/>
      <c r="W205" s="759">
        <f t="shared" si="54"/>
        <v>0</v>
      </c>
      <c r="X205" s="758">
        <f t="shared" si="55"/>
        <v>0</v>
      </c>
      <c r="Y205" s="732">
        <f t="shared" si="56"/>
        <v>0</v>
      </c>
      <c r="Z205" s="732">
        <f t="shared" si="57"/>
        <v>0</v>
      </c>
      <c r="AA205" s="732">
        <f t="shared" si="58"/>
        <v>0</v>
      </c>
      <c r="AB205" s="757">
        <f t="shared" si="59"/>
        <v>0</v>
      </c>
    </row>
    <row r="206" spans="1:28" x14ac:dyDescent="0.25">
      <c r="A206" s="766" t="str">
        <f>Monatsverwendungsnachweis!A216</f>
        <v/>
      </c>
      <c r="B206" s="767">
        <f>Monatsverwendungsnachweis!B216</f>
        <v>0</v>
      </c>
      <c r="C206" s="767">
        <f>Monatsverwendungsnachweis!D216</f>
        <v>0</v>
      </c>
      <c r="D206" s="765">
        <f>Monatsverwendungsnachweis!F216</f>
        <v>0</v>
      </c>
      <c r="E206" s="766">
        <f>Monatsverwendungsnachweis!G216</f>
        <v>0</v>
      </c>
      <c r="F206" s="765">
        <f>Monatsverwendungsnachweis!H216</f>
        <v>0</v>
      </c>
      <c r="G206" s="763" t="e">
        <f>#REF!</f>
        <v>#REF!</v>
      </c>
      <c r="H206" s="763" t="e">
        <f>#REF!</f>
        <v>#REF!</v>
      </c>
      <c r="I206" s="764">
        <f>IF(Monatsverwendungsnachweis!$P$6="ja",1,0)</f>
        <v>0</v>
      </c>
      <c r="J206" s="761">
        <f t="shared" si="45"/>
        <v>1</v>
      </c>
      <c r="K206" s="763">
        <f>Ermittlung_Pauschale!N205</f>
        <v>0</v>
      </c>
      <c r="L206" s="761">
        <f t="shared" si="46"/>
        <v>0</v>
      </c>
      <c r="M206" s="762">
        <f>Monatsverwendungsnachweis!$AG$7</f>
        <v>31</v>
      </c>
      <c r="N206" s="762">
        <f>Monatsverwendungsnachweis!J216</f>
        <v>0</v>
      </c>
      <c r="O206" s="761">
        <f t="shared" si="47"/>
        <v>0</v>
      </c>
      <c r="P206" s="761">
        <f t="shared" si="48"/>
        <v>0</v>
      </c>
      <c r="Q206" s="758">
        <f t="shared" si="49"/>
        <v>0</v>
      </c>
      <c r="R206" s="732">
        <f t="shared" si="50"/>
        <v>0</v>
      </c>
      <c r="S206" s="732">
        <f t="shared" si="51"/>
        <v>0</v>
      </c>
      <c r="T206" s="732">
        <f t="shared" si="52"/>
        <v>0</v>
      </c>
      <c r="U206" s="757">
        <f t="shared" si="53"/>
        <v>0</v>
      </c>
      <c r="V206" s="760"/>
      <c r="W206" s="759">
        <f t="shared" si="54"/>
        <v>0</v>
      </c>
      <c r="X206" s="758">
        <f t="shared" si="55"/>
        <v>0</v>
      </c>
      <c r="Y206" s="732">
        <f t="shared" si="56"/>
        <v>0</v>
      </c>
      <c r="Z206" s="732">
        <f t="shared" si="57"/>
        <v>0</v>
      </c>
      <c r="AA206" s="732">
        <f t="shared" si="58"/>
        <v>0</v>
      </c>
      <c r="AB206" s="757">
        <f t="shared" si="59"/>
        <v>0</v>
      </c>
    </row>
    <row r="207" spans="1:28" x14ac:dyDescent="0.25">
      <c r="A207" s="766" t="str">
        <f>Monatsverwendungsnachweis!A217</f>
        <v/>
      </c>
      <c r="B207" s="767">
        <f>Monatsverwendungsnachweis!B217</f>
        <v>0</v>
      </c>
      <c r="C207" s="767">
        <f>Monatsverwendungsnachweis!D217</f>
        <v>0</v>
      </c>
      <c r="D207" s="765">
        <f>Monatsverwendungsnachweis!F217</f>
        <v>0</v>
      </c>
      <c r="E207" s="766">
        <f>Monatsverwendungsnachweis!G217</f>
        <v>0</v>
      </c>
      <c r="F207" s="765">
        <f>Monatsverwendungsnachweis!H217</f>
        <v>0</v>
      </c>
      <c r="G207" s="763" t="e">
        <f>#REF!</f>
        <v>#REF!</v>
      </c>
      <c r="H207" s="763" t="e">
        <f>#REF!</f>
        <v>#REF!</v>
      </c>
      <c r="I207" s="764">
        <f>IF(Monatsverwendungsnachweis!$P$6="ja",1,0)</f>
        <v>0</v>
      </c>
      <c r="J207" s="761">
        <f t="shared" si="45"/>
        <v>1</v>
      </c>
      <c r="K207" s="763">
        <f>Ermittlung_Pauschale!N206</f>
        <v>0</v>
      </c>
      <c r="L207" s="761">
        <f t="shared" si="46"/>
        <v>0</v>
      </c>
      <c r="M207" s="762">
        <f>Monatsverwendungsnachweis!$AG$7</f>
        <v>31</v>
      </c>
      <c r="N207" s="762">
        <f>Monatsverwendungsnachweis!J217</f>
        <v>0</v>
      </c>
      <c r="O207" s="761">
        <f t="shared" si="47"/>
        <v>0</v>
      </c>
      <c r="P207" s="761">
        <f t="shared" si="48"/>
        <v>0</v>
      </c>
      <c r="Q207" s="758">
        <f t="shared" si="49"/>
        <v>0</v>
      </c>
      <c r="R207" s="732">
        <f t="shared" si="50"/>
        <v>0</v>
      </c>
      <c r="S207" s="732">
        <f t="shared" si="51"/>
        <v>0</v>
      </c>
      <c r="T207" s="732">
        <f t="shared" si="52"/>
        <v>0</v>
      </c>
      <c r="U207" s="757">
        <f t="shared" si="53"/>
        <v>0</v>
      </c>
      <c r="V207" s="760"/>
      <c r="W207" s="759">
        <f t="shared" si="54"/>
        <v>0</v>
      </c>
      <c r="X207" s="758">
        <f t="shared" si="55"/>
        <v>0</v>
      </c>
      <c r="Y207" s="732">
        <f t="shared" si="56"/>
        <v>0</v>
      </c>
      <c r="Z207" s="732">
        <f t="shared" si="57"/>
        <v>0</v>
      </c>
      <c r="AA207" s="732">
        <f t="shared" si="58"/>
        <v>0</v>
      </c>
      <c r="AB207" s="757">
        <f t="shared" si="59"/>
        <v>0</v>
      </c>
    </row>
    <row r="208" spans="1:28" x14ac:dyDescent="0.25">
      <c r="A208" s="766" t="str">
        <f>Monatsverwendungsnachweis!A218</f>
        <v/>
      </c>
      <c r="B208" s="767">
        <f>Monatsverwendungsnachweis!B218</f>
        <v>0</v>
      </c>
      <c r="C208" s="767">
        <f>Monatsverwendungsnachweis!D218</f>
        <v>0</v>
      </c>
      <c r="D208" s="765">
        <f>Monatsverwendungsnachweis!F218</f>
        <v>0</v>
      </c>
      <c r="E208" s="766">
        <f>Monatsverwendungsnachweis!G218</f>
        <v>0</v>
      </c>
      <c r="F208" s="765">
        <f>Monatsverwendungsnachweis!H218</f>
        <v>0</v>
      </c>
      <c r="G208" s="763" t="e">
        <f>#REF!</f>
        <v>#REF!</v>
      </c>
      <c r="H208" s="763" t="e">
        <f>#REF!</f>
        <v>#REF!</v>
      </c>
      <c r="I208" s="764">
        <f>IF(Monatsverwendungsnachweis!$P$6="ja",1,0)</f>
        <v>0</v>
      </c>
      <c r="J208" s="761">
        <f t="shared" si="45"/>
        <v>1</v>
      </c>
      <c r="K208" s="763">
        <f>Ermittlung_Pauschale!N207</f>
        <v>0</v>
      </c>
      <c r="L208" s="761">
        <f t="shared" si="46"/>
        <v>0</v>
      </c>
      <c r="M208" s="762">
        <f>Monatsverwendungsnachweis!$AG$7</f>
        <v>31</v>
      </c>
      <c r="N208" s="762">
        <f>Monatsverwendungsnachweis!J218</f>
        <v>0</v>
      </c>
      <c r="O208" s="761">
        <f t="shared" si="47"/>
        <v>0</v>
      </c>
      <c r="P208" s="761">
        <f t="shared" si="48"/>
        <v>0</v>
      </c>
      <c r="Q208" s="758">
        <f t="shared" si="49"/>
        <v>0</v>
      </c>
      <c r="R208" s="732">
        <f t="shared" si="50"/>
        <v>0</v>
      </c>
      <c r="S208" s="732">
        <f t="shared" si="51"/>
        <v>0</v>
      </c>
      <c r="T208" s="732">
        <f t="shared" si="52"/>
        <v>0</v>
      </c>
      <c r="U208" s="757">
        <f t="shared" si="53"/>
        <v>0</v>
      </c>
      <c r="V208" s="760"/>
      <c r="W208" s="759">
        <f t="shared" si="54"/>
        <v>0</v>
      </c>
      <c r="X208" s="758">
        <f t="shared" si="55"/>
        <v>0</v>
      </c>
      <c r="Y208" s="732">
        <f t="shared" si="56"/>
        <v>0</v>
      </c>
      <c r="Z208" s="732">
        <f t="shared" si="57"/>
        <v>0</v>
      </c>
      <c r="AA208" s="732">
        <f t="shared" si="58"/>
        <v>0</v>
      </c>
      <c r="AB208" s="757">
        <f t="shared" si="59"/>
        <v>0</v>
      </c>
    </row>
    <row r="209" spans="1:28" x14ac:dyDescent="0.25">
      <c r="A209" s="766" t="str">
        <f>Monatsverwendungsnachweis!A219</f>
        <v/>
      </c>
      <c r="B209" s="767">
        <f>Monatsverwendungsnachweis!B219</f>
        <v>0</v>
      </c>
      <c r="C209" s="767">
        <f>Monatsverwendungsnachweis!D219</f>
        <v>0</v>
      </c>
      <c r="D209" s="765">
        <f>Monatsverwendungsnachweis!F219</f>
        <v>0</v>
      </c>
      <c r="E209" s="766">
        <f>Monatsverwendungsnachweis!G219</f>
        <v>0</v>
      </c>
      <c r="F209" s="765">
        <f>Monatsverwendungsnachweis!H219</f>
        <v>0</v>
      </c>
      <c r="G209" s="763" t="e">
        <f>#REF!</f>
        <v>#REF!</v>
      </c>
      <c r="H209" s="763" t="e">
        <f>#REF!</f>
        <v>#REF!</v>
      </c>
      <c r="I209" s="764">
        <f>IF(Monatsverwendungsnachweis!$P$6="ja",1,0)</f>
        <v>0</v>
      </c>
      <c r="J209" s="761">
        <f t="shared" si="45"/>
        <v>1</v>
      </c>
      <c r="K209" s="763">
        <f>Ermittlung_Pauschale!N208</f>
        <v>0</v>
      </c>
      <c r="L209" s="761">
        <f t="shared" si="46"/>
        <v>0</v>
      </c>
      <c r="M209" s="762">
        <f>Monatsverwendungsnachweis!$AG$7</f>
        <v>31</v>
      </c>
      <c r="N209" s="762">
        <f>Monatsverwendungsnachweis!J219</f>
        <v>0</v>
      </c>
      <c r="O209" s="761">
        <f t="shared" si="47"/>
        <v>0</v>
      </c>
      <c r="P209" s="761">
        <f t="shared" si="48"/>
        <v>0</v>
      </c>
      <c r="Q209" s="758">
        <f t="shared" si="49"/>
        <v>0</v>
      </c>
      <c r="R209" s="732">
        <f t="shared" si="50"/>
        <v>0</v>
      </c>
      <c r="S209" s="732">
        <f t="shared" si="51"/>
        <v>0</v>
      </c>
      <c r="T209" s="732">
        <f t="shared" si="52"/>
        <v>0</v>
      </c>
      <c r="U209" s="757">
        <f t="shared" si="53"/>
        <v>0</v>
      </c>
      <c r="V209" s="760"/>
      <c r="W209" s="759">
        <f t="shared" si="54"/>
        <v>0</v>
      </c>
      <c r="X209" s="758">
        <f t="shared" si="55"/>
        <v>0</v>
      </c>
      <c r="Y209" s="732">
        <f t="shared" si="56"/>
        <v>0</v>
      </c>
      <c r="Z209" s="732">
        <f t="shared" si="57"/>
        <v>0</v>
      </c>
      <c r="AA209" s="732">
        <f t="shared" si="58"/>
        <v>0</v>
      </c>
      <c r="AB209" s="757">
        <f t="shared" si="59"/>
        <v>0</v>
      </c>
    </row>
    <row r="210" spans="1:28" x14ac:dyDescent="0.25">
      <c r="A210" s="766" t="str">
        <f>Monatsverwendungsnachweis!A220</f>
        <v/>
      </c>
      <c r="B210" s="767">
        <f>Monatsverwendungsnachweis!B220</f>
        <v>0</v>
      </c>
      <c r="C210" s="767">
        <f>Monatsverwendungsnachweis!D220</f>
        <v>0</v>
      </c>
      <c r="D210" s="765">
        <f>Monatsverwendungsnachweis!F220</f>
        <v>0</v>
      </c>
      <c r="E210" s="766">
        <f>Monatsverwendungsnachweis!G220</f>
        <v>0</v>
      </c>
      <c r="F210" s="765">
        <f>Monatsverwendungsnachweis!H220</f>
        <v>0</v>
      </c>
      <c r="G210" s="763" t="e">
        <f>#REF!</f>
        <v>#REF!</v>
      </c>
      <c r="H210" s="763" t="e">
        <f>#REF!</f>
        <v>#REF!</v>
      </c>
      <c r="I210" s="764">
        <f>IF(Monatsverwendungsnachweis!$P$6="ja",1,0)</f>
        <v>0</v>
      </c>
      <c r="J210" s="761">
        <f t="shared" si="45"/>
        <v>1</v>
      </c>
      <c r="K210" s="763">
        <f>Ermittlung_Pauschale!N209</f>
        <v>0</v>
      </c>
      <c r="L210" s="761">
        <f t="shared" si="46"/>
        <v>0</v>
      </c>
      <c r="M210" s="762">
        <f>Monatsverwendungsnachweis!$AG$7</f>
        <v>31</v>
      </c>
      <c r="N210" s="762">
        <f>Monatsverwendungsnachweis!J220</f>
        <v>0</v>
      </c>
      <c r="O210" s="761">
        <f t="shared" si="47"/>
        <v>0</v>
      </c>
      <c r="P210" s="761">
        <f t="shared" si="48"/>
        <v>0</v>
      </c>
      <c r="Q210" s="758">
        <f t="shared" si="49"/>
        <v>0</v>
      </c>
      <c r="R210" s="732">
        <f t="shared" si="50"/>
        <v>0</v>
      </c>
      <c r="S210" s="732">
        <f t="shared" si="51"/>
        <v>0</v>
      </c>
      <c r="T210" s="732">
        <f t="shared" si="52"/>
        <v>0</v>
      </c>
      <c r="U210" s="757">
        <f t="shared" si="53"/>
        <v>0</v>
      </c>
      <c r="V210" s="760"/>
      <c r="W210" s="759">
        <f t="shared" si="54"/>
        <v>0</v>
      </c>
      <c r="X210" s="758">
        <f t="shared" si="55"/>
        <v>0</v>
      </c>
      <c r="Y210" s="732">
        <f t="shared" si="56"/>
        <v>0</v>
      </c>
      <c r="Z210" s="732">
        <f t="shared" si="57"/>
        <v>0</v>
      </c>
      <c r="AA210" s="732">
        <f t="shared" si="58"/>
        <v>0</v>
      </c>
      <c r="AB210" s="757">
        <f t="shared" si="59"/>
        <v>0</v>
      </c>
    </row>
    <row r="211" spans="1:28" x14ac:dyDescent="0.25">
      <c r="A211" s="766" t="str">
        <f>Monatsverwendungsnachweis!A221</f>
        <v/>
      </c>
      <c r="B211" s="767">
        <f>Monatsverwendungsnachweis!B221</f>
        <v>0</v>
      </c>
      <c r="C211" s="767">
        <f>Monatsverwendungsnachweis!D221</f>
        <v>0</v>
      </c>
      <c r="D211" s="765">
        <f>Monatsverwendungsnachweis!F221</f>
        <v>0</v>
      </c>
      <c r="E211" s="766">
        <f>Monatsverwendungsnachweis!G221</f>
        <v>0</v>
      </c>
      <c r="F211" s="765">
        <f>Monatsverwendungsnachweis!H221</f>
        <v>0</v>
      </c>
      <c r="G211" s="763" t="e">
        <f>#REF!</f>
        <v>#REF!</v>
      </c>
      <c r="H211" s="763" t="e">
        <f>#REF!</f>
        <v>#REF!</v>
      </c>
      <c r="I211" s="764">
        <f>IF(Monatsverwendungsnachweis!$P$6="ja",1,0)</f>
        <v>0</v>
      </c>
      <c r="J211" s="761">
        <f t="shared" si="45"/>
        <v>1</v>
      </c>
      <c r="K211" s="763">
        <f>Ermittlung_Pauschale!N210</f>
        <v>0</v>
      </c>
      <c r="L211" s="761">
        <f t="shared" si="46"/>
        <v>0</v>
      </c>
      <c r="M211" s="762">
        <f>Monatsverwendungsnachweis!$AG$7</f>
        <v>31</v>
      </c>
      <c r="N211" s="762">
        <f>Monatsverwendungsnachweis!J221</f>
        <v>0</v>
      </c>
      <c r="O211" s="761">
        <f t="shared" si="47"/>
        <v>0</v>
      </c>
      <c r="P211" s="761">
        <f t="shared" si="48"/>
        <v>0</v>
      </c>
      <c r="Q211" s="758">
        <f t="shared" si="49"/>
        <v>0</v>
      </c>
      <c r="R211" s="732">
        <f t="shared" si="50"/>
        <v>0</v>
      </c>
      <c r="S211" s="732">
        <f t="shared" si="51"/>
        <v>0</v>
      </c>
      <c r="T211" s="732">
        <f t="shared" si="52"/>
        <v>0</v>
      </c>
      <c r="U211" s="757">
        <f t="shared" si="53"/>
        <v>0</v>
      </c>
      <c r="V211" s="760"/>
      <c r="W211" s="759">
        <f t="shared" si="54"/>
        <v>0</v>
      </c>
      <c r="X211" s="758">
        <f t="shared" si="55"/>
        <v>0</v>
      </c>
      <c r="Y211" s="732">
        <f t="shared" si="56"/>
        <v>0</v>
      </c>
      <c r="Z211" s="732">
        <f t="shared" si="57"/>
        <v>0</v>
      </c>
      <c r="AA211" s="732">
        <f t="shared" si="58"/>
        <v>0</v>
      </c>
      <c r="AB211" s="757">
        <f t="shared" si="59"/>
        <v>0</v>
      </c>
    </row>
    <row r="212" spans="1:28" x14ac:dyDescent="0.25">
      <c r="A212" s="766" t="str">
        <f>Monatsverwendungsnachweis!A222</f>
        <v/>
      </c>
      <c r="B212" s="767">
        <f>Monatsverwendungsnachweis!B222</f>
        <v>0</v>
      </c>
      <c r="C212" s="767">
        <f>Monatsverwendungsnachweis!D222</f>
        <v>0</v>
      </c>
      <c r="D212" s="765">
        <f>Monatsverwendungsnachweis!F222</f>
        <v>0</v>
      </c>
      <c r="E212" s="766">
        <f>Monatsverwendungsnachweis!G222</f>
        <v>0</v>
      </c>
      <c r="F212" s="765">
        <f>Monatsverwendungsnachweis!H222</f>
        <v>0</v>
      </c>
      <c r="G212" s="763" t="e">
        <f>#REF!</f>
        <v>#REF!</v>
      </c>
      <c r="H212" s="763" t="e">
        <f>#REF!</f>
        <v>#REF!</v>
      </c>
      <c r="I212" s="764">
        <f>IF(Monatsverwendungsnachweis!$P$6="ja",1,0)</f>
        <v>0</v>
      </c>
      <c r="J212" s="761">
        <f t="shared" si="45"/>
        <v>1</v>
      </c>
      <c r="K212" s="763">
        <f>Ermittlung_Pauschale!N211</f>
        <v>0</v>
      </c>
      <c r="L212" s="761">
        <f t="shared" si="46"/>
        <v>0</v>
      </c>
      <c r="M212" s="762">
        <f>Monatsverwendungsnachweis!$AG$7</f>
        <v>31</v>
      </c>
      <c r="N212" s="762">
        <f>Monatsverwendungsnachweis!J222</f>
        <v>0</v>
      </c>
      <c r="O212" s="761">
        <f t="shared" si="47"/>
        <v>0</v>
      </c>
      <c r="P212" s="761">
        <f t="shared" si="48"/>
        <v>0</v>
      </c>
      <c r="Q212" s="758">
        <f t="shared" si="49"/>
        <v>0</v>
      </c>
      <c r="R212" s="732">
        <f t="shared" si="50"/>
        <v>0</v>
      </c>
      <c r="S212" s="732">
        <f t="shared" si="51"/>
        <v>0</v>
      </c>
      <c r="T212" s="732">
        <f t="shared" si="52"/>
        <v>0</v>
      </c>
      <c r="U212" s="757">
        <f t="shared" si="53"/>
        <v>0</v>
      </c>
      <c r="V212" s="760"/>
      <c r="W212" s="759">
        <f t="shared" si="54"/>
        <v>0</v>
      </c>
      <c r="X212" s="758">
        <f t="shared" si="55"/>
        <v>0</v>
      </c>
      <c r="Y212" s="732">
        <f t="shared" si="56"/>
        <v>0</v>
      </c>
      <c r="Z212" s="732">
        <f t="shared" si="57"/>
        <v>0</v>
      </c>
      <c r="AA212" s="732">
        <f t="shared" si="58"/>
        <v>0</v>
      </c>
      <c r="AB212" s="757">
        <f t="shared" si="59"/>
        <v>0</v>
      </c>
    </row>
    <row r="213" spans="1:28" x14ac:dyDescent="0.25">
      <c r="A213" s="766" t="str">
        <f>Monatsverwendungsnachweis!A223</f>
        <v/>
      </c>
      <c r="B213" s="767">
        <f>Monatsverwendungsnachweis!B223</f>
        <v>0</v>
      </c>
      <c r="C213" s="767">
        <f>Monatsverwendungsnachweis!D223</f>
        <v>0</v>
      </c>
      <c r="D213" s="765">
        <f>Monatsverwendungsnachweis!F223</f>
        <v>0</v>
      </c>
      <c r="E213" s="766">
        <f>Monatsverwendungsnachweis!G223</f>
        <v>0</v>
      </c>
      <c r="F213" s="765">
        <f>Monatsverwendungsnachweis!H223</f>
        <v>0</v>
      </c>
      <c r="G213" s="763" t="e">
        <f>#REF!</f>
        <v>#REF!</v>
      </c>
      <c r="H213" s="763" t="e">
        <f>#REF!</f>
        <v>#REF!</v>
      </c>
      <c r="I213" s="764">
        <f>IF(Monatsverwendungsnachweis!$P$6="ja",1,0)</f>
        <v>0</v>
      </c>
      <c r="J213" s="761">
        <f t="shared" si="45"/>
        <v>1</v>
      </c>
      <c r="K213" s="763">
        <f>Ermittlung_Pauschale!N212</f>
        <v>0</v>
      </c>
      <c r="L213" s="761">
        <f t="shared" si="46"/>
        <v>0</v>
      </c>
      <c r="M213" s="762">
        <f>Monatsverwendungsnachweis!$AG$7</f>
        <v>31</v>
      </c>
      <c r="N213" s="762">
        <f>Monatsverwendungsnachweis!J223</f>
        <v>0</v>
      </c>
      <c r="O213" s="761">
        <f t="shared" si="47"/>
        <v>0</v>
      </c>
      <c r="P213" s="761">
        <f t="shared" si="48"/>
        <v>0</v>
      </c>
      <c r="Q213" s="758">
        <f t="shared" si="49"/>
        <v>0</v>
      </c>
      <c r="R213" s="732">
        <f t="shared" si="50"/>
        <v>0</v>
      </c>
      <c r="S213" s="732">
        <f t="shared" si="51"/>
        <v>0</v>
      </c>
      <c r="T213" s="732">
        <f t="shared" si="52"/>
        <v>0</v>
      </c>
      <c r="U213" s="757">
        <f t="shared" si="53"/>
        <v>0</v>
      </c>
      <c r="V213" s="760"/>
      <c r="W213" s="759">
        <f t="shared" si="54"/>
        <v>0</v>
      </c>
      <c r="X213" s="758">
        <f t="shared" si="55"/>
        <v>0</v>
      </c>
      <c r="Y213" s="732">
        <f t="shared" si="56"/>
        <v>0</v>
      </c>
      <c r="Z213" s="732">
        <f t="shared" si="57"/>
        <v>0</v>
      </c>
      <c r="AA213" s="732">
        <f t="shared" si="58"/>
        <v>0</v>
      </c>
      <c r="AB213" s="757">
        <f t="shared" si="59"/>
        <v>0</v>
      </c>
    </row>
    <row r="214" spans="1:28" x14ac:dyDescent="0.25">
      <c r="A214" s="766" t="str">
        <f>Monatsverwendungsnachweis!A224</f>
        <v/>
      </c>
      <c r="B214" s="767">
        <f>Monatsverwendungsnachweis!B224</f>
        <v>0</v>
      </c>
      <c r="C214" s="767">
        <f>Monatsverwendungsnachweis!D224</f>
        <v>0</v>
      </c>
      <c r="D214" s="765">
        <f>Monatsverwendungsnachweis!F224</f>
        <v>0</v>
      </c>
      <c r="E214" s="766">
        <f>Monatsverwendungsnachweis!G224</f>
        <v>0</v>
      </c>
      <c r="F214" s="765">
        <f>Monatsverwendungsnachweis!H224</f>
        <v>0</v>
      </c>
      <c r="G214" s="763" t="e">
        <f>#REF!</f>
        <v>#REF!</v>
      </c>
      <c r="H214" s="763" t="e">
        <f>#REF!</f>
        <v>#REF!</v>
      </c>
      <c r="I214" s="764">
        <f>IF(Monatsverwendungsnachweis!$P$6="ja",1,0)</f>
        <v>0</v>
      </c>
      <c r="J214" s="761">
        <f t="shared" si="45"/>
        <v>1</v>
      </c>
      <c r="K214" s="763">
        <f>Ermittlung_Pauschale!N213</f>
        <v>0</v>
      </c>
      <c r="L214" s="761">
        <f t="shared" si="46"/>
        <v>0</v>
      </c>
      <c r="M214" s="762">
        <f>Monatsverwendungsnachweis!$AG$7</f>
        <v>31</v>
      </c>
      <c r="N214" s="762">
        <f>Monatsverwendungsnachweis!J224</f>
        <v>0</v>
      </c>
      <c r="O214" s="761">
        <f t="shared" si="47"/>
        <v>0</v>
      </c>
      <c r="P214" s="761">
        <f t="shared" si="48"/>
        <v>0</v>
      </c>
      <c r="Q214" s="758">
        <f t="shared" si="49"/>
        <v>0</v>
      </c>
      <c r="R214" s="732">
        <f t="shared" si="50"/>
        <v>0</v>
      </c>
      <c r="S214" s="732">
        <f t="shared" si="51"/>
        <v>0</v>
      </c>
      <c r="T214" s="732">
        <f t="shared" si="52"/>
        <v>0</v>
      </c>
      <c r="U214" s="757">
        <f t="shared" si="53"/>
        <v>0</v>
      </c>
      <c r="V214" s="760"/>
      <c r="W214" s="759">
        <f t="shared" si="54"/>
        <v>0</v>
      </c>
      <c r="X214" s="758">
        <f t="shared" si="55"/>
        <v>0</v>
      </c>
      <c r="Y214" s="732">
        <f t="shared" si="56"/>
        <v>0</v>
      </c>
      <c r="Z214" s="732">
        <f t="shared" si="57"/>
        <v>0</v>
      </c>
      <c r="AA214" s="732">
        <f t="shared" si="58"/>
        <v>0</v>
      </c>
      <c r="AB214" s="757">
        <f t="shared" si="59"/>
        <v>0</v>
      </c>
    </row>
    <row r="215" spans="1:28" x14ac:dyDescent="0.25">
      <c r="A215" s="766" t="str">
        <f>Monatsverwendungsnachweis!A225</f>
        <v/>
      </c>
      <c r="B215" s="767">
        <f>Monatsverwendungsnachweis!B225</f>
        <v>0</v>
      </c>
      <c r="C215" s="767">
        <f>Monatsverwendungsnachweis!D225</f>
        <v>0</v>
      </c>
      <c r="D215" s="765">
        <f>Monatsverwendungsnachweis!F225</f>
        <v>0</v>
      </c>
      <c r="E215" s="766">
        <f>Monatsverwendungsnachweis!G225</f>
        <v>0</v>
      </c>
      <c r="F215" s="765">
        <f>Monatsverwendungsnachweis!H225</f>
        <v>0</v>
      </c>
      <c r="G215" s="763" t="e">
        <f>#REF!</f>
        <v>#REF!</v>
      </c>
      <c r="H215" s="763" t="e">
        <f>#REF!</f>
        <v>#REF!</v>
      </c>
      <c r="I215" s="764">
        <f>IF(Monatsverwendungsnachweis!$P$6="ja",1,0)</f>
        <v>0</v>
      </c>
      <c r="J215" s="761">
        <f t="shared" si="45"/>
        <v>1</v>
      </c>
      <c r="K215" s="763">
        <f>Ermittlung_Pauschale!N214</f>
        <v>0</v>
      </c>
      <c r="L215" s="761">
        <f t="shared" si="46"/>
        <v>0</v>
      </c>
      <c r="M215" s="762">
        <f>Monatsverwendungsnachweis!$AG$7</f>
        <v>31</v>
      </c>
      <c r="N215" s="762">
        <f>Monatsverwendungsnachweis!J225</f>
        <v>0</v>
      </c>
      <c r="O215" s="761">
        <f t="shared" si="47"/>
        <v>0</v>
      </c>
      <c r="P215" s="761">
        <f t="shared" si="48"/>
        <v>0</v>
      </c>
      <c r="Q215" s="758">
        <f t="shared" si="49"/>
        <v>0</v>
      </c>
      <c r="R215" s="732">
        <f t="shared" si="50"/>
        <v>0</v>
      </c>
      <c r="S215" s="732">
        <f t="shared" si="51"/>
        <v>0</v>
      </c>
      <c r="T215" s="732">
        <f t="shared" si="52"/>
        <v>0</v>
      </c>
      <c r="U215" s="757">
        <f t="shared" si="53"/>
        <v>0</v>
      </c>
      <c r="V215" s="760"/>
      <c r="W215" s="759">
        <f t="shared" si="54"/>
        <v>0</v>
      </c>
      <c r="X215" s="758">
        <f t="shared" si="55"/>
        <v>0</v>
      </c>
      <c r="Y215" s="732">
        <f t="shared" si="56"/>
        <v>0</v>
      </c>
      <c r="Z215" s="732">
        <f t="shared" si="57"/>
        <v>0</v>
      </c>
      <c r="AA215" s="732">
        <f t="shared" si="58"/>
        <v>0</v>
      </c>
      <c r="AB215" s="757">
        <f t="shared" si="59"/>
        <v>0</v>
      </c>
    </row>
    <row r="216" spans="1:28" x14ac:dyDescent="0.25">
      <c r="A216" s="766" t="str">
        <f>Monatsverwendungsnachweis!A226</f>
        <v/>
      </c>
      <c r="B216" s="767">
        <f>Monatsverwendungsnachweis!B226</f>
        <v>0</v>
      </c>
      <c r="C216" s="767">
        <f>Monatsverwendungsnachweis!D226</f>
        <v>0</v>
      </c>
      <c r="D216" s="765">
        <f>Monatsverwendungsnachweis!F226</f>
        <v>0</v>
      </c>
      <c r="E216" s="766">
        <f>Monatsverwendungsnachweis!G226</f>
        <v>0</v>
      </c>
      <c r="F216" s="765">
        <f>Monatsverwendungsnachweis!H226</f>
        <v>0</v>
      </c>
      <c r="G216" s="763" t="e">
        <f>#REF!</f>
        <v>#REF!</v>
      </c>
      <c r="H216" s="763" t="e">
        <f>#REF!</f>
        <v>#REF!</v>
      </c>
      <c r="I216" s="764">
        <f>IF(Monatsverwendungsnachweis!$P$6="ja",1,0)</f>
        <v>0</v>
      </c>
      <c r="J216" s="761">
        <f t="shared" si="45"/>
        <v>1</v>
      </c>
      <c r="K216" s="763">
        <f>Ermittlung_Pauschale!N215</f>
        <v>0</v>
      </c>
      <c r="L216" s="761">
        <f t="shared" si="46"/>
        <v>0</v>
      </c>
      <c r="M216" s="762">
        <f>Monatsverwendungsnachweis!$AG$7</f>
        <v>31</v>
      </c>
      <c r="N216" s="762">
        <f>Monatsverwendungsnachweis!J226</f>
        <v>0</v>
      </c>
      <c r="O216" s="761">
        <f t="shared" si="47"/>
        <v>0</v>
      </c>
      <c r="P216" s="761">
        <f t="shared" si="48"/>
        <v>0</v>
      </c>
      <c r="Q216" s="758">
        <f t="shared" si="49"/>
        <v>0</v>
      </c>
      <c r="R216" s="732">
        <f t="shared" si="50"/>
        <v>0</v>
      </c>
      <c r="S216" s="732">
        <f t="shared" si="51"/>
        <v>0</v>
      </c>
      <c r="T216" s="732">
        <f t="shared" si="52"/>
        <v>0</v>
      </c>
      <c r="U216" s="757">
        <f t="shared" si="53"/>
        <v>0</v>
      </c>
      <c r="V216" s="760"/>
      <c r="W216" s="759">
        <f t="shared" si="54"/>
        <v>0</v>
      </c>
      <c r="X216" s="758">
        <f t="shared" si="55"/>
        <v>0</v>
      </c>
      <c r="Y216" s="732">
        <f t="shared" si="56"/>
        <v>0</v>
      </c>
      <c r="Z216" s="732">
        <f t="shared" si="57"/>
        <v>0</v>
      </c>
      <c r="AA216" s="732">
        <f t="shared" si="58"/>
        <v>0</v>
      </c>
      <c r="AB216" s="757">
        <f t="shared" si="59"/>
        <v>0</v>
      </c>
    </row>
    <row r="217" spans="1:28" x14ac:dyDescent="0.25">
      <c r="A217" s="766" t="str">
        <f>Monatsverwendungsnachweis!A227</f>
        <v/>
      </c>
      <c r="B217" s="767">
        <f>Monatsverwendungsnachweis!B227</f>
        <v>0</v>
      </c>
      <c r="C217" s="767">
        <f>Monatsverwendungsnachweis!D227</f>
        <v>0</v>
      </c>
      <c r="D217" s="765">
        <f>Monatsverwendungsnachweis!F227</f>
        <v>0</v>
      </c>
      <c r="E217" s="766">
        <f>Monatsverwendungsnachweis!G227</f>
        <v>0</v>
      </c>
      <c r="F217" s="765">
        <f>Monatsverwendungsnachweis!H227</f>
        <v>0</v>
      </c>
      <c r="G217" s="763" t="e">
        <f>#REF!</f>
        <v>#REF!</v>
      </c>
      <c r="H217" s="763" t="e">
        <f>#REF!</f>
        <v>#REF!</v>
      </c>
      <c r="I217" s="764">
        <f>IF(Monatsverwendungsnachweis!$P$6="ja",1,0)</f>
        <v>0</v>
      </c>
      <c r="J217" s="761">
        <f t="shared" si="45"/>
        <v>1</v>
      </c>
      <c r="K217" s="763">
        <f>Ermittlung_Pauschale!N216</f>
        <v>0</v>
      </c>
      <c r="L217" s="761">
        <f t="shared" si="46"/>
        <v>0</v>
      </c>
      <c r="M217" s="762">
        <f>Monatsverwendungsnachweis!$AG$7</f>
        <v>31</v>
      </c>
      <c r="N217" s="762">
        <f>Monatsverwendungsnachweis!J227</f>
        <v>0</v>
      </c>
      <c r="O217" s="761">
        <f t="shared" si="47"/>
        <v>0</v>
      </c>
      <c r="P217" s="761">
        <f t="shared" si="48"/>
        <v>0</v>
      </c>
      <c r="Q217" s="758">
        <f t="shared" si="49"/>
        <v>0</v>
      </c>
      <c r="R217" s="732">
        <f t="shared" si="50"/>
        <v>0</v>
      </c>
      <c r="S217" s="732">
        <f t="shared" si="51"/>
        <v>0</v>
      </c>
      <c r="T217" s="732">
        <f t="shared" si="52"/>
        <v>0</v>
      </c>
      <c r="U217" s="757">
        <f t="shared" si="53"/>
        <v>0</v>
      </c>
      <c r="V217" s="760"/>
      <c r="W217" s="759">
        <f t="shared" si="54"/>
        <v>0</v>
      </c>
      <c r="X217" s="758">
        <f t="shared" si="55"/>
        <v>0</v>
      </c>
      <c r="Y217" s="732">
        <f t="shared" si="56"/>
        <v>0</v>
      </c>
      <c r="Z217" s="732">
        <f t="shared" si="57"/>
        <v>0</v>
      </c>
      <c r="AA217" s="732">
        <f t="shared" si="58"/>
        <v>0</v>
      </c>
      <c r="AB217" s="757">
        <f t="shared" si="59"/>
        <v>0</v>
      </c>
    </row>
    <row r="218" spans="1:28" x14ac:dyDescent="0.25">
      <c r="A218" s="766" t="str">
        <f>Monatsverwendungsnachweis!A228</f>
        <v/>
      </c>
      <c r="B218" s="767">
        <f>Monatsverwendungsnachweis!B228</f>
        <v>0</v>
      </c>
      <c r="C218" s="767">
        <f>Monatsverwendungsnachweis!D228</f>
        <v>0</v>
      </c>
      <c r="D218" s="765">
        <f>Monatsverwendungsnachweis!F228</f>
        <v>0</v>
      </c>
      <c r="E218" s="766">
        <f>Monatsverwendungsnachweis!G228</f>
        <v>0</v>
      </c>
      <c r="F218" s="765">
        <f>Monatsverwendungsnachweis!H228</f>
        <v>0</v>
      </c>
      <c r="G218" s="763" t="e">
        <f>#REF!</f>
        <v>#REF!</v>
      </c>
      <c r="H218" s="763" t="e">
        <f>#REF!</f>
        <v>#REF!</v>
      </c>
      <c r="I218" s="764">
        <f>IF(Monatsverwendungsnachweis!$P$6="ja",1,0)</f>
        <v>0</v>
      </c>
      <c r="J218" s="761">
        <f t="shared" si="45"/>
        <v>1</v>
      </c>
      <c r="K218" s="763">
        <f>Ermittlung_Pauschale!N217</f>
        <v>0</v>
      </c>
      <c r="L218" s="761">
        <f t="shared" si="46"/>
        <v>0</v>
      </c>
      <c r="M218" s="762">
        <f>Monatsverwendungsnachweis!$AG$7</f>
        <v>31</v>
      </c>
      <c r="N218" s="762">
        <f>Monatsverwendungsnachweis!J228</f>
        <v>0</v>
      </c>
      <c r="O218" s="761">
        <f t="shared" si="47"/>
        <v>0</v>
      </c>
      <c r="P218" s="761">
        <f t="shared" si="48"/>
        <v>0</v>
      </c>
      <c r="Q218" s="758">
        <f t="shared" si="49"/>
        <v>0</v>
      </c>
      <c r="R218" s="732">
        <f t="shared" si="50"/>
        <v>0</v>
      </c>
      <c r="S218" s="732">
        <f t="shared" si="51"/>
        <v>0</v>
      </c>
      <c r="T218" s="732">
        <f t="shared" si="52"/>
        <v>0</v>
      </c>
      <c r="U218" s="757">
        <f t="shared" si="53"/>
        <v>0</v>
      </c>
      <c r="V218" s="760"/>
      <c r="W218" s="759">
        <f t="shared" si="54"/>
        <v>0</v>
      </c>
      <c r="X218" s="758">
        <f t="shared" si="55"/>
        <v>0</v>
      </c>
      <c r="Y218" s="732">
        <f t="shared" si="56"/>
        <v>0</v>
      </c>
      <c r="Z218" s="732">
        <f t="shared" si="57"/>
        <v>0</v>
      </c>
      <c r="AA218" s="732">
        <f t="shared" si="58"/>
        <v>0</v>
      </c>
      <c r="AB218" s="757">
        <f t="shared" si="59"/>
        <v>0</v>
      </c>
    </row>
    <row r="219" spans="1:28" x14ac:dyDescent="0.25">
      <c r="A219" s="766" t="str">
        <f>Monatsverwendungsnachweis!A229</f>
        <v/>
      </c>
      <c r="B219" s="767">
        <f>Monatsverwendungsnachweis!B229</f>
        <v>0</v>
      </c>
      <c r="C219" s="767">
        <f>Monatsverwendungsnachweis!D229</f>
        <v>0</v>
      </c>
      <c r="D219" s="765">
        <f>Monatsverwendungsnachweis!F229</f>
        <v>0</v>
      </c>
      <c r="E219" s="766">
        <f>Monatsverwendungsnachweis!G229</f>
        <v>0</v>
      </c>
      <c r="F219" s="765">
        <f>Monatsverwendungsnachweis!H229</f>
        <v>0</v>
      </c>
      <c r="G219" s="763" t="e">
        <f>#REF!</f>
        <v>#REF!</v>
      </c>
      <c r="H219" s="763" t="e">
        <f>#REF!</f>
        <v>#REF!</v>
      </c>
      <c r="I219" s="764">
        <f>IF(Monatsverwendungsnachweis!$P$6="ja",1,0)</f>
        <v>0</v>
      </c>
      <c r="J219" s="761">
        <f t="shared" si="45"/>
        <v>1</v>
      </c>
      <c r="K219" s="763">
        <f>Ermittlung_Pauschale!N218</f>
        <v>0</v>
      </c>
      <c r="L219" s="761">
        <f t="shared" si="46"/>
        <v>0</v>
      </c>
      <c r="M219" s="762">
        <f>Monatsverwendungsnachweis!$AG$7</f>
        <v>31</v>
      </c>
      <c r="N219" s="762">
        <f>Monatsverwendungsnachweis!J229</f>
        <v>0</v>
      </c>
      <c r="O219" s="761">
        <f t="shared" si="47"/>
        <v>0</v>
      </c>
      <c r="P219" s="761">
        <f t="shared" si="48"/>
        <v>0</v>
      </c>
      <c r="Q219" s="758">
        <f t="shared" si="49"/>
        <v>0</v>
      </c>
      <c r="R219" s="732">
        <f t="shared" si="50"/>
        <v>0</v>
      </c>
      <c r="S219" s="732">
        <f t="shared" si="51"/>
        <v>0</v>
      </c>
      <c r="T219" s="732">
        <f t="shared" si="52"/>
        <v>0</v>
      </c>
      <c r="U219" s="757">
        <f t="shared" si="53"/>
        <v>0</v>
      </c>
      <c r="V219" s="760"/>
      <c r="W219" s="759">
        <f t="shared" si="54"/>
        <v>0</v>
      </c>
      <c r="X219" s="758">
        <f t="shared" si="55"/>
        <v>0</v>
      </c>
      <c r="Y219" s="732">
        <f t="shared" si="56"/>
        <v>0</v>
      </c>
      <c r="Z219" s="732">
        <f t="shared" si="57"/>
        <v>0</v>
      </c>
      <c r="AA219" s="732">
        <f t="shared" si="58"/>
        <v>0</v>
      </c>
      <c r="AB219" s="757">
        <f t="shared" si="59"/>
        <v>0</v>
      </c>
    </row>
    <row r="220" spans="1:28" x14ac:dyDescent="0.25">
      <c r="A220" s="766" t="str">
        <f>Monatsverwendungsnachweis!A230</f>
        <v/>
      </c>
      <c r="B220" s="767">
        <f>Monatsverwendungsnachweis!B230</f>
        <v>0</v>
      </c>
      <c r="C220" s="767">
        <f>Monatsverwendungsnachweis!D230</f>
        <v>0</v>
      </c>
      <c r="D220" s="765">
        <f>Monatsverwendungsnachweis!F230</f>
        <v>0</v>
      </c>
      <c r="E220" s="766">
        <f>Monatsverwendungsnachweis!G230</f>
        <v>0</v>
      </c>
      <c r="F220" s="765">
        <f>Monatsverwendungsnachweis!H230</f>
        <v>0</v>
      </c>
      <c r="G220" s="763" t="e">
        <f>#REF!</f>
        <v>#REF!</v>
      </c>
      <c r="H220" s="763" t="e">
        <f>#REF!</f>
        <v>#REF!</v>
      </c>
      <c r="I220" s="764">
        <f>IF(Monatsverwendungsnachweis!$P$6="ja",1,0)</f>
        <v>0</v>
      </c>
      <c r="J220" s="761">
        <f t="shared" si="45"/>
        <v>1</v>
      </c>
      <c r="K220" s="763">
        <f>Ermittlung_Pauschale!N219</f>
        <v>0</v>
      </c>
      <c r="L220" s="761">
        <f t="shared" si="46"/>
        <v>0</v>
      </c>
      <c r="M220" s="762">
        <f>Monatsverwendungsnachweis!$AG$7</f>
        <v>31</v>
      </c>
      <c r="N220" s="762">
        <f>Monatsverwendungsnachweis!J230</f>
        <v>0</v>
      </c>
      <c r="O220" s="761">
        <f t="shared" si="47"/>
        <v>0</v>
      </c>
      <c r="P220" s="761">
        <f t="shared" si="48"/>
        <v>0</v>
      </c>
      <c r="Q220" s="758">
        <f t="shared" si="49"/>
        <v>0</v>
      </c>
      <c r="R220" s="732">
        <f t="shared" si="50"/>
        <v>0</v>
      </c>
      <c r="S220" s="732">
        <f t="shared" si="51"/>
        <v>0</v>
      </c>
      <c r="T220" s="732">
        <f t="shared" si="52"/>
        <v>0</v>
      </c>
      <c r="U220" s="757">
        <f t="shared" si="53"/>
        <v>0</v>
      </c>
      <c r="V220" s="760"/>
      <c r="W220" s="759">
        <f t="shared" si="54"/>
        <v>0</v>
      </c>
      <c r="X220" s="758">
        <f t="shared" si="55"/>
        <v>0</v>
      </c>
      <c r="Y220" s="732">
        <f t="shared" si="56"/>
        <v>0</v>
      </c>
      <c r="Z220" s="732">
        <f t="shared" si="57"/>
        <v>0</v>
      </c>
      <c r="AA220" s="732">
        <f t="shared" si="58"/>
        <v>0</v>
      </c>
      <c r="AB220" s="757">
        <f t="shared" si="59"/>
        <v>0</v>
      </c>
    </row>
    <row r="221" spans="1:28" x14ac:dyDescent="0.25">
      <c r="A221" s="766" t="str">
        <f>Monatsverwendungsnachweis!A231</f>
        <v/>
      </c>
      <c r="B221" s="767">
        <f>Monatsverwendungsnachweis!B231</f>
        <v>0</v>
      </c>
      <c r="C221" s="767">
        <f>Monatsverwendungsnachweis!D231</f>
        <v>0</v>
      </c>
      <c r="D221" s="765">
        <f>Monatsverwendungsnachweis!F231</f>
        <v>0</v>
      </c>
      <c r="E221" s="766">
        <f>Monatsverwendungsnachweis!G231</f>
        <v>0</v>
      </c>
      <c r="F221" s="765">
        <f>Monatsverwendungsnachweis!H231</f>
        <v>0</v>
      </c>
      <c r="G221" s="763" t="e">
        <f>#REF!</f>
        <v>#REF!</v>
      </c>
      <c r="H221" s="763" t="e">
        <f>#REF!</f>
        <v>#REF!</v>
      </c>
      <c r="I221" s="764">
        <f>IF(Monatsverwendungsnachweis!$P$6="ja",1,0)</f>
        <v>0</v>
      </c>
      <c r="J221" s="761">
        <f t="shared" si="45"/>
        <v>1</v>
      </c>
      <c r="K221" s="763">
        <f>Ermittlung_Pauschale!N220</f>
        <v>0</v>
      </c>
      <c r="L221" s="761">
        <f t="shared" si="46"/>
        <v>0</v>
      </c>
      <c r="M221" s="762">
        <f>Monatsverwendungsnachweis!$AG$7</f>
        <v>31</v>
      </c>
      <c r="N221" s="762">
        <f>Monatsverwendungsnachweis!J231</f>
        <v>0</v>
      </c>
      <c r="O221" s="761">
        <f t="shared" si="47"/>
        <v>0</v>
      </c>
      <c r="P221" s="761">
        <f t="shared" si="48"/>
        <v>0</v>
      </c>
      <c r="Q221" s="758">
        <f t="shared" si="49"/>
        <v>0</v>
      </c>
      <c r="R221" s="732">
        <f t="shared" si="50"/>
        <v>0</v>
      </c>
      <c r="S221" s="732">
        <f t="shared" si="51"/>
        <v>0</v>
      </c>
      <c r="T221" s="732">
        <f t="shared" si="52"/>
        <v>0</v>
      </c>
      <c r="U221" s="757">
        <f t="shared" si="53"/>
        <v>0</v>
      </c>
      <c r="V221" s="760"/>
      <c r="W221" s="759">
        <f t="shared" si="54"/>
        <v>0</v>
      </c>
      <c r="X221" s="758">
        <f t="shared" si="55"/>
        <v>0</v>
      </c>
      <c r="Y221" s="732">
        <f t="shared" si="56"/>
        <v>0</v>
      </c>
      <c r="Z221" s="732">
        <f t="shared" si="57"/>
        <v>0</v>
      </c>
      <c r="AA221" s="732">
        <f t="shared" si="58"/>
        <v>0</v>
      </c>
      <c r="AB221" s="757">
        <f t="shared" si="59"/>
        <v>0</v>
      </c>
    </row>
    <row r="222" spans="1:28" x14ac:dyDescent="0.25">
      <c r="A222" s="766" t="str">
        <f>Monatsverwendungsnachweis!A232</f>
        <v/>
      </c>
      <c r="B222" s="767">
        <f>Monatsverwendungsnachweis!B232</f>
        <v>0</v>
      </c>
      <c r="C222" s="767">
        <f>Monatsverwendungsnachweis!D232</f>
        <v>0</v>
      </c>
      <c r="D222" s="765">
        <f>Monatsverwendungsnachweis!F232</f>
        <v>0</v>
      </c>
      <c r="E222" s="766">
        <f>Monatsverwendungsnachweis!G232</f>
        <v>0</v>
      </c>
      <c r="F222" s="765">
        <f>Monatsverwendungsnachweis!H232</f>
        <v>0</v>
      </c>
      <c r="G222" s="763" t="e">
        <f>#REF!</f>
        <v>#REF!</v>
      </c>
      <c r="H222" s="763" t="e">
        <f>#REF!</f>
        <v>#REF!</v>
      </c>
      <c r="I222" s="764">
        <f>IF(Monatsverwendungsnachweis!$P$6="ja",1,0)</f>
        <v>0</v>
      </c>
      <c r="J222" s="761">
        <f t="shared" si="45"/>
        <v>1</v>
      </c>
      <c r="K222" s="763">
        <f>Ermittlung_Pauschale!N221</f>
        <v>0</v>
      </c>
      <c r="L222" s="761">
        <f t="shared" si="46"/>
        <v>0</v>
      </c>
      <c r="M222" s="762">
        <f>Monatsverwendungsnachweis!$AG$7</f>
        <v>31</v>
      </c>
      <c r="N222" s="762">
        <f>Monatsverwendungsnachweis!J232</f>
        <v>0</v>
      </c>
      <c r="O222" s="761">
        <f t="shared" si="47"/>
        <v>0</v>
      </c>
      <c r="P222" s="761">
        <f t="shared" si="48"/>
        <v>0</v>
      </c>
      <c r="Q222" s="758">
        <f t="shared" si="49"/>
        <v>0</v>
      </c>
      <c r="R222" s="732">
        <f t="shared" si="50"/>
        <v>0</v>
      </c>
      <c r="S222" s="732">
        <f t="shared" si="51"/>
        <v>0</v>
      </c>
      <c r="T222" s="732">
        <f t="shared" si="52"/>
        <v>0</v>
      </c>
      <c r="U222" s="757">
        <f t="shared" si="53"/>
        <v>0</v>
      </c>
      <c r="V222" s="760"/>
      <c r="W222" s="759">
        <f t="shared" si="54"/>
        <v>0</v>
      </c>
      <c r="X222" s="758">
        <f t="shared" si="55"/>
        <v>0</v>
      </c>
      <c r="Y222" s="732">
        <f t="shared" si="56"/>
        <v>0</v>
      </c>
      <c r="Z222" s="732">
        <f t="shared" si="57"/>
        <v>0</v>
      </c>
      <c r="AA222" s="732">
        <f t="shared" si="58"/>
        <v>0</v>
      </c>
      <c r="AB222" s="757">
        <f t="shared" si="59"/>
        <v>0</v>
      </c>
    </row>
    <row r="223" spans="1:28" x14ac:dyDescent="0.25">
      <c r="A223" s="766" t="str">
        <f>Monatsverwendungsnachweis!A233</f>
        <v/>
      </c>
      <c r="B223" s="767">
        <f>Monatsverwendungsnachweis!B233</f>
        <v>0</v>
      </c>
      <c r="C223" s="767">
        <f>Monatsverwendungsnachweis!D233</f>
        <v>0</v>
      </c>
      <c r="D223" s="765">
        <f>Monatsverwendungsnachweis!F233</f>
        <v>0</v>
      </c>
      <c r="E223" s="766">
        <f>Monatsverwendungsnachweis!G233</f>
        <v>0</v>
      </c>
      <c r="F223" s="765">
        <f>Monatsverwendungsnachweis!H233</f>
        <v>0</v>
      </c>
      <c r="G223" s="763" t="e">
        <f>#REF!</f>
        <v>#REF!</v>
      </c>
      <c r="H223" s="763" t="e">
        <f>#REF!</f>
        <v>#REF!</v>
      </c>
      <c r="I223" s="764">
        <f>IF(Monatsverwendungsnachweis!$P$6="ja",1,0)</f>
        <v>0</v>
      </c>
      <c r="J223" s="761">
        <f t="shared" si="45"/>
        <v>1</v>
      </c>
      <c r="K223" s="763">
        <f>Ermittlung_Pauschale!N222</f>
        <v>0</v>
      </c>
      <c r="L223" s="761">
        <f t="shared" si="46"/>
        <v>0</v>
      </c>
      <c r="M223" s="762">
        <f>Monatsverwendungsnachweis!$AG$7</f>
        <v>31</v>
      </c>
      <c r="N223" s="762">
        <f>Monatsverwendungsnachweis!J233</f>
        <v>0</v>
      </c>
      <c r="O223" s="761">
        <f t="shared" si="47"/>
        <v>0</v>
      </c>
      <c r="P223" s="761">
        <f t="shared" si="48"/>
        <v>0</v>
      </c>
      <c r="Q223" s="758">
        <f t="shared" si="49"/>
        <v>0</v>
      </c>
      <c r="R223" s="732">
        <f t="shared" si="50"/>
        <v>0</v>
      </c>
      <c r="S223" s="732">
        <f t="shared" si="51"/>
        <v>0</v>
      </c>
      <c r="T223" s="732">
        <f t="shared" si="52"/>
        <v>0</v>
      </c>
      <c r="U223" s="757">
        <f t="shared" si="53"/>
        <v>0</v>
      </c>
      <c r="V223" s="760"/>
      <c r="W223" s="759">
        <f t="shared" si="54"/>
        <v>0</v>
      </c>
      <c r="X223" s="758">
        <f t="shared" si="55"/>
        <v>0</v>
      </c>
      <c r="Y223" s="732">
        <f t="shared" si="56"/>
        <v>0</v>
      </c>
      <c r="Z223" s="732">
        <f t="shared" si="57"/>
        <v>0</v>
      </c>
      <c r="AA223" s="732">
        <f t="shared" si="58"/>
        <v>0</v>
      </c>
      <c r="AB223" s="757">
        <f t="shared" si="59"/>
        <v>0</v>
      </c>
    </row>
    <row r="224" spans="1:28" x14ac:dyDescent="0.25">
      <c r="A224" s="766" t="str">
        <f>Monatsverwendungsnachweis!A234</f>
        <v/>
      </c>
      <c r="B224" s="767">
        <f>Monatsverwendungsnachweis!B234</f>
        <v>0</v>
      </c>
      <c r="C224" s="767">
        <f>Monatsverwendungsnachweis!D234</f>
        <v>0</v>
      </c>
      <c r="D224" s="765">
        <f>Monatsverwendungsnachweis!F234</f>
        <v>0</v>
      </c>
      <c r="E224" s="766">
        <f>Monatsverwendungsnachweis!G234</f>
        <v>0</v>
      </c>
      <c r="F224" s="765">
        <f>Monatsverwendungsnachweis!H234</f>
        <v>0</v>
      </c>
      <c r="G224" s="763" t="e">
        <f>#REF!</f>
        <v>#REF!</v>
      </c>
      <c r="H224" s="763" t="e">
        <f>#REF!</f>
        <v>#REF!</v>
      </c>
      <c r="I224" s="764">
        <f>IF(Monatsverwendungsnachweis!$P$6="ja",1,0)</f>
        <v>0</v>
      </c>
      <c r="J224" s="761">
        <f t="shared" si="45"/>
        <v>1</v>
      </c>
      <c r="K224" s="763">
        <f>Ermittlung_Pauschale!N223</f>
        <v>0</v>
      </c>
      <c r="L224" s="761">
        <f t="shared" si="46"/>
        <v>0</v>
      </c>
      <c r="M224" s="762">
        <f>Monatsverwendungsnachweis!$AG$7</f>
        <v>31</v>
      </c>
      <c r="N224" s="762">
        <f>Monatsverwendungsnachweis!J234</f>
        <v>0</v>
      </c>
      <c r="O224" s="761">
        <f t="shared" si="47"/>
        <v>0</v>
      </c>
      <c r="P224" s="761">
        <f t="shared" si="48"/>
        <v>0</v>
      </c>
      <c r="Q224" s="758">
        <f t="shared" si="49"/>
        <v>0</v>
      </c>
      <c r="R224" s="732">
        <f t="shared" si="50"/>
        <v>0</v>
      </c>
      <c r="S224" s="732">
        <f t="shared" si="51"/>
        <v>0</v>
      </c>
      <c r="T224" s="732">
        <f t="shared" si="52"/>
        <v>0</v>
      </c>
      <c r="U224" s="757">
        <f t="shared" si="53"/>
        <v>0</v>
      </c>
      <c r="V224" s="760"/>
      <c r="W224" s="759">
        <f t="shared" si="54"/>
        <v>0</v>
      </c>
      <c r="X224" s="758">
        <f t="shared" si="55"/>
        <v>0</v>
      </c>
      <c r="Y224" s="732">
        <f t="shared" si="56"/>
        <v>0</v>
      </c>
      <c r="Z224" s="732">
        <f t="shared" si="57"/>
        <v>0</v>
      </c>
      <c r="AA224" s="732">
        <f t="shared" si="58"/>
        <v>0</v>
      </c>
      <c r="AB224" s="757">
        <f t="shared" si="59"/>
        <v>0</v>
      </c>
    </row>
    <row r="225" spans="1:28" x14ac:dyDescent="0.25">
      <c r="A225" s="766" t="str">
        <f>Monatsverwendungsnachweis!A235</f>
        <v/>
      </c>
      <c r="B225" s="767">
        <f>Monatsverwendungsnachweis!B235</f>
        <v>0</v>
      </c>
      <c r="C225" s="767">
        <f>Monatsverwendungsnachweis!D235</f>
        <v>0</v>
      </c>
      <c r="D225" s="765">
        <f>Monatsverwendungsnachweis!F235</f>
        <v>0</v>
      </c>
      <c r="E225" s="766">
        <f>Monatsverwendungsnachweis!G235</f>
        <v>0</v>
      </c>
      <c r="F225" s="765">
        <f>Monatsverwendungsnachweis!H235</f>
        <v>0</v>
      </c>
      <c r="G225" s="763" t="e">
        <f>#REF!</f>
        <v>#REF!</v>
      </c>
      <c r="H225" s="763" t="e">
        <f>#REF!</f>
        <v>#REF!</v>
      </c>
      <c r="I225" s="764">
        <f>IF(Monatsverwendungsnachweis!$P$6="ja",1,0)</f>
        <v>0</v>
      </c>
      <c r="J225" s="761">
        <f t="shared" si="45"/>
        <v>1</v>
      </c>
      <c r="K225" s="763">
        <f>Ermittlung_Pauschale!N224</f>
        <v>0</v>
      </c>
      <c r="L225" s="761">
        <f t="shared" si="46"/>
        <v>0</v>
      </c>
      <c r="M225" s="762">
        <f>Monatsverwendungsnachweis!$AG$7</f>
        <v>31</v>
      </c>
      <c r="N225" s="762">
        <f>Monatsverwendungsnachweis!J235</f>
        <v>0</v>
      </c>
      <c r="O225" s="761">
        <f t="shared" si="47"/>
        <v>0</v>
      </c>
      <c r="P225" s="761">
        <f t="shared" si="48"/>
        <v>0</v>
      </c>
      <c r="Q225" s="758">
        <f t="shared" si="49"/>
        <v>0</v>
      </c>
      <c r="R225" s="732">
        <f t="shared" si="50"/>
        <v>0</v>
      </c>
      <c r="S225" s="732">
        <f t="shared" si="51"/>
        <v>0</v>
      </c>
      <c r="T225" s="732">
        <f t="shared" si="52"/>
        <v>0</v>
      </c>
      <c r="U225" s="757">
        <f t="shared" si="53"/>
        <v>0</v>
      </c>
      <c r="V225" s="760"/>
      <c r="W225" s="759">
        <f t="shared" si="54"/>
        <v>0</v>
      </c>
      <c r="X225" s="758">
        <f t="shared" si="55"/>
        <v>0</v>
      </c>
      <c r="Y225" s="732">
        <f t="shared" si="56"/>
        <v>0</v>
      </c>
      <c r="Z225" s="732">
        <f t="shared" si="57"/>
        <v>0</v>
      </c>
      <c r="AA225" s="732">
        <f t="shared" si="58"/>
        <v>0</v>
      </c>
      <c r="AB225" s="757">
        <f t="shared" si="59"/>
        <v>0</v>
      </c>
    </row>
    <row r="226" spans="1:28" x14ac:dyDescent="0.25">
      <c r="A226" s="766" t="str">
        <f>Monatsverwendungsnachweis!A236</f>
        <v/>
      </c>
      <c r="B226" s="767">
        <f>Monatsverwendungsnachweis!B236</f>
        <v>0</v>
      </c>
      <c r="C226" s="767">
        <f>Monatsverwendungsnachweis!D236</f>
        <v>0</v>
      </c>
      <c r="D226" s="765">
        <f>Monatsverwendungsnachweis!F236</f>
        <v>0</v>
      </c>
      <c r="E226" s="766">
        <f>Monatsverwendungsnachweis!G236</f>
        <v>0</v>
      </c>
      <c r="F226" s="765">
        <f>Monatsverwendungsnachweis!H236</f>
        <v>0</v>
      </c>
      <c r="G226" s="763" t="e">
        <f>#REF!</f>
        <v>#REF!</v>
      </c>
      <c r="H226" s="763" t="e">
        <f>#REF!</f>
        <v>#REF!</v>
      </c>
      <c r="I226" s="764">
        <f>IF(Monatsverwendungsnachweis!$P$6="ja",1,0)</f>
        <v>0</v>
      </c>
      <c r="J226" s="761">
        <f t="shared" si="45"/>
        <v>1</v>
      </c>
      <c r="K226" s="763">
        <f>Ermittlung_Pauschale!N225</f>
        <v>0</v>
      </c>
      <c r="L226" s="761">
        <f t="shared" si="46"/>
        <v>0</v>
      </c>
      <c r="M226" s="762">
        <f>Monatsverwendungsnachweis!$AG$7</f>
        <v>31</v>
      </c>
      <c r="N226" s="762">
        <f>Monatsverwendungsnachweis!J236</f>
        <v>0</v>
      </c>
      <c r="O226" s="761">
        <f t="shared" si="47"/>
        <v>0</v>
      </c>
      <c r="P226" s="761">
        <f t="shared" si="48"/>
        <v>0</v>
      </c>
      <c r="Q226" s="758">
        <f t="shared" si="49"/>
        <v>0</v>
      </c>
      <c r="R226" s="732">
        <f t="shared" si="50"/>
        <v>0</v>
      </c>
      <c r="S226" s="732">
        <f t="shared" si="51"/>
        <v>0</v>
      </c>
      <c r="T226" s="732">
        <f t="shared" si="52"/>
        <v>0</v>
      </c>
      <c r="U226" s="757">
        <f t="shared" si="53"/>
        <v>0</v>
      </c>
      <c r="V226" s="760"/>
      <c r="W226" s="759">
        <f t="shared" si="54"/>
        <v>0</v>
      </c>
      <c r="X226" s="758">
        <f t="shared" si="55"/>
        <v>0</v>
      </c>
      <c r="Y226" s="732">
        <f t="shared" si="56"/>
        <v>0</v>
      </c>
      <c r="Z226" s="732">
        <f t="shared" si="57"/>
        <v>0</v>
      </c>
      <c r="AA226" s="732">
        <f t="shared" si="58"/>
        <v>0</v>
      </c>
      <c r="AB226" s="757">
        <f t="shared" si="59"/>
        <v>0</v>
      </c>
    </row>
    <row r="227" spans="1:28" x14ac:dyDescent="0.25">
      <c r="A227" s="766" t="str">
        <f>Monatsverwendungsnachweis!A237</f>
        <v/>
      </c>
      <c r="B227" s="767">
        <f>Monatsverwendungsnachweis!B237</f>
        <v>0</v>
      </c>
      <c r="C227" s="767">
        <f>Monatsverwendungsnachweis!D237</f>
        <v>0</v>
      </c>
      <c r="D227" s="765">
        <f>Monatsverwendungsnachweis!F237</f>
        <v>0</v>
      </c>
      <c r="E227" s="766">
        <f>Monatsverwendungsnachweis!G237</f>
        <v>0</v>
      </c>
      <c r="F227" s="765">
        <f>Monatsverwendungsnachweis!H237</f>
        <v>0</v>
      </c>
      <c r="G227" s="763" t="e">
        <f>#REF!</f>
        <v>#REF!</v>
      </c>
      <c r="H227" s="763" t="e">
        <f>#REF!</f>
        <v>#REF!</v>
      </c>
      <c r="I227" s="764">
        <f>IF(Monatsverwendungsnachweis!$P$6="ja",1,0)</f>
        <v>0</v>
      </c>
      <c r="J227" s="761">
        <f t="shared" si="45"/>
        <v>1</v>
      </c>
      <c r="K227" s="763">
        <f>Ermittlung_Pauschale!N226</f>
        <v>0</v>
      </c>
      <c r="L227" s="761">
        <f t="shared" si="46"/>
        <v>0</v>
      </c>
      <c r="M227" s="762">
        <f>Monatsverwendungsnachweis!$AG$7</f>
        <v>31</v>
      </c>
      <c r="N227" s="762">
        <f>Monatsverwendungsnachweis!J237</f>
        <v>0</v>
      </c>
      <c r="O227" s="761">
        <f t="shared" si="47"/>
        <v>0</v>
      </c>
      <c r="P227" s="761">
        <f t="shared" si="48"/>
        <v>0</v>
      </c>
      <c r="Q227" s="758">
        <f t="shared" si="49"/>
        <v>0</v>
      </c>
      <c r="R227" s="732">
        <f t="shared" si="50"/>
        <v>0</v>
      </c>
      <c r="S227" s="732">
        <f t="shared" si="51"/>
        <v>0</v>
      </c>
      <c r="T227" s="732">
        <f t="shared" si="52"/>
        <v>0</v>
      </c>
      <c r="U227" s="757">
        <f t="shared" si="53"/>
        <v>0</v>
      </c>
      <c r="V227" s="760"/>
      <c r="W227" s="759">
        <f t="shared" si="54"/>
        <v>0</v>
      </c>
      <c r="X227" s="758">
        <f t="shared" si="55"/>
        <v>0</v>
      </c>
      <c r="Y227" s="732">
        <f t="shared" si="56"/>
        <v>0</v>
      </c>
      <c r="Z227" s="732">
        <f t="shared" si="57"/>
        <v>0</v>
      </c>
      <c r="AA227" s="732">
        <f t="shared" si="58"/>
        <v>0</v>
      </c>
      <c r="AB227" s="757">
        <f t="shared" si="59"/>
        <v>0</v>
      </c>
    </row>
    <row r="228" spans="1:28" x14ac:dyDescent="0.25">
      <c r="A228" s="766" t="str">
        <f>Monatsverwendungsnachweis!A238</f>
        <v/>
      </c>
      <c r="B228" s="767">
        <f>Monatsverwendungsnachweis!B238</f>
        <v>0</v>
      </c>
      <c r="C228" s="767">
        <f>Monatsverwendungsnachweis!D238</f>
        <v>0</v>
      </c>
      <c r="D228" s="765">
        <f>Monatsverwendungsnachweis!F238</f>
        <v>0</v>
      </c>
      <c r="E228" s="766">
        <f>Monatsverwendungsnachweis!G238</f>
        <v>0</v>
      </c>
      <c r="F228" s="765">
        <f>Monatsverwendungsnachweis!H238</f>
        <v>0</v>
      </c>
      <c r="G228" s="763" t="e">
        <f>#REF!</f>
        <v>#REF!</v>
      </c>
      <c r="H228" s="763" t="e">
        <f>#REF!</f>
        <v>#REF!</v>
      </c>
      <c r="I228" s="764">
        <f>IF(Monatsverwendungsnachweis!$P$6="ja",1,0)</f>
        <v>0</v>
      </c>
      <c r="J228" s="761">
        <f t="shared" si="45"/>
        <v>1</v>
      </c>
      <c r="K228" s="763">
        <f>Ermittlung_Pauschale!N227</f>
        <v>0</v>
      </c>
      <c r="L228" s="761">
        <f t="shared" si="46"/>
        <v>0</v>
      </c>
      <c r="M228" s="762">
        <f>Monatsverwendungsnachweis!$AG$7</f>
        <v>31</v>
      </c>
      <c r="N228" s="762">
        <f>Monatsverwendungsnachweis!J238</f>
        <v>0</v>
      </c>
      <c r="O228" s="761">
        <f t="shared" si="47"/>
        <v>0</v>
      </c>
      <c r="P228" s="761">
        <f t="shared" si="48"/>
        <v>0</v>
      </c>
      <c r="Q228" s="758">
        <f t="shared" si="49"/>
        <v>0</v>
      </c>
      <c r="R228" s="732">
        <f t="shared" si="50"/>
        <v>0</v>
      </c>
      <c r="S228" s="732">
        <f t="shared" si="51"/>
        <v>0</v>
      </c>
      <c r="T228" s="732">
        <f t="shared" si="52"/>
        <v>0</v>
      </c>
      <c r="U228" s="757">
        <f t="shared" si="53"/>
        <v>0</v>
      </c>
      <c r="V228" s="760"/>
      <c r="W228" s="759">
        <f t="shared" si="54"/>
        <v>0</v>
      </c>
      <c r="X228" s="758">
        <f t="shared" si="55"/>
        <v>0</v>
      </c>
      <c r="Y228" s="732">
        <f t="shared" si="56"/>
        <v>0</v>
      </c>
      <c r="Z228" s="732">
        <f t="shared" si="57"/>
        <v>0</v>
      </c>
      <c r="AA228" s="732">
        <f t="shared" si="58"/>
        <v>0</v>
      </c>
      <c r="AB228" s="757">
        <f t="shared" si="59"/>
        <v>0</v>
      </c>
    </row>
    <row r="229" spans="1:28" x14ac:dyDescent="0.25">
      <c r="A229" s="766" t="str">
        <f>Monatsverwendungsnachweis!A239</f>
        <v/>
      </c>
      <c r="B229" s="767">
        <f>Monatsverwendungsnachweis!B239</f>
        <v>0</v>
      </c>
      <c r="C229" s="767">
        <f>Monatsverwendungsnachweis!D239</f>
        <v>0</v>
      </c>
      <c r="D229" s="765">
        <f>Monatsverwendungsnachweis!F239</f>
        <v>0</v>
      </c>
      <c r="E229" s="766">
        <f>Monatsverwendungsnachweis!G239</f>
        <v>0</v>
      </c>
      <c r="F229" s="765">
        <f>Monatsverwendungsnachweis!H239</f>
        <v>0</v>
      </c>
      <c r="G229" s="763" t="e">
        <f>#REF!</f>
        <v>#REF!</v>
      </c>
      <c r="H229" s="763" t="e">
        <f>#REF!</f>
        <v>#REF!</v>
      </c>
      <c r="I229" s="764">
        <f>IF(Monatsverwendungsnachweis!$P$6="ja",1,0)</f>
        <v>0</v>
      </c>
      <c r="J229" s="761">
        <f t="shared" si="45"/>
        <v>1</v>
      </c>
      <c r="K229" s="763">
        <f>Ermittlung_Pauschale!N228</f>
        <v>0</v>
      </c>
      <c r="L229" s="761">
        <f t="shared" si="46"/>
        <v>0</v>
      </c>
      <c r="M229" s="762">
        <f>Monatsverwendungsnachweis!$AG$7</f>
        <v>31</v>
      </c>
      <c r="N229" s="762">
        <f>Monatsverwendungsnachweis!J239</f>
        <v>0</v>
      </c>
      <c r="O229" s="761">
        <f t="shared" si="47"/>
        <v>0</v>
      </c>
      <c r="P229" s="761">
        <f t="shared" si="48"/>
        <v>0</v>
      </c>
      <c r="Q229" s="758">
        <f t="shared" si="49"/>
        <v>0</v>
      </c>
      <c r="R229" s="732">
        <f t="shared" si="50"/>
        <v>0</v>
      </c>
      <c r="S229" s="732">
        <f t="shared" si="51"/>
        <v>0</v>
      </c>
      <c r="T229" s="732">
        <f t="shared" si="52"/>
        <v>0</v>
      </c>
      <c r="U229" s="757">
        <f t="shared" si="53"/>
        <v>0</v>
      </c>
      <c r="V229" s="760"/>
      <c r="W229" s="759">
        <f t="shared" si="54"/>
        <v>0</v>
      </c>
      <c r="X229" s="758">
        <f t="shared" si="55"/>
        <v>0</v>
      </c>
      <c r="Y229" s="732">
        <f t="shared" si="56"/>
        <v>0</v>
      </c>
      <c r="Z229" s="732">
        <f t="shared" si="57"/>
        <v>0</v>
      </c>
      <c r="AA229" s="732">
        <f t="shared" si="58"/>
        <v>0</v>
      </c>
      <c r="AB229" s="757">
        <f t="shared" si="59"/>
        <v>0</v>
      </c>
    </row>
    <row r="230" spans="1:28" x14ac:dyDescent="0.25">
      <c r="A230" s="766" t="str">
        <f>Monatsverwendungsnachweis!A240</f>
        <v/>
      </c>
      <c r="B230" s="767">
        <f>Monatsverwendungsnachweis!B240</f>
        <v>0</v>
      </c>
      <c r="C230" s="767">
        <f>Monatsverwendungsnachweis!D240</f>
        <v>0</v>
      </c>
      <c r="D230" s="765">
        <f>Monatsverwendungsnachweis!F240</f>
        <v>0</v>
      </c>
      <c r="E230" s="766">
        <f>Monatsverwendungsnachweis!G240</f>
        <v>0</v>
      </c>
      <c r="F230" s="765">
        <f>Monatsverwendungsnachweis!H240</f>
        <v>0</v>
      </c>
      <c r="G230" s="763" t="e">
        <f>#REF!</f>
        <v>#REF!</v>
      </c>
      <c r="H230" s="763" t="e">
        <f>#REF!</f>
        <v>#REF!</v>
      </c>
      <c r="I230" s="764">
        <f>IF(Monatsverwendungsnachweis!$P$6="ja",1,0)</f>
        <v>0</v>
      </c>
      <c r="J230" s="761">
        <f t="shared" si="45"/>
        <v>1</v>
      </c>
      <c r="K230" s="763">
        <f>Ermittlung_Pauschale!N229</f>
        <v>0</v>
      </c>
      <c r="L230" s="761">
        <f t="shared" si="46"/>
        <v>0</v>
      </c>
      <c r="M230" s="762">
        <f>Monatsverwendungsnachweis!$AG$7</f>
        <v>31</v>
      </c>
      <c r="N230" s="762">
        <f>Monatsverwendungsnachweis!J240</f>
        <v>0</v>
      </c>
      <c r="O230" s="761">
        <f t="shared" si="47"/>
        <v>0</v>
      </c>
      <c r="P230" s="761">
        <f t="shared" si="48"/>
        <v>0</v>
      </c>
      <c r="Q230" s="758">
        <f t="shared" si="49"/>
        <v>0</v>
      </c>
      <c r="R230" s="732">
        <f t="shared" si="50"/>
        <v>0</v>
      </c>
      <c r="S230" s="732">
        <f t="shared" si="51"/>
        <v>0</v>
      </c>
      <c r="T230" s="732">
        <f t="shared" si="52"/>
        <v>0</v>
      </c>
      <c r="U230" s="757">
        <f t="shared" si="53"/>
        <v>0</v>
      </c>
      <c r="V230" s="760"/>
      <c r="W230" s="759">
        <f t="shared" si="54"/>
        <v>0</v>
      </c>
      <c r="X230" s="758">
        <f t="shared" si="55"/>
        <v>0</v>
      </c>
      <c r="Y230" s="732">
        <f t="shared" si="56"/>
        <v>0</v>
      </c>
      <c r="Z230" s="732">
        <f t="shared" si="57"/>
        <v>0</v>
      </c>
      <c r="AA230" s="732">
        <f t="shared" si="58"/>
        <v>0</v>
      </c>
      <c r="AB230" s="757">
        <f t="shared" si="59"/>
        <v>0</v>
      </c>
    </row>
    <row r="231" spans="1:28" x14ac:dyDescent="0.25">
      <c r="A231" s="766" t="str">
        <f>Monatsverwendungsnachweis!A241</f>
        <v/>
      </c>
      <c r="B231" s="767">
        <f>Monatsverwendungsnachweis!B241</f>
        <v>0</v>
      </c>
      <c r="C231" s="767">
        <f>Monatsverwendungsnachweis!D241</f>
        <v>0</v>
      </c>
      <c r="D231" s="765">
        <f>Monatsverwendungsnachweis!F241</f>
        <v>0</v>
      </c>
      <c r="E231" s="766">
        <f>Monatsverwendungsnachweis!G241</f>
        <v>0</v>
      </c>
      <c r="F231" s="765">
        <f>Monatsverwendungsnachweis!H241</f>
        <v>0</v>
      </c>
      <c r="G231" s="763" t="e">
        <f>#REF!</f>
        <v>#REF!</v>
      </c>
      <c r="H231" s="763" t="e">
        <f>#REF!</f>
        <v>#REF!</v>
      </c>
      <c r="I231" s="764">
        <f>IF(Monatsverwendungsnachweis!$P$6="ja",1,0)</f>
        <v>0</v>
      </c>
      <c r="J231" s="761">
        <f t="shared" si="45"/>
        <v>1</v>
      </c>
      <c r="K231" s="763">
        <f>Ermittlung_Pauschale!N230</f>
        <v>0</v>
      </c>
      <c r="L231" s="761">
        <f t="shared" si="46"/>
        <v>0</v>
      </c>
      <c r="M231" s="762">
        <f>Monatsverwendungsnachweis!$AG$7</f>
        <v>31</v>
      </c>
      <c r="N231" s="762">
        <f>Monatsverwendungsnachweis!J241</f>
        <v>0</v>
      </c>
      <c r="O231" s="761">
        <f t="shared" si="47"/>
        <v>0</v>
      </c>
      <c r="P231" s="761">
        <f t="shared" si="48"/>
        <v>0</v>
      </c>
      <c r="Q231" s="758">
        <f t="shared" si="49"/>
        <v>0</v>
      </c>
      <c r="R231" s="732">
        <f t="shared" si="50"/>
        <v>0</v>
      </c>
      <c r="S231" s="732">
        <f t="shared" si="51"/>
        <v>0</v>
      </c>
      <c r="T231" s="732">
        <f t="shared" si="52"/>
        <v>0</v>
      </c>
      <c r="U231" s="757">
        <f t="shared" si="53"/>
        <v>0</v>
      </c>
      <c r="V231" s="760"/>
      <c r="W231" s="759">
        <f t="shared" si="54"/>
        <v>0</v>
      </c>
      <c r="X231" s="758">
        <f t="shared" si="55"/>
        <v>0</v>
      </c>
      <c r="Y231" s="732">
        <f t="shared" si="56"/>
        <v>0</v>
      </c>
      <c r="Z231" s="732">
        <f t="shared" si="57"/>
        <v>0</v>
      </c>
      <c r="AA231" s="732">
        <f t="shared" si="58"/>
        <v>0</v>
      </c>
      <c r="AB231" s="757">
        <f t="shared" si="59"/>
        <v>0</v>
      </c>
    </row>
    <row r="232" spans="1:28" x14ac:dyDescent="0.25">
      <c r="A232" s="766" t="str">
        <f>Monatsverwendungsnachweis!A242</f>
        <v/>
      </c>
      <c r="B232" s="767">
        <f>Monatsverwendungsnachweis!B242</f>
        <v>0</v>
      </c>
      <c r="C232" s="767">
        <f>Monatsverwendungsnachweis!D242</f>
        <v>0</v>
      </c>
      <c r="D232" s="765">
        <f>Monatsverwendungsnachweis!F242</f>
        <v>0</v>
      </c>
      <c r="E232" s="766">
        <f>Monatsverwendungsnachweis!G242</f>
        <v>0</v>
      </c>
      <c r="F232" s="765">
        <f>Monatsverwendungsnachweis!H242</f>
        <v>0</v>
      </c>
      <c r="G232" s="763" t="e">
        <f>#REF!</f>
        <v>#REF!</v>
      </c>
      <c r="H232" s="763" t="e">
        <f>#REF!</f>
        <v>#REF!</v>
      </c>
      <c r="I232" s="764">
        <f>IF(Monatsverwendungsnachweis!$P$6="ja",1,0)</f>
        <v>0</v>
      </c>
      <c r="J232" s="761">
        <f t="shared" si="45"/>
        <v>1</v>
      </c>
      <c r="K232" s="763">
        <f>Ermittlung_Pauschale!N231</f>
        <v>0</v>
      </c>
      <c r="L232" s="761">
        <f t="shared" si="46"/>
        <v>0</v>
      </c>
      <c r="M232" s="762">
        <f>Monatsverwendungsnachweis!$AG$7</f>
        <v>31</v>
      </c>
      <c r="N232" s="762">
        <f>Monatsverwendungsnachweis!J242</f>
        <v>0</v>
      </c>
      <c r="O232" s="761">
        <f t="shared" si="47"/>
        <v>0</v>
      </c>
      <c r="P232" s="761">
        <f t="shared" si="48"/>
        <v>0</v>
      </c>
      <c r="Q232" s="758">
        <f t="shared" si="49"/>
        <v>0</v>
      </c>
      <c r="R232" s="732">
        <f t="shared" si="50"/>
        <v>0</v>
      </c>
      <c r="S232" s="732">
        <f t="shared" si="51"/>
        <v>0</v>
      </c>
      <c r="T232" s="732">
        <f t="shared" si="52"/>
        <v>0</v>
      </c>
      <c r="U232" s="757">
        <f t="shared" si="53"/>
        <v>0</v>
      </c>
      <c r="V232" s="760"/>
      <c r="W232" s="759">
        <f t="shared" si="54"/>
        <v>0</v>
      </c>
      <c r="X232" s="758">
        <f t="shared" si="55"/>
        <v>0</v>
      </c>
      <c r="Y232" s="732">
        <f t="shared" si="56"/>
        <v>0</v>
      </c>
      <c r="Z232" s="732">
        <f t="shared" si="57"/>
        <v>0</v>
      </c>
      <c r="AA232" s="732">
        <f t="shared" si="58"/>
        <v>0</v>
      </c>
      <c r="AB232" s="757">
        <f t="shared" si="59"/>
        <v>0</v>
      </c>
    </row>
    <row r="233" spans="1:28" x14ac:dyDescent="0.25">
      <c r="A233" s="766" t="str">
        <f>Monatsverwendungsnachweis!A243</f>
        <v/>
      </c>
      <c r="B233" s="767">
        <f>Monatsverwendungsnachweis!B243</f>
        <v>0</v>
      </c>
      <c r="C233" s="767">
        <f>Monatsverwendungsnachweis!D243</f>
        <v>0</v>
      </c>
      <c r="D233" s="765">
        <f>Monatsverwendungsnachweis!F243</f>
        <v>0</v>
      </c>
      <c r="E233" s="766">
        <f>Monatsverwendungsnachweis!G243</f>
        <v>0</v>
      </c>
      <c r="F233" s="765">
        <f>Monatsverwendungsnachweis!H243</f>
        <v>0</v>
      </c>
      <c r="G233" s="763" t="e">
        <f>#REF!</f>
        <v>#REF!</v>
      </c>
      <c r="H233" s="763" t="e">
        <f>#REF!</f>
        <v>#REF!</v>
      </c>
      <c r="I233" s="764">
        <f>IF(Monatsverwendungsnachweis!$P$6="ja",1,0)</f>
        <v>0</v>
      </c>
      <c r="J233" s="761">
        <f t="shared" si="45"/>
        <v>1</v>
      </c>
      <c r="K233" s="763">
        <f>Ermittlung_Pauschale!N232</f>
        <v>0</v>
      </c>
      <c r="L233" s="761">
        <f t="shared" si="46"/>
        <v>0</v>
      </c>
      <c r="M233" s="762">
        <f>Monatsverwendungsnachweis!$AG$7</f>
        <v>31</v>
      </c>
      <c r="N233" s="762">
        <f>Monatsverwendungsnachweis!J243</f>
        <v>0</v>
      </c>
      <c r="O233" s="761">
        <f t="shared" si="47"/>
        <v>0</v>
      </c>
      <c r="P233" s="761">
        <f t="shared" si="48"/>
        <v>0</v>
      </c>
      <c r="Q233" s="758">
        <f t="shared" si="49"/>
        <v>0</v>
      </c>
      <c r="R233" s="732">
        <f t="shared" si="50"/>
        <v>0</v>
      </c>
      <c r="S233" s="732">
        <f t="shared" si="51"/>
        <v>0</v>
      </c>
      <c r="T233" s="732">
        <f t="shared" si="52"/>
        <v>0</v>
      </c>
      <c r="U233" s="757">
        <f t="shared" si="53"/>
        <v>0</v>
      </c>
      <c r="V233" s="760"/>
      <c r="W233" s="759">
        <f t="shared" si="54"/>
        <v>0</v>
      </c>
      <c r="X233" s="758">
        <f t="shared" si="55"/>
        <v>0</v>
      </c>
      <c r="Y233" s="732">
        <f t="shared" si="56"/>
        <v>0</v>
      </c>
      <c r="Z233" s="732">
        <f t="shared" si="57"/>
        <v>0</v>
      </c>
      <c r="AA233" s="732">
        <f t="shared" si="58"/>
        <v>0</v>
      </c>
      <c r="AB233" s="757">
        <f t="shared" si="59"/>
        <v>0</v>
      </c>
    </row>
    <row r="234" spans="1:28" x14ac:dyDescent="0.25">
      <c r="A234" s="766" t="str">
        <f>Monatsverwendungsnachweis!A244</f>
        <v/>
      </c>
      <c r="B234" s="767">
        <f>Monatsverwendungsnachweis!B244</f>
        <v>0</v>
      </c>
      <c r="C234" s="767">
        <f>Monatsverwendungsnachweis!D244</f>
        <v>0</v>
      </c>
      <c r="D234" s="765">
        <f>Monatsverwendungsnachweis!F244</f>
        <v>0</v>
      </c>
      <c r="E234" s="766">
        <f>Monatsverwendungsnachweis!G244</f>
        <v>0</v>
      </c>
      <c r="F234" s="765">
        <f>Monatsverwendungsnachweis!H244</f>
        <v>0</v>
      </c>
      <c r="G234" s="763" t="e">
        <f>#REF!</f>
        <v>#REF!</v>
      </c>
      <c r="H234" s="763" t="e">
        <f>#REF!</f>
        <v>#REF!</v>
      </c>
      <c r="I234" s="764">
        <f>IF(Monatsverwendungsnachweis!$P$6="ja",1,0)</f>
        <v>0</v>
      </c>
      <c r="J234" s="761">
        <f t="shared" si="45"/>
        <v>1</v>
      </c>
      <c r="K234" s="763">
        <f>Ermittlung_Pauschale!N233</f>
        <v>0</v>
      </c>
      <c r="L234" s="761">
        <f t="shared" si="46"/>
        <v>0</v>
      </c>
      <c r="M234" s="762">
        <f>Monatsverwendungsnachweis!$AG$7</f>
        <v>31</v>
      </c>
      <c r="N234" s="762">
        <f>Monatsverwendungsnachweis!J244</f>
        <v>0</v>
      </c>
      <c r="O234" s="761">
        <f t="shared" si="47"/>
        <v>0</v>
      </c>
      <c r="P234" s="761">
        <f t="shared" si="48"/>
        <v>0</v>
      </c>
      <c r="Q234" s="758">
        <f t="shared" si="49"/>
        <v>0</v>
      </c>
      <c r="R234" s="732">
        <f t="shared" si="50"/>
        <v>0</v>
      </c>
      <c r="S234" s="732">
        <f t="shared" si="51"/>
        <v>0</v>
      </c>
      <c r="T234" s="732">
        <f t="shared" si="52"/>
        <v>0</v>
      </c>
      <c r="U234" s="757">
        <f t="shared" si="53"/>
        <v>0</v>
      </c>
      <c r="V234" s="760"/>
      <c r="W234" s="759">
        <f t="shared" si="54"/>
        <v>0</v>
      </c>
      <c r="X234" s="758">
        <f t="shared" si="55"/>
        <v>0</v>
      </c>
      <c r="Y234" s="732">
        <f t="shared" si="56"/>
        <v>0</v>
      </c>
      <c r="Z234" s="732">
        <f t="shared" si="57"/>
        <v>0</v>
      </c>
      <c r="AA234" s="732">
        <f t="shared" si="58"/>
        <v>0</v>
      </c>
      <c r="AB234" s="757">
        <f t="shared" si="59"/>
        <v>0</v>
      </c>
    </row>
    <row r="235" spans="1:28" x14ac:dyDescent="0.25">
      <c r="A235" s="766" t="str">
        <f>Monatsverwendungsnachweis!A245</f>
        <v/>
      </c>
      <c r="B235" s="767">
        <f>Monatsverwendungsnachweis!B245</f>
        <v>0</v>
      </c>
      <c r="C235" s="767">
        <f>Monatsverwendungsnachweis!D245</f>
        <v>0</v>
      </c>
      <c r="D235" s="765">
        <f>Monatsverwendungsnachweis!F245</f>
        <v>0</v>
      </c>
      <c r="E235" s="766">
        <f>Monatsverwendungsnachweis!G245</f>
        <v>0</v>
      </c>
      <c r="F235" s="765">
        <f>Monatsverwendungsnachweis!H245</f>
        <v>0</v>
      </c>
      <c r="G235" s="763" t="e">
        <f>#REF!</f>
        <v>#REF!</v>
      </c>
      <c r="H235" s="763" t="e">
        <f>#REF!</f>
        <v>#REF!</v>
      </c>
      <c r="I235" s="764">
        <f>IF(Monatsverwendungsnachweis!$P$6="ja",1,0)</f>
        <v>0</v>
      </c>
      <c r="J235" s="761">
        <f t="shared" si="45"/>
        <v>1</v>
      </c>
      <c r="K235" s="763">
        <f>Ermittlung_Pauschale!N234</f>
        <v>0</v>
      </c>
      <c r="L235" s="761">
        <f t="shared" si="46"/>
        <v>0</v>
      </c>
      <c r="M235" s="762">
        <f>Monatsverwendungsnachweis!$AG$7</f>
        <v>31</v>
      </c>
      <c r="N235" s="762">
        <f>Monatsverwendungsnachweis!J245</f>
        <v>0</v>
      </c>
      <c r="O235" s="761">
        <f t="shared" si="47"/>
        <v>0</v>
      </c>
      <c r="P235" s="761">
        <f t="shared" si="48"/>
        <v>0</v>
      </c>
      <c r="Q235" s="758">
        <f t="shared" si="49"/>
        <v>0</v>
      </c>
      <c r="R235" s="732">
        <f t="shared" si="50"/>
        <v>0</v>
      </c>
      <c r="S235" s="732">
        <f t="shared" si="51"/>
        <v>0</v>
      </c>
      <c r="T235" s="732">
        <f t="shared" si="52"/>
        <v>0</v>
      </c>
      <c r="U235" s="757">
        <f t="shared" si="53"/>
        <v>0</v>
      </c>
      <c r="V235" s="760"/>
      <c r="W235" s="759">
        <f t="shared" si="54"/>
        <v>0</v>
      </c>
      <c r="X235" s="758">
        <f t="shared" si="55"/>
        <v>0</v>
      </c>
      <c r="Y235" s="732">
        <f t="shared" si="56"/>
        <v>0</v>
      </c>
      <c r="Z235" s="732">
        <f t="shared" si="57"/>
        <v>0</v>
      </c>
      <c r="AA235" s="732">
        <f t="shared" si="58"/>
        <v>0</v>
      </c>
      <c r="AB235" s="757">
        <f t="shared" si="59"/>
        <v>0</v>
      </c>
    </row>
    <row r="236" spans="1:28" x14ac:dyDescent="0.25">
      <c r="A236" s="766" t="str">
        <f>Monatsverwendungsnachweis!A246</f>
        <v/>
      </c>
      <c r="B236" s="767">
        <f>Monatsverwendungsnachweis!B246</f>
        <v>0</v>
      </c>
      <c r="C236" s="767">
        <f>Monatsverwendungsnachweis!D246</f>
        <v>0</v>
      </c>
      <c r="D236" s="765">
        <f>Monatsverwendungsnachweis!F246</f>
        <v>0</v>
      </c>
      <c r="E236" s="766">
        <f>Monatsverwendungsnachweis!G246</f>
        <v>0</v>
      </c>
      <c r="F236" s="765">
        <f>Monatsverwendungsnachweis!H246</f>
        <v>0</v>
      </c>
      <c r="G236" s="763" t="e">
        <f>#REF!</f>
        <v>#REF!</v>
      </c>
      <c r="H236" s="763" t="e">
        <f>#REF!</f>
        <v>#REF!</v>
      </c>
      <c r="I236" s="764">
        <f>IF(Monatsverwendungsnachweis!$P$6="ja",1,0)</f>
        <v>0</v>
      </c>
      <c r="J236" s="761">
        <f t="shared" si="45"/>
        <v>1</v>
      </c>
      <c r="K236" s="763">
        <f>Ermittlung_Pauschale!N235</f>
        <v>0</v>
      </c>
      <c r="L236" s="761">
        <f t="shared" si="46"/>
        <v>0</v>
      </c>
      <c r="M236" s="762">
        <f>Monatsverwendungsnachweis!$AG$7</f>
        <v>31</v>
      </c>
      <c r="N236" s="762">
        <f>Monatsverwendungsnachweis!J246</f>
        <v>0</v>
      </c>
      <c r="O236" s="761">
        <f t="shared" si="47"/>
        <v>0</v>
      </c>
      <c r="P236" s="761">
        <f t="shared" si="48"/>
        <v>0</v>
      </c>
      <c r="Q236" s="758">
        <f t="shared" si="49"/>
        <v>0</v>
      </c>
      <c r="R236" s="732">
        <f t="shared" si="50"/>
        <v>0</v>
      </c>
      <c r="S236" s="732">
        <f t="shared" si="51"/>
        <v>0</v>
      </c>
      <c r="T236" s="732">
        <f t="shared" si="52"/>
        <v>0</v>
      </c>
      <c r="U236" s="757">
        <f t="shared" si="53"/>
        <v>0</v>
      </c>
      <c r="V236" s="760"/>
      <c r="W236" s="759">
        <f t="shared" si="54"/>
        <v>0</v>
      </c>
      <c r="X236" s="758">
        <f t="shared" si="55"/>
        <v>0</v>
      </c>
      <c r="Y236" s="732">
        <f t="shared" si="56"/>
        <v>0</v>
      </c>
      <c r="Z236" s="732">
        <f t="shared" si="57"/>
        <v>0</v>
      </c>
      <c r="AA236" s="732">
        <f t="shared" si="58"/>
        <v>0</v>
      </c>
      <c r="AB236" s="757">
        <f t="shared" si="59"/>
        <v>0</v>
      </c>
    </row>
    <row r="237" spans="1:28" x14ac:dyDescent="0.25">
      <c r="A237" s="766" t="str">
        <f>Monatsverwendungsnachweis!A247</f>
        <v/>
      </c>
      <c r="B237" s="767">
        <f>Monatsverwendungsnachweis!B247</f>
        <v>0</v>
      </c>
      <c r="C237" s="767">
        <f>Monatsverwendungsnachweis!D247</f>
        <v>0</v>
      </c>
      <c r="D237" s="765">
        <f>Monatsverwendungsnachweis!F247</f>
        <v>0</v>
      </c>
      <c r="E237" s="766">
        <f>Monatsverwendungsnachweis!G247</f>
        <v>0</v>
      </c>
      <c r="F237" s="765">
        <f>Monatsverwendungsnachweis!H247</f>
        <v>0</v>
      </c>
      <c r="G237" s="763" t="e">
        <f>#REF!</f>
        <v>#REF!</v>
      </c>
      <c r="H237" s="763" t="e">
        <f>#REF!</f>
        <v>#REF!</v>
      </c>
      <c r="I237" s="764">
        <f>IF(Monatsverwendungsnachweis!$P$6="ja",1,0)</f>
        <v>0</v>
      </c>
      <c r="J237" s="761">
        <f t="shared" si="45"/>
        <v>1</v>
      </c>
      <c r="K237" s="763">
        <f>Ermittlung_Pauschale!N236</f>
        <v>0</v>
      </c>
      <c r="L237" s="761">
        <f t="shared" si="46"/>
        <v>0</v>
      </c>
      <c r="M237" s="762">
        <f>Monatsverwendungsnachweis!$AG$7</f>
        <v>31</v>
      </c>
      <c r="N237" s="762">
        <f>Monatsverwendungsnachweis!J247</f>
        <v>0</v>
      </c>
      <c r="O237" s="761">
        <f t="shared" si="47"/>
        <v>0</v>
      </c>
      <c r="P237" s="761">
        <f t="shared" si="48"/>
        <v>0</v>
      </c>
      <c r="Q237" s="758">
        <f t="shared" si="49"/>
        <v>0</v>
      </c>
      <c r="R237" s="732">
        <f t="shared" si="50"/>
        <v>0</v>
      </c>
      <c r="S237" s="732">
        <f t="shared" si="51"/>
        <v>0</v>
      </c>
      <c r="T237" s="732">
        <f t="shared" si="52"/>
        <v>0</v>
      </c>
      <c r="U237" s="757">
        <f t="shared" si="53"/>
        <v>0</v>
      </c>
      <c r="V237" s="760"/>
      <c r="W237" s="759">
        <f t="shared" si="54"/>
        <v>0</v>
      </c>
      <c r="X237" s="758">
        <f t="shared" si="55"/>
        <v>0</v>
      </c>
      <c r="Y237" s="732">
        <f t="shared" si="56"/>
        <v>0</v>
      </c>
      <c r="Z237" s="732">
        <f t="shared" si="57"/>
        <v>0</v>
      </c>
      <c r="AA237" s="732">
        <f t="shared" si="58"/>
        <v>0</v>
      </c>
      <c r="AB237" s="757">
        <f t="shared" si="59"/>
        <v>0</v>
      </c>
    </row>
    <row r="238" spans="1:28" x14ac:dyDescent="0.25">
      <c r="A238" s="766" t="str">
        <f>Monatsverwendungsnachweis!A248</f>
        <v/>
      </c>
      <c r="B238" s="767">
        <f>Monatsverwendungsnachweis!B248</f>
        <v>0</v>
      </c>
      <c r="C238" s="767">
        <f>Monatsverwendungsnachweis!D248</f>
        <v>0</v>
      </c>
      <c r="D238" s="765">
        <f>Monatsverwendungsnachweis!F248</f>
        <v>0</v>
      </c>
      <c r="E238" s="766">
        <f>Monatsverwendungsnachweis!G248</f>
        <v>0</v>
      </c>
      <c r="F238" s="765">
        <f>Monatsverwendungsnachweis!H248</f>
        <v>0</v>
      </c>
      <c r="G238" s="763" t="e">
        <f>#REF!</f>
        <v>#REF!</v>
      </c>
      <c r="H238" s="763" t="e">
        <f>#REF!</f>
        <v>#REF!</v>
      </c>
      <c r="I238" s="764">
        <f>IF(Monatsverwendungsnachweis!$P$6="ja",1,0)</f>
        <v>0</v>
      </c>
      <c r="J238" s="761">
        <f t="shared" si="45"/>
        <v>1</v>
      </c>
      <c r="K238" s="763">
        <f>Ermittlung_Pauschale!N237</f>
        <v>0</v>
      </c>
      <c r="L238" s="761">
        <f t="shared" si="46"/>
        <v>0</v>
      </c>
      <c r="M238" s="762">
        <f>Monatsverwendungsnachweis!$AG$7</f>
        <v>31</v>
      </c>
      <c r="N238" s="762">
        <f>Monatsverwendungsnachweis!J248</f>
        <v>0</v>
      </c>
      <c r="O238" s="761">
        <f t="shared" si="47"/>
        <v>0</v>
      </c>
      <c r="P238" s="761">
        <f t="shared" si="48"/>
        <v>0</v>
      </c>
      <c r="Q238" s="758">
        <f t="shared" si="49"/>
        <v>0</v>
      </c>
      <c r="R238" s="732">
        <f t="shared" si="50"/>
        <v>0</v>
      </c>
      <c r="S238" s="732">
        <f t="shared" si="51"/>
        <v>0</v>
      </c>
      <c r="T238" s="732">
        <f t="shared" si="52"/>
        <v>0</v>
      </c>
      <c r="U238" s="757">
        <f t="shared" si="53"/>
        <v>0</v>
      </c>
      <c r="V238" s="760"/>
      <c r="W238" s="759">
        <f t="shared" si="54"/>
        <v>0</v>
      </c>
      <c r="X238" s="758">
        <f t="shared" si="55"/>
        <v>0</v>
      </c>
      <c r="Y238" s="732">
        <f t="shared" si="56"/>
        <v>0</v>
      </c>
      <c r="Z238" s="732">
        <f t="shared" si="57"/>
        <v>0</v>
      </c>
      <c r="AA238" s="732">
        <f t="shared" si="58"/>
        <v>0</v>
      </c>
      <c r="AB238" s="757">
        <f t="shared" si="59"/>
        <v>0</v>
      </c>
    </row>
    <row r="239" spans="1:28" x14ac:dyDescent="0.25">
      <c r="A239" s="766" t="str">
        <f>Monatsverwendungsnachweis!A249</f>
        <v/>
      </c>
      <c r="B239" s="767">
        <f>Monatsverwendungsnachweis!B249</f>
        <v>0</v>
      </c>
      <c r="C239" s="767">
        <f>Monatsverwendungsnachweis!D249</f>
        <v>0</v>
      </c>
      <c r="D239" s="765">
        <f>Monatsverwendungsnachweis!F249</f>
        <v>0</v>
      </c>
      <c r="E239" s="766">
        <f>Monatsverwendungsnachweis!G249</f>
        <v>0</v>
      </c>
      <c r="F239" s="765">
        <f>Monatsverwendungsnachweis!H249</f>
        <v>0</v>
      </c>
      <c r="G239" s="763" t="e">
        <f>#REF!</f>
        <v>#REF!</v>
      </c>
      <c r="H239" s="763" t="e">
        <f>#REF!</f>
        <v>#REF!</v>
      </c>
      <c r="I239" s="764">
        <f>IF(Monatsverwendungsnachweis!$P$6="ja",1,0)</f>
        <v>0</v>
      </c>
      <c r="J239" s="761">
        <f t="shared" si="45"/>
        <v>1</v>
      </c>
      <c r="K239" s="763">
        <f>Ermittlung_Pauschale!N238</f>
        <v>0</v>
      </c>
      <c r="L239" s="761">
        <f t="shared" si="46"/>
        <v>0</v>
      </c>
      <c r="M239" s="762">
        <f>Monatsverwendungsnachweis!$AG$7</f>
        <v>31</v>
      </c>
      <c r="N239" s="762">
        <f>Monatsverwendungsnachweis!J249</f>
        <v>0</v>
      </c>
      <c r="O239" s="761">
        <f t="shared" si="47"/>
        <v>0</v>
      </c>
      <c r="P239" s="761">
        <f t="shared" si="48"/>
        <v>0</v>
      </c>
      <c r="Q239" s="758">
        <f t="shared" si="49"/>
        <v>0</v>
      </c>
      <c r="R239" s="732">
        <f t="shared" si="50"/>
        <v>0</v>
      </c>
      <c r="S239" s="732">
        <f t="shared" si="51"/>
        <v>0</v>
      </c>
      <c r="T239" s="732">
        <f t="shared" si="52"/>
        <v>0</v>
      </c>
      <c r="U239" s="757">
        <f t="shared" si="53"/>
        <v>0</v>
      </c>
      <c r="V239" s="760"/>
      <c r="W239" s="759">
        <f t="shared" si="54"/>
        <v>0</v>
      </c>
      <c r="X239" s="758">
        <f t="shared" si="55"/>
        <v>0</v>
      </c>
      <c r="Y239" s="732">
        <f t="shared" si="56"/>
        <v>0</v>
      </c>
      <c r="Z239" s="732">
        <f t="shared" si="57"/>
        <v>0</v>
      </c>
      <c r="AA239" s="732">
        <f t="shared" si="58"/>
        <v>0</v>
      </c>
      <c r="AB239" s="757">
        <f t="shared" si="59"/>
        <v>0</v>
      </c>
    </row>
    <row r="240" spans="1:28" x14ac:dyDescent="0.25">
      <c r="A240" s="766" t="str">
        <f>Monatsverwendungsnachweis!A250</f>
        <v/>
      </c>
      <c r="B240" s="767">
        <f>Monatsverwendungsnachweis!B250</f>
        <v>0</v>
      </c>
      <c r="C240" s="767">
        <f>Monatsverwendungsnachweis!D250</f>
        <v>0</v>
      </c>
      <c r="D240" s="765">
        <f>Monatsverwendungsnachweis!F250</f>
        <v>0</v>
      </c>
      <c r="E240" s="766">
        <f>Monatsverwendungsnachweis!G250</f>
        <v>0</v>
      </c>
      <c r="F240" s="765">
        <f>Monatsverwendungsnachweis!H250</f>
        <v>0</v>
      </c>
      <c r="G240" s="763" t="e">
        <f>#REF!</f>
        <v>#REF!</v>
      </c>
      <c r="H240" s="763" t="e">
        <f>#REF!</f>
        <v>#REF!</v>
      </c>
      <c r="I240" s="764">
        <f>IF(Monatsverwendungsnachweis!$P$6="ja",1,0)</f>
        <v>0</v>
      </c>
      <c r="J240" s="761">
        <f t="shared" si="45"/>
        <v>1</v>
      </c>
      <c r="K240" s="763">
        <f>Ermittlung_Pauschale!N239</f>
        <v>0</v>
      </c>
      <c r="L240" s="761">
        <f t="shared" si="46"/>
        <v>0</v>
      </c>
      <c r="M240" s="762">
        <f>Monatsverwendungsnachweis!$AG$7</f>
        <v>31</v>
      </c>
      <c r="N240" s="762">
        <f>Monatsverwendungsnachweis!J250</f>
        <v>0</v>
      </c>
      <c r="O240" s="761">
        <f t="shared" si="47"/>
        <v>0</v>
      </c>
      <c r="P240" s="761">
        <f t="shared" si="48"/>
        <v>0</v>
      </c>
      <c r="Q240" s="758">
        <f t="shared" si="49"/>
        <v>0</v>
      </c>
      <c r="R240" s="732">
        <f t="shared" si="50"/>
        <v>0</v>
      </c>
      <c r="S240" s="732">
        <f t="shared" si="51"/>
        <v>0</v>
      </c>
      <c r="T240" s="732">
        <f t="shared" si="52"/>
        <v>0</v>
      </c>
      <c r="U240" s="757">
        <f t="shared" si="53"/>
        <v>0</v>
      </c>
      <c r="V240" s="760"/>
      <c r="W240" s="759">
        <f t="shared" si="54"/>
        <v>0</v>
      </c>
      <c r="X240" s="758">
        <f t="shared" si="55"/>
        <v>0</v>
      </c>
      <c r="Y240" s="732">
        <f t="shared" si="56"/>
        <v>0</v>
      </c>
      <c r="Z240" s="732">
        <f t="shared" si="57"/>
        <v>0</v>
      </c>
      <c r="AA240" s="732">
        <f t="shared" si="58"/>
        <v>0</v>
      </c>
      <c r="AB240" s="757">
        <f t="shared" si="59"/>
        <v>0</v>
      </c>
    </row>
    <row r="241" spans="1:28" x14ac:dyDescent="0.25">
      <c r="A241" s="766" t="str">
        <f>Monatsverwendungsnachweis!A251</f>
        <v/>
      </c>
      <c r="B241" s="767">
        <f>Monatsverwendungsnachweis!B251</f>
        <v>0</v>
      </c>
      <c r="C241" s="767">
        <f>Monatsverwendungsnachweis!D251</f>
        <v>0</v>
      </c>
      <c r="D241" s="765">
        <f>Monatsverwendungsnachweis!F251</f>
        <v>0</v>
      </c>
      <c r="E241" s="766">
        <f>Monatsverwendungsnachweis!G251</f>
        <v>0</v>
      </c>
      <c r="F241" s="765">
        <f>Monatsverwendungsnachweis!H251</f>
        <v>0</v>
      </c>
      <c r="G241" s="763" t="e">
        <f>#REF!</f>
        <v>#REF!</v>
      </c>
      <c r="H241" s="763" t="e">
        <f>#REF!</f>
        <v>#REF!</v>
      </c>
      <c r="I241" s="764">
        <f>IF(Monatsverwendungsnachweis!$P$6="ja",1,0)</f>
        <v>0</v>
      </c>
      <c r="J241" s="761">
        <f t="shared" si="45"/>
        <v>1</v>
      </c>
      <c r="K241" s="763">
        <f>Ermittlung_Pauschale!N240</f>
        <v>0</v>
      </c>
      <c r="L241" s="761">
        <f t="shared" si="46"/>
        <v>0</v>
      </c>
      <c r="M241" s="762">
        <f>Monatsverwendungsnachweis!$AG$7</f>
        <v>31</v>
      </c>
      <c r="N241" s="762">
        <f>Monatsverwendungsnachweis!J251</f>
        <v>0</v>
      </c>
      <c r="O241" s="761">
        <f t="shared" si="47"/>
        <v>0</v>
      </c>
      <c r="P241" s="761">
        <f t="shared" si="48"/>
        <v>0</v>
      </c>
      <c r="Q241" s="758">
        <f t="shared" si="49"/>
        <v>0</v>
      </c>
      <c r="R241" s="732">
        <f t="shared" si="50"/>
        <v>0</v>
      </c>
      <c r="S241" s="732">
        <f t="shared" si="51"/>
        <v>0</v>
      </c>
      <c r="T241" s="732">
        <f t="shared" si="52"/>
        <v>0</v>
      </c>
      <c r="U241" s="757">
        <f t="shared" si="53"/>
        <v>0</v>
      </c>
      <c r="V241" s="760"/>
      <c r="W241" s="759">
        <f t="shared" si="54"/>
        <v>0</v>
      </c>
      <c r="X241" s="758">
        <f t="shared" si="55"/>
        <v>0</v>
      </c>
      <c r="Y241" s="732">
        <f t="shared" si="56"/>
        <v>0</v>
      </c>
      <c r="Z241" s="732">
        <f t="shared" si="57"/>
        <v>0</v>
      </c>
      <c r="AA241" s="732">
        <f t="shared" si="58"/>
        <v>0</v>
      </c>
      <c r="AB241" s="757">
        <f t="shared" si="59"/>
        <v>0</v>
      </c>
    </row>
    <row r="242" spans="1:28" x14ac:dyDescent="0.25">
      <c r="A242" s="766" t="str">
        <f>Monatsverwendungsnachweis!A252</f>
        <v/>
      </c>
      <c r="B242" s="767">
        <f>Monatsverwendungsnachweis!B252</f>
        <v>0</v>
      </c>
      <c r="C242" s="767">
        <f>Monatsverwendungsnachweis!D252</f>
        <v>0</v>
      </c>
      <c r="D242" s="765">
        <f>Monatsverwendungsnachweis!F252</f>
        <v>0</v>
      </c>
      <c r="E242" s="766">
        <f>Monatsverwendungsnachweis!G252</f>
        <v>0</v>
      </c>
      <c r="F242" s="765">
        <f>Monatsverwendungsnachweis!H252</f>
        <v>0</v>
      </c>
      <c r="G242" s="763" t="e">
        <f>#REF!</f>
        <v>#REF!</v>
      </c>
      <c r="H242" s="763" t="e">
        <f>#REF!</f>
        <v>#REF!</v>
      </c>
      <c r="I242" s="764">
        <f>IF(Monatsverwendungsnachweis!$P$6="ja",1,0)</f>
        <v>0</v>
      </c>
      <c r="J242" s="761">
        <f t="shared" si="45"/>
        <v>1</v>
      </c>
      <c r="K242" s="763">
        <f>Ermittlung_Pauschale!N241</f>
        <v>0</v>
      </c>
      <c r="L242" s="761">
        <f t="shared" si="46"/>
        <v>0</v>
      </c>
      <c r="M242" s="762">
        <f>Monatsverwendungsnachweis!$AG$7</f>
        <v>31</v>
      </c>
      <c r="N242" s="762">
        <f>Monatsverwendungsnachweis!J252</f>
        <v>0</v>
      </c>
      <c r="O242" s="761">
        <f t="shared" si="47"/>
        <v>0</v>
      </c>
      <c r="P242" s="761">
        <f t="shared" si="48"/>
        <v>0</v>
      </c>
      <c r="Q242" s="758">
        <f t="shared" si="49"/>
        <v>0</v>
      </c>
      <c r="R242" s="732">
        <f t="shared" si="50"/>
        <v>0</v>
      </c>
      <c r="S242" s="732">
        <f t="shared" si="51"/>
        <v>0</v>
      </c>
      <c r="T242" s="732">
        <f t="shared" si="52"/>
        <v>0</v>
      </c>
      <c r="U242" s="757">
        <f t="shared" si="53"/>
        <v>0</v>
      </c>
      <c r="V242" s="760"/>
      <c r="W242" s="759">
        <f t="shared" si="54"/>
        <v>0</v>
      </c>
      <c r="X242" s="758">
        <f t="shared" si="55"/>
        <v>0</v>
      </c>
      <c r="Y242" s="732">
        <f t="shared" si="56"/>
        <v>0</v>
      </c>
      <c r="Z242" s="732">
        <f t="shared" si="57"/>
        <v>0</v>
      </c>
      <c r="AA242" s="732">
        <f t="shared" si="58"/>
        <v>0</v>
      </c>
      <c r="AB242" s="757">
        <f t="shared" si="59"/>
        <v>0</v>
      </c>
    </row>
    <row r="243" spans="1:28" x14ac:dyDescent="0.25">
      <c r="A243" s="766" t="str">
        <f>Monatsverwendungsnachweis!A253</f>
        <v/>
      </c>
      <c r="B243" s="767">
        <f>Monatsverwendungsnachweis!B253</f>
        <v>0</v>
      </c>
      <c r="C243" s="767">
        <f>Monatsverwendungsnachweis!D253</f>
        <v>0</v>
      </c>
      <c r="D243" s="765">
        <f>Monatsverwendungsnachweis!F253</f>
        <v>0</v>
      </c>
      <c r="E243" s="766">
        <f>Monatsverwendungsnachweis!G253</f>
        <v>0</v>
      </c>
      <c r="F243" s="765">
        <f>Monatsverwendungsnachweis!H253</f>
        <v>0</v>
      </c>
      <c r="G243" s="763" t="e">
        <f>#REF!</f>
        <v>#REF!</v>
      </c>
      <c r="H243" s="763" t="e">
        <f>#REF!</f>
        <v>#REF!</v>
      </c>
      <c r="I243" s="764">
        <f>IF(Monatsverwendungsnachweis!$P$6="ja",1,0)</f>
        <v>0</v>
      </c>
      <c r="J243" s="761">
        <f t="shared" si="45"/>
        <v>1</v>
      </c>
      <c r="K243" s="763">
        <f>Ermittlung_Pauschale!N242</f>
        <v>0</v>
      </c>
      <c r="L243" s="761">
        <f t="shared" si="46"/>
        <v>0</v>
      </c>
      <c r="M243" s="762">
        <f>Monatsverwendungsnachweis!$AG$7</f>
        <v>31</v>
      </c>
      <c r="N243" s="762">
        <f>Monatsverwendungsnachweis!J253</f>
        <v>0</v>
      </c>
      <c r="O243" s="761">
        <f t="shared" si="47"/>
        <v>0</v>
      </c>
      <c r="P243" s="761">
        <f t="shared" si="48"/>
        <v>0</v>
      </c>
      <c r="Q243" s="758">
        <f t="shared" si="49"/>
        <v>0</v>
      </c>
      <c r="R243" s="732">
        <f t="shared" si="50"/>
        <v>0</v>
      </c>
      <c r="S243" s="732">
        <f t="shared" si="51"/>
        <v>0</v>
      </c>
      <c r="T243" s="732">
        <f t="shared" si="52"/>
        <v>0</v>
      </c>
      <c r="U243" s="757">
        <f t="shared" si="53"/>
        <v>0</v>
      </c>
      <c r="V243" s="760"/>
      <c r="W243" s="759">
        <f t="shared" si="54"/>
        <v>0</v>
      </c>
      <c r="X243" s="758">
        <f t="shared" si="55"/>
        <v>0</v>
      </c>
      <c r="Y243" s="732">
        <f t="shared" si="56"/>
        <v>0</v>
      </c>
      <c r="Z243" s="732">
        <f t="shared" si="57"/>
        <v>0</v>
      </c>
      <c r="AA243" s="732">
        <f t="shared" si="58"/>
        <v>0</v>
      </c>
      <c r="AB243" s="757">
        <f t="shared" si="59"/>
        <v>0</v>
      </c>
    </row>
    <row r="244" spans="1:28" x14ac:dyDescent="0.25">
      <c r="A244" s="766" t="str">
        <f>Monatsverwendungsnachweis!A254</f>
        <v/>
      </c>
      <c r="B244" s="767">
        <f>Monatsverwendungsnachweis!B254</f>
        <v>0</v>
      </c>
      <c r="C244" s="767">
        <f>Monatsverwendungsnachweis!D254</f>
        <v>0</v>
      </c>
      <c r="D244" s="765">
        <f>Monatsverwendungsnachweis!F254</f>
        <v>0</v>
      </c>
      <c r="E244" s="766">
        <f>Monatsverwendungsnachweis!G254</f>
        <v>0</v>
      </c>
      <c r="F244" s="765">
        <f>Monatsverwendungsnachweis!H254</f>
        <v>0</v>
      </c>
      <c r="G244" s="763" t="e">
        <f>#REF!</f>
        <v>#REF!</v>
      </c>
      <c r="H244" s="763" t="e">
        <f>#REF!</f>
        <v>#REF!</v>
      </c>
      <c r="I244" s="764">
        <f>IF(Monatsverwendungsnachweis!$P$6="ja",1,0)</f>
        <v>0</v>
      </c>
      <c r="J244" s="761">
        <f t="shared" si="45"/>
        <v>1</v>
      </c>
      <c r="K244" s="763">
        <f>Ermittlung_Pauschale!N243</f>
        <v>0</v>
      </c>
      <c r="L244" s="761">
        <f t="shared" si="46"/>
        <v>0</v>
      </c>
      <c r="M244" s="762">
        <f>Monatsverwendungsnachweis!$AG$7</f>
        <v>31</v>
      </c>
      <c r="N244" s="762">
        <f>Monatsverwendungsnachweis!J254</f>
        <v>0</v>
      </c>
      <c r="O244" s="761">
        <f t="shared" si="47"/>
        <v>0</v>
      </c>
      <c r="P244" s="761">
        <f t="shared" si="48"/>
        <v>0</v>
      </c>
      <c r="Q244" s="758">
        <f t="shared" si="49"/>
        <v>0</v>
      </c>
      <c r="R244" s="732">
        <f t="shared" si="50"/>
        <v>0</v>
      </c>
      <c r="S244" s="732">
        <f t="shared" si="51"/>
        <v>0</v>
      </c>
      <c r="T244" s="732">
        <f t="shared" si="52"/>
        <v>0</v>
      </c>
      <c r="U244" s="757">
        <f t="shared" si="53"/>
        <v>0</v>
      </c>
      <c r="V244" s="760"/>
      <c r="W244" s="759">
        <f t="shared" si="54"/>
        <v>0</v>
      </c>
      <c r="X244" s="758">
        <f t="shared" si="55"/>
        <v>0</v>
      </c>
      <c r="Y244" s="732">
        <f t="shared" si="56"/>
        <v>0</v>
      </c>
      <c r="Z244" s="732">
        <f t="shared" si="57"/>
        <v>0</v>
      </c>
      <c r="AA244" s="732">
        <f t="shared" si="58"/>
        <v>0</v>
      </c>
      <c r="AB244" s="757">
        <f t="shared" si="59"/>
        <v>0</v>
      </c>
    </row>
    <row r="245" spans="1:28" x14ac:dyDescent="0.25">
      <c r="A245" s="766" t="str">
        <f>Monatsverwendungsnachweis!A255</f>
        <v/>
      </c>
      <c r="B245" s="767">
        <f>Monatsverwendungsnachweis!B255</f>
        <v>0</v>
      </c>
      <c r="C245" s="767">
        <f>Monatsverwendungsnachweis!D255</f>
        <v>0</v>
      </c>
      <c r="D245" s="765">
        <f>Monatsverwendungsnachweis!F255</f>
        <v>0</v>
      </c>
      <c r="E245" s="766">
        <f>Monatsverwendungsnachweis!G255</f>
        <v>0</v>
      </c>
      <c r="F245" s="765">
        <f>Monatsverwendungsnachweis!H255</f>
        <v>0</v>
      </c>
      <c r="G245" s="763" t="e">
        <f>#REF!</f>
        <v>#REF!</v>
      </c>
      <c r="H245" s="763" t="e">
        <f>#REF!</f>
        <v>#REF!</v>
      </c>
      <c r="I245" s="764">
        <f>IF(Monatsverwendungsnachweis!$P$6="ja",1,0)</f>
        <v>0</v>
      </c>
      <c r="J245" s="761">
        <f t="shared" si="45"/>
        <v>1</v>
      </c>
      <c r="K245" s="763">
        <f>Ermittlung_Pauschale!N244</f>
        <v>0</v>
      </c>
      <c r="L245" s="761">
        <f t="shared" si="46"/>
        <v>0</v>
      </c>
      <c r="M245" s="762">
        <f>Monatsverwendungsnachweis!$AG$7</f>
        <v>31</v>
      </c>
      <c r="N245" s="762">
        <f>Monatsverwendungsnachweis!J255</f>
        <v>0</v>
      </c>
      <c r="O245" s="761">
        <f t="shared" si="47"/>
        <v>0</v>
      </c>
      <c r="P245" s="761">
        <f t="shared" si="48"/>
        <v>0</v>
      </c>
      <c r="Q245" s="758">
        <f t="shared" si="49"/>
        <v>0</v>
      </c>
      <c r="R245" s="732">
        <f t="shared" si="50"/>
        <v>0</v>
      </c>
      <c r="S245" s="732">
        <f t="shared" si="51"/>
        <v>0</v>
      </c>
      <c r="T245" s="732">
        <f t="shared" si="52"/>
        <v>0</v>
      </c>
      <c r="U245" s="757">
        <f t="shared" si="53"/>
        <v>0</v>
      </c>
      <c r="V245" s="760"/>
      <c r="W245" s="759">
        <f t="shared" si="54"/>
        <v>0</v>
      </c>
      <c r="X245" s="758">
        <f t="shared" si="55"/>
        <v>0</v>
      </c>
      <c r="Y245" s="732">
        <f t="shared" si="56"/>
        <v>0</v>
      </c>
      <c r="Z245" s="732">
        <f t="shared" si="57"/>
        <v>0</v>
      </c>
      <c r="AA245" s="732">
        <f t="shared" si="58"/>
        <v>0</v>
      </c>
      <c r="AB245" s="757">
        <f t="shared" si="59"/>
        <v>0</v>
      </c>
    </row>
    <row r="246" spans="1:28" x14ac:dyDescent="0.25">
      <c r="A246" s="766" t="str">
        <f>Monatsverwendungsnachweis!A256</f>
        <v/>
      </c>
      <c r="B246" s="767">
        <f>Monatsverwendungsnachweis!B256</f>
        <v>0</v>
      </c>
      <c r="C246" s="767">
        <f>Monatsverwendungsnachweis!D256</f>
        <v>0</v>
      </c>
      <c r="D246" s="765">
        <f>Monatsverwendungsnachweis!F256</f>
        <v>0</v>
      </c>
      <c r="E246" s="766">
        <f>Monatsverwendungsnachweis!G256</f>
        <v>0</v>
      </c>
      <c r="F246" s="765">
        <f>Monatsverwendungsnachweis!H256</f>
        <v>0</v>
      </c>
      <c r="G246" s="763" t="e">
        <f>#REF!</f>
        <v>#REF!</v>
      </c>
      <c r="H246" s="763" t="e">
        <f>#REF!</f>
        <v>#REF!</v>
      </c>
      <c r="I246" s="764">
        <f>IF(Monatsverwendungsnachweis!$P$6="ja",1,0)</f>
        <v>0</v>
      </c>
      <c r="J246" s="761">
        <f t="shared" si="45"/>
        <v>1</v>
      </c>
      <c r="K246" s="763">
        <f>Ermittlung_Pauschale!N245</f>
        <v>0</v>
      </c>
      <c r="L246" s="761">
        <f t="shared" si="46"/>
        <v>0</v>
      </c>
      <c r="M246" s="762">
        <f>Monatsverwendungsnachweis!$AG$7</f>
        <v>31</v>
      </c>
      <c r="N246" s="762">
        <f>Monatsverwendungsnachweis!J256</f>
        <v>0</v>
      </c>
      <c r="O246" s="761">
        <f t="shared" si="47"/>
        <v>0</v>
      </c>
      <c r="P246" s="761">
        <f t="shared" si="48"/>
        <v>0</v>
      </c>
      <c r="Q246" s="758">
        <f t="shared" si="49"/>
        <v>0</v>
      </c>
      <c r="R246" s="732">
        <f t="shared" si="50"/>
        <v>0</v>
      </c>
      <c r="S246" s="732">
        <f t="shared" si="51"/>
        <v>0</v>
      </c>
      <c r="T246" s="732">
        <f t="shared" si="52"/>
        <v>0</v>
      </c>
      <c r="U246" s="757">
        <f t="shared" si="53"/>
        <v>0</v>
      </c>
      <c r="V246" s="760"/>
      <c r="W246" s="759">
        <f t="shared" si="54"/>
        <v>0</v>
      </c>
      <c r="X246" s="758">
        <f t="shared" si="55"/>
        <v>0</v>
      </c>
      <c r="Y246" s="732">
        <f t="shared" si="56"/>
        <v>0</v>
      </c>
      <c r="Z246" s="732">
        <f t="shared" si="57"/>
        <v>0</v>
      </c>
      <c r="AA246" s="732">
        <f t="shared" si="58"/>
        <v>0</v>
      </c>
      <c r="AB246" s="757">
        <f t="shared" si="59"/>
        <v>0</v>
      </c>
    </row>
    <row r="247" spans="1:28" x14ac:dyDescent="0.25">
      <c r="A247" s="766" t="str">
        <f>Monatsverwendungsnachweis!A257</f>
        <v/>
      </c>
      <c r="B247" s="767">
        <f>Monatsverwendungsnachweis!B257</f>
        <v>0</v>
      </c>
      <c r="C247" s="767">
        <f>Monatsverwendungsnachweis!D257</f>
        <v>0</v>
      </c>
      <c r="D247" s="765">
        <f>Monatsverwendungsnachweis!F257</f>
        <v>0</v>
      </c>
      <c r="E247" s="766">
        <f>Monatsverwendungsnachweis!G257</f>
        <v>0</v>
      </c>
      <c r="F247" s="765">
        <f>Monatsverwendungsnachweis!H257</f>
        <v>0</v>
      </c>
      <c r="G247" s="763" t="e">
        <f>#REF!</f>
        <v>#REF!</v>
      </c>
      <c r="H247" s="763" t="e">
        <f>#REF!</f>
        <v>#REF!</v>
      </c>
      <c r="I247" s="764">
        <f>IF(Monatsverwendungsnachweis!$P$6="ja",1,0)</f>
        <v>0</v>
      </c>
      <c r="J247" s="761">
        <f t="shared" si="45"/>
        <v>1</v>
      </c>
      <c r="K247" s="763">
        <f>Ermittlung_Pauschale!N246</f>
        <v>0</v>
      </c>
      <c r="L247" s="761">
        <f t="shared" si="46"/>
        <v>0</v>
      </c>
      <c r="M247" s="762">
        <f>Monatsverwendungsnachweis!$AG$7</f>
        <v>31</v>
      </c>
      <c r="N247" s="762">
        <f>Monatsverwendungsnachweis!J257</f>
        <v>0</v>
      </c>
      <c r="O247" s="761">
        <f t="shared" si="47"/>
        <v>0</v>
      </c>
      <c r="P247" s="761">
        <f t="shared" si="48"/>
        <v>0</v>
      </c>
      <c r="Q247" s="758">
        <f t="shared" si="49"/>
        <v>0</v>
      </c>
      <c r="R247" s="732">
        <f t="shared" si="50"/>
        <v>0</v>
      </c>
      <c r="S247" s="732">
        <f t="shared" si="51"/>
        <v>0</v>
      </c>
      <c r="T247" s="732">
        <f t="shared" si="52"/>
        <v>0</v>
      </c>
      <c r="U247" s="757">
        <f t="shared" si="53"/>
        <v>0</v>
      </c>
      <c r="V247" s="760"/>
      <c r="W247" s="759">
        <f t="shared" si="54"/>
        <v>0</v>
      </c>
      <c r="X247" s="758">
        <f t="shared" si="55"/>
        <v>0</v>
      </c>
      <c r="Y247" s="732">
        <f t="shared" si="56"/>
        <v>0</v>
      </c>
      <c r="Z247" s="732">
        <f t="shared" si="57"/>
        <v>0</v>
      </c>
      <c r="AA247" s="732">
        <f t="shared" si="58"/>
        <v>0</v>
      </c>
      <c r="AB247" s="757">
        <f t="shared" si="59"/>
        <v>0</v>
      </c>
    </row>
    <row r="248" spans="1:28" x14ac:dyDescent="0.25">
      <c r="A248" s="766" t="str">
        <f>Monatsverwendungsnachweis!A258</f>
        <v/>
      </c>
      <c r="B248" s="767">
        <f>Monatsverwendungsnachweis!B258</f>
        <v>0</v>
      </c>
      <c r="C248" s="767">
        <f>Monatsverwendungsnachweis!D258</f>
        <v>0</v>
      </c>
      <c r="D248" s="765">
        <f>Monatsverwendungsnachweis!F258</f>
        <v>0</v>
      </c>
      <c r="E248" s="766">
        <f>Monatsverwendungsnachweis!G258</f>
        <v>0</v>
      </c>
      <c r="F248" s="765">
        <f>Monatsverwendungsnachweis!H258</f>
        <v>0</v>
      </c>
      <c r="G248" s="763" t="e">
        <f>#REF!</f>
        <v>#REF!</v>
      </c>
      <c r="H248" s="763" t="e">
        <f>#REF!</f>
        <v>#REF!</v>
      </c>
      <c r="I248" s="764">
        <f>IF(Monatsverwendungsnachweis!$P$6="ja",1,0)</f>
        <v>0</v>
      </c>
      <c r="J248" s="761">
        <f t="shared" si="45"/>
        <v>1</v>
      </c>
      <c r="K248" s="763">
        <f>Ermittlung_Pauschale!N247</f>
        <v>0</v>
      </c>
      <c r="L248" s="761">
        <f t="shared" si="46"/>
        <v>0</v>
      </c>
      <c r="M248" s="762">
        <f>Monatsverwendungsnachweis!$AG$7</f>
        <v>31</v>
      </c>
      <c r="N248" s="762">
        <f>Monatsverwendungsnachweis!J258</f>
        <v>0</v>
      </c>
      <c r="O248" s="761">
        <f t="shared" si="47"/>
        <v>0</v>
      </c>
      <c r="P248" s="761">
        <f t="shared" si="48"/>
        <v>0</v>
      </c>
      <c r="Q248" s="758">
        <f t="shared" si="49"/>
        <v>0</v>
      </c>
      <c r="R248" s="732">
        <f t="shared" si="50"/>
        <v>0</v>
      </c>
      <c r="S248" s="732">
        <f t="shared" si="51"/>
        <v>0</v>
      </c>
      <c r="T248" s="732">
        <f t="shared" si="52"/>
        <v>0</v>
      </c>
      <c r="U248" s="757">
        <f t="shared" si="53"/>
        <v>0</v>
      </c>
      <c r="V248" s="760"/>
      <c r="W248" s="759">
        <f t="shared" si="54"/>
        <v>0</v>
      </c>
      <c r="X248" s="758">
        <f t="shared" si="55"/>
        <v>0</v>
      </c>
      <c r="Y248" s="732">
        <f t="shared" si="56"/>
        <v>0</v>
      </c>
      <c r="Z248" s="732">
        <f t="shared" si="57"/>
        <v>0</v>
      </c>
      <c r="AA248" s="732">
        <f t="shared" si="58"/>
        <v>0</v>
      </c>
      <c r="AB248" s="757">
        <f t="shared" si="59"/>
        <v>0</v>
      </c>
    </row>
    <row r="249" spans="1:28" x14ac:dyDescent="0.25">
      <c r="A249" s="766" t="str">
        <f>Monatsverwendungsnachweis!A259</f>
        <v/>
      </c>
      <c r="B249" s="767">
        <f>Monatsverwendungsnachweis!B259</f>
        <v>0</v>
      </c>
      <c r="C249" s="767">
        <f>Monatsverwendungsnachweis!D259</f>
        <v>0</v>
      </c>
      <c r="D249" s="765">
        <f>Monatsverwendungsnachweis!F259</f>
        <v>0</v>
      </c>
      <c r="E249" s="766">
        <f>Monatsverwendungsnachweis!G259</f>
        <v>0</v>
      </c>
      <c r="F249" s="765">
        <f>Monatsverwendungsnachweis!H259</f>
        <v>0</v>
      </c>
      <c r="G249" s="763" t="e">
        <f>#REF!</f>
        <v>#REF!</v>
      </c>
      <c r="H249" s="763" t="e">
        <f>#REF!</f>
        <v>#REF!</v>
      </c>
      <c r="I249" s="764">
        <f>IF(Monatsverwendungsnachweis!$P$6="ja",1,0)</f>
        <v>0</v>
      </c>
      <c r="J249" s="761">
        <f t="shared" si="45"/>
        <v>1</v>
      </c>
      <c r="K249" s="763">
        <f>Ermittlung_Pauschale!N248</f>
        <v>0</v>
      </c>
      <c r="L249" s="761">
        <f t="shared" si="46"/>
        <v>0</v>
      </c>
      <c r="M249" s="762">
        <f>Monatsverwendungsnachweis!$AG$7</f>
        <v>31</v>
      </c>
      <c r="N249" s="762">
        <f>Monatsverwendungsnachweis!J259</f>
        <v>0</v>
      </c>
      <c r="O249" s="761">
        <f t="shared" si="47"/>
        <v>0</v>
      </c>
      <c r="P249" s="761">
        <f t="shared" si="48"/>
        <v>0</v>
      </c>
      <c r="Q249" s="758">
        <f t="shared" si="49"/>
        <v>0</v>
      </c>
      <c r="R249" s="732">
        <f t="shared" si="50"/>
        <v>0</v>
      </c>
      <c r="S249" s="732">
        <f t="shared" si="51"/>
        <v>0</v>
      </c>
      <c r="T249" s="732">
        <f t="shared" si="52"/>
        <v>0</v>
      </c>
      <c r="U249" s="757">
        <f t="shared" si="53"/>
        <v>0</v>
      </c>
      <c r="V249" s="760"/>
      <c r="W249" s="759">
        <f t="shared" si="54"/>
        <v>0</v>
      </c>
      <c r="X249" s="758">
        <f t="shared" si="55"/>
        <v>0</v>
      </c>
      <c r="Y249" s="732">
        <f t="shared" si="56"/>
        <v>0</v>
      </c>
      <c r="Z249" s="732">
        <f t="shared" si="57"/>
        <v>0</v>
      </c>
      <c r="AA249" s="732">
        <f t="shared" si="58"/>
        <v>0</v>
      </c>
      <c r="AB249" s="757">
        <f t="shared" si="59"/>
        <v>0</v>
      </c>
    </row>
    <row r="250" spans="1:28" x14ac:dyDescent="0.25">
      <c r="A250" s="766" t="str">
        <f>Monatsverwendungsnachweis!A260</f>
        <v/>
      </c>
      <c r="B250" s="767">
        <f>Monatsverwendungsnachweis!B260</f>
        <v>0</v>
      </c>
      <c r="C250" s="767">
        <f>Monatsverwendungsnachweis!D260</f>
        <v>0</v>
      </c>
      <c r="D250" s="765">
        <f>Monatsverwendungsnachweis!F260</f>
        <v>0</v>
      </c>
      <c r="E250" s="766">
        <f>Monatsverwendungsnachweis!G260</f>
        <v>0</v>
      </c>
      <c r="F250" s="765">
        <f>Monatsverwendungsnachweis!H260</f>
        <v>0</v>
      </c>
      <c r="G250" s="763" t="e">
        <f>#REF!</f>
        <v>#REF!</v>
      </c>
      <c r="H250" s="763" t="e">
        <f>#REF!</f>
        <v>#REF!</v>
      </c>
      <c r="I250" s="764">
        <f>IF(Monatsverwendungsnachweis!$P$6="ja",1,0)</f>
        <v>0</v>
      </c>
      <c r="J250" s="761">
        <f t="shared" si="45"/>
        <v>1</v>
      </c>
      <c r="K250" s="763">
        <f>Ermittlung_Pauschale!N249</f>
        <v>0</v>
      </c>
      <c r="L250" s="761">
        <f t="shared" si="46"/>
        <v>0</v>
      </c>
      <c r="M250" s="762">
        <f>Monatsverwendungsnachweis!$AG$7</f>
        <v>31</v>
      </c>
      <c r="N250" s="762">
        <f>Monatsverwendungsnachweis!J260</f>
        <v>0</v>
      </c>
      <c r="O250" s="761">
        <f t="shared" si="47"/>
        <v>0</v>
      </c>
      <c r="P250" s="761">
        <f t="shared" si="48"/>
        <v>0</v>
      </c>
      <c r="Q250" s="758">
        <f t="shared" si="49"/>
        <v>0</v>
      </c>
      <c r="R250" s="732">
        <f t="shared" si="50"/>
        <v>0</v>
      </c>
      <c r="S250" s="732">
        <f t="shared" si="51"/>
        <v>0</v>
      </c>
      <c r="T250" s="732">
        <f t="shared" si="52"/>
        <v>0</v>
      </c>
      <c r="U250" s="757">
        <f t="shared" si="53"/>
        <v>0</v>
      </c>
      <c r="V250" s="760"/>
      <c r="W250" s="759">
        <f t="shared" si="54"/>
        <v>0</v>
      </c>
      <c r="X250" s="758">
        <f t="shared" si="55"/>
        <v>0</v>
      </c>
      <c r="Y250" s="732">
        <f t="shared" si="56"/>
        <v>0</v>
      </c>
      <c r="Z250" s="732">
        <f t="shared" si="57"/>
        <v>0</v>
      </c>
      <c r="AA250" s="732">
        <f t="shared" si="58"/>
        <v>0</v>
      </c>
      <c r="AB250" s="757">
        <f t="shared" si="59"/>
        <v>0</v>
      </c>
    </row>
    <row r="251" spans="1:28" x14ac:dyDescent="0.25">
      <c r="A251" s="766" t="str">
        <f>Monatsverwendungsnachweis!A261</f>
        <v/>
      </c>
      <c r="B251" s="767">
        <f>Monatsverwendungsnachweis!B261</f>
        <v>0</v>
      </c>
      <c r="C251" s="767">
        <f>Monatsverwendungsnachweis!D261</f>
        <v>0</v>
      </c>
      <c r="D251" s="765">
        <f>Monatsverwendungsnachweis!F261</f>
        <v>0</v>
      </c>
      <c r="E251" s="766">
        <f>Monatsverwendungsnachweis!G261</f>
        <v>0</v>
      </c>
      <c r="F251" s="765">
        <f>Monatsverwendungsnachweis!H261</f>
        <v>0</v>
      </c>
      <c r="G251" s="763" t="e">
        <f>#REF!</f>
        <v>#REF!</v>
      </c>
      <c r="H251" s="763" t="e">
        <f>#REF!</f>
        <v>#REF!</v>
      </c>
      <c r="I251" s="764">
        <f>IF(Monatsverwendungsnachweis!$P$6="ja",1,0)</f>
        <v>0</v>
      </c>
      <c r="J251" s="761">
        <f t="shared" si="45"/>
        <v>1</v>
      </c>
      <c r="K251" s="763">
        <f>Ermittlung_Pauschale!N250</f>
        <v>0</v>
      </c>
      <c r="L251" s="761">
        <f t="shared" si="46"/>
        <v>0</v>
      </c>
      <c r="M251" s="762">
        <f>Monatsverwendungsnachweis!$AG$7</f>
        <v>31</v>
      </c>
      <c r="N251" s="762">
        <f>Monatsverwendungsnachweis!J261</f>
        <v>0</v>
      </c>
      <c r="O251" s="761">
        <f t="shared" si="47"/>
        <v>0</v>
      </c>
      <c r="P251" s="761">
        <f t="shared" si="48"/>
        <v>0</v>
      </c>
      <c r="Q251" s="758">
        <f t="shared" si="49"/>
        <v>0</v>
      </c>
      <c r="R251" s="732">
        <f t="shared" si="50"/>
        <v>0</v>
      </c>
      <c r="S251" s="732">
        <f t="shared" si="51"/>
        <v>0</v>
      </c>
      <c r="T251" s="732">
        <f t="shared" si="52"/>
        <v>0</v>
      </c>
      <c r="U251" s="757">
        <f t="shared" si="53"/>
        <v>0</v>
      </c>
      <c r="V251" s="760"/>
      <c r="W251" s="759">
        <f t="shared" si="54"/>
        <v>0</v>
      </c>
      <c r="X251" s="758">
        <f t="shared" si="55"/>
        <v>0</v>
      </c>
      <c r="Y251" s="732">
        <f t="shared" si="56"/>
        <v>0</v>
      </c>
      <c r="Z251" s="732">
        <f t="shared" si="57"/>
        <v>0</v>
      </c>
      <c r="AA251" s="732">
        <f t="shared" si="58"/>
        <v>0</v>
      </c>
      <c r="AB251" s="757">
        <f t="shared" si="59"/>
        <v>0</v>
      </c>
    </row>
    <row r="252" spans="1:28" x14ac:dyDescent="0.25">
      <c r="A252" s="766" t="str">
        <f>Monatsverwendungsnachweis!A262</f>
        <v/>
      </c>
      <c r="B252" s="767">
        <f>Monatsverwendungsnachweis!B262</f>
        <v>0</v>
      </c>
      <c r="C252" s="767">
        <f>Monatsverwendungsnachweis!D262</f>
        <v>0</v>
      </c>
      <c r="D252" s="765">
        <f>Monatsverwendungsnachweis!F262</f>
        <v>0</v>
      </c>
      <c r="E252" s="766">
        <f>Monatsverwendungsnachweis!G262</f>
        <v>0</v>
      </c>
      <c r="F252" s="765">
        <f>Monatsverwendungsnachweis!H262</f>
        <v>0</v>
      </c>
      <c r="G252" s="763" t="e">
        <f>#REF!</f>
        <v>#REF!</v>
      </c>
      <c r="H252" s="763" t="e">
        <f>#REF!</f>
        <v>#REF!</v>
      </c>
      <c r="I252" s="764">
        <f>IF(Monatsverwendungsnachweis!$P$6="ja",1,0)</f>
        <v>0</v>
      </c>
      <c r="J252" s="761">
        <f t="shared" si="45"/>
        <v>1</v>
      </c>
      <c r="K252" s="763">
        <f>Ermittlung_Pauschale!N251</f>
        <v>0</v>
      </c>
      <c r="L252" s="761">
        <f t="shared" si="46"/>
        <v>0</v>
      </c>
      <c r="M252" s="762">
        <f>Monatsverwendungsnachweis!$AG$7</f>
        <v>31</v>
      </c>
      <c r="N252" s="762">
        <f>Monatsverwendungsnachweis!J262</f>
        <v>0</v>
      </c>
      <c r="O252" s="761">
        <f t="shared" si="47"/>
        <v>0</v>
      </c>
      <c r="P252" s="761">
        <f t="shared" si="48"/>
        <v>0</v>
      </c>
      <c r="Q252" s="758">
        <f t="shared" si="49"/>
        <v>0</v>
      </c>
      <c r="R252" s="732">
        <f t="shared" si="50"/>
        <v>0</v>
      </c>
      <c r="S252" s="732">
        <f t="shared" si="51"/>
        <v>0</v>
      </c>
      <c r="T252" s="732">
        <f t="shared" si="52"/>
        <v>0</v>
      </c>
      <c r="U252" s="757">
        <f t="shared" si="53"/>
        <v>0</v>
      </c>
      <c r="V252" s="760"/>
      <c r="W252" s="759">
        <f t="shared" si="54"/>
        <v>0</v>
      </c>
      <c r="X252" s="758">
        <f t="shared" si="55"/>
        <v>0</v>
      </c>
      <c r="Y252" s="732">
        <f t="shared" si="56"/>
        <v>0</v>
      </c>
      <c r="Z252" s="732">
        <f t="shared" si="57"/>
        <v>0</v>
      </c>
      <c r="AA252" s="732">
        <f t="shared" si="58"/>
        <v>0</v>
      </c>
      <c r="AB252" s="757">
        <f t="shared" si="59"/>
        <v>0</v>
      </c>
    </row>
    <row r="253" spans="1:28" x14ac:dyDescent="0.25">
      <c r="A253" s="766" t="str">
        <f>Monatsverwendungsnachweis!A263</f>
        <v/>
      </c>
      <c r="B253" s="767">
        <f>Monatsverwendungsnachweis!B263</f>
        <v>0</v>
      </c>
      <c r="C253" s="767">
        <f>Monatsverwendungsnachweis!D263</f>
        <v>0</v>
      </c>
      <c r="D253" s="765">
        <f>Monatsverwendungsnachweis!F263</f>
        <v>0</v>
      </c>
      <c r="E253" s="766">
        <f>Monatsverwendungsnachweis!G263</f>
        <v>0</v>
      </c>
      <c r="F253" s="765">
        <f>Monatsverwendungsnachweis!H263</f>
        <v>0</v>
      </c>
      <c r="G253" s="763" t="e">
        <f>#REF!</f>
        <v>#REF!</v>
      </c>
      <c r="H253" s="763" t="e">
        <f>#REF!</f>
        <v>#REF!</v>
      </c>
      <c r="I253" s="764">
        <f>IF(Monatsverwendungsnachweis!$P$6="ja",1,0)</f>
        <v>0</v>
      </c>
      <c r="J253" s="761">
        <f t="shared" si="45"/>
        <v>1</v>
      </c>
      <c r="K253" s="763">
        <f>Ermittlung_Pauschale!N252</f>
        <v>0</v>
      </c>
      <c r="L253" s="761">
        <f t="shared" si="46"/>
        <v>0</v>
      </c>
      <c r="M253" s="762">
        <f>Monatsverwendungsnachweis!$AG$7</f>
        <v>31</v>
      </c>
      <c r="N253" s="762">
        <f>Monatsverwendungsnachweis!J263</f>
        <v>0</v>
      </c>
      <c r="O253" s="761">
        <f t="shared" si="47"/>
        <v>0</v>
      </c>
      <c r="P253" s="761">
        <f t="shared" si="48"/>
        <v>0</v>
      </c>
      <c r="Q253" s="758">
        <f t="shared" si="49"/>
        <v>0</v>
      </c>
      <c r="R253" s="732">
        <f t="shared" si="50"/>
        <v>0</v>
      </c>
      <c r="S253" s="732">
        <f t="shared" si="51"/>
        <v>0</v>
      </c>
      <c r="T253" s="732">
        <f t="shared" si="52"/>
        <v>0</v>
      </c>
      <c r="U253" s="757">
        <f t="shared" si="53"/>
        <v>0</v>
      </c>
      <c r="V253" s="760"/>
      <c r="W253" s="759">
        <f t="shared" si="54"/>
        <v>0</v>
      </c>
      <c r="X253" s="758">
        <f t="shared" si="55"/>
        <v>0</v>
      </c>
      <c r="Y253" s="732">
        <f t="shared" si="56"/>
        <v>0</v>
      </c>
      <c r="Z253" s="732">
        <f t="shared" si="57"/>
        <v>0</v>
      </c>
      <c r="AA253" s="732">
        <f t="shared" si="58"/>
        <v>0</v>
      </c>
      <c r="AB253" s="757">
        <f t="shared" si="59"/>
        <v>0</v>
      </c>
    </row>
    <row r="254" spans="1:28" x14ac:dyDescent="0.25">
      <c r="A254" s="766" t="str">
        <f>Monatsverwendungsnachweis!A264</f>
        <v/>
      </c>
      <c r="B254" s="767">
        <f>Monatsverwendungsnachweis!B264</f>
        <v>0</v>
      </c>
      <c r="C254" s="767">
        <f>Monatsverwendungsnachweis!D264</f>
        <v>0</v>
      </c>
      <c r="D254" s="765">
        <f>Monatsverwendungsnachweis!F264</f>
        <v>0</v>
      </c>
      <c r="E254" s="766">
        <f>Monatsverwendungsnachweis!G264</f>
        <v>0</v>
      </c>
      <c r="F254" s="765">
        <f>Monatsverwendungsnachweis!H264</f>
        <v>0</v>
      </c>
      <c r="G254" s="763" t="e">
        <f>#REF!</f>
        <v>#REF!</v>
      </c>
      <c r="H254" s="763" t="e">
        <f>#REF!</f>
        <v>#REF!</v>
      </c>
      <c r="I254" s="764">
        <f>IF(Monatsverwendungsnachweis!$P$6="ja",1,0)</f>
        <v>0</v>
      </c>
      <c r="J254" s="761">
        <f t="shared" si="45"/>
        <v>1</v>
      </c>
      <c r="K254" s="763">
        <f>Ermittlung_Pauschale!N253</f>
        <v>0</v>
      </c>
      <c r="L254" s="761">
        <f t="shared" si="46"/>
        <v>0</v>
      </c>
      <c r="M254" s="762">
        <f>Monatsverwendungsnachweis!$AG$7</f>
        <v>31</v>
      </c>
      <c r="N254" s="762">
        <f>Monatsverwendungsnachweis!J264</f>
        <v>0</v>
      </c>
      <c r="O254" s="761">
        <f t="shared" si="47"/>
        <v>0</v>
      </c>
      <c r="P254" s="761">
        <f t="shared" si="48"/>
        <v>0</v>
      </c>
      <c r="Q254" s="758">
        <f t="shared" si="49"/>
        <v>0</v>
      </c>
      <c r="R254" s="732">
        <f t="shared" si="50"/>
        <v>0</v>
      </c>
      <c r="S254" s="732">
        <f t="shared" si="51"/>
        <v>0</v>
      </c>
      <c r="T254" s="732">
        <f t="shared" si="52"/>
        <v>0</v>
      </c>
      <c r="U254" s="757">
        <f t="shared" si="53"/>
        <v>0</v>
      </c>
      <c r="V254" s="760"/>
      <c r="W254" s="759">
        <f t="shared" si="54"/>
        <v>0</v>
      </c>
      <c r="X254" s="758">
        <f t="shared" si="55"/>
        <v>0</v>
      </c>
      <c r="Y254" s="732">
        <f t="shared" si="56"/>
        <v>0</v>
      </c>
      <c r="Z254" s="732">
        <f t="shared" si="57"/>
        <v>0</v>
      </c>
      <c r="AA254" s="732">
        <f t="shared" si="58"/>
        <v>0</v>
      </c>
      <c r="AB254" s="757">
        <f t="shared" si="59"/>
        <v>0</v>
      </c>
    </row>
    <row r="255" spans="1:28" x14ac:dyDescent="0.25">
      <c r="A255" s="766" t="str">
        <f>Monatsverwendungsnachweis!A265</f>
        <v/>
      </c>
      <c r="B255" s="767">
        <f>Monatsverwendungsnachweis!B265</f>
        <v>0</v>
      </c>
      <c r="C255" s="767">
        <f>Monatsverwendungsnachweis!D265</f>
        <v>0</v>
      </c>
      <c r="D255" s="765">
        <f>Monatsverwendungsnachweis!F265</f>
        <v>0</v>
      </c>
      <c r="E255" s="766">
        <f>Monatsverwendungsnachweis!G265</f>
        <v>0</v>
      </c>
      <c r="F255" s="765">
        <f>Monatsverwendungsnachweis!H265</f>
        <v>0</v>
      </c>
      <c r="G255" s="763" t="e">
        <f>#REF!</f>
        <v>#REF!</v>
      </c>
      <c r="H255" s="763" t="e">
        <f>#REF!</f>
        <v>#REF!</v>
      </c>
      <c r="I255" s="764">
        <f>IF(Monatsverwendungsnachweis!$P$6="ja",1,0)</f>
        <v>0</v>
      </c>
      <c r="J255" s="761">
        <f t="shared" si="45"/>
        <v>1</v>
      </c>
      <c r="K255" s="763">
        <f>Ermittlung_Pauschale!N254</f>
        <v>0</v>
      </c>
      <c r="L255" s="761">
        <f t="shared" si="46"/>
        <v>0</v>
      </c>
      <c r="M255" s="762">
        <f>Monatsverwendungsnachweis!$AG$7</f>
        <v>31</v>
      </c>
      <c r="N255" s="762">
        <f>Monatsverwendungsnachweis!J265</f>
        <v>0</v>
      </c>
      <c r="O255" s="761">
        <f t="shared" si="47"/>
        <v>0</v>
      </c>
      <c r="P255" s="761">
        <f t="shared" si="48"/>
        <v>0</v>
      </c>
      <c r="Q255" s="758">
        <f t="shared" si="49"/>
        <v>0</v>
      </c>
      <c r="R255" s="732">
        <f t="shared" si="50"/>
        <v>0</v>
      </c>
      <c r="S255" s="732">
        <f t="shared" si="51"/>
        <v>0</v>
      </c>
      <c r="T255" s="732">
        <f t="shared" si="52"/>
        <v>0</v>
      </c>
      <c r="U255" s="757">
        <f t="shared" si="53"/>
        <v>0</v>
      </c>
      <c r="V255" s="760"/>
      <c r="W255" s="759">
        <f t="shared" si="54"/>
        <v>0</v>
      </c>
      <c r="X255" s="758">
        <f t="shared" si="55"/>
        <v>0</v>
      </c>
      <c r="Y255" s="732">
        <f t="shared" si="56"/>
        <v>0</v>
      </c>
      <c r="Z255" s="732">
        <f t="shared" si="57"/>
        <v>0</v>
      </c>
      <c r="AA255" s="732">
        <f t="shared" si="58"/>
        <v>0</v>
      </c>
      <c r="AB255" s="757">
        <f t="shared" si="59"/>
        <v>0</v>
      </c>
    </row>
    <row r="256" spans="1:28" x14ac:dyDescent="0.25">
      <c r="A256" s="766" t="str">
        <f>Monatsverwendungsnachweis!A266</f>
        <v/>
      </c>
      <c r="B256" s="767">
        <f>Monatsverwendungsnachweis!B266</f>
        <v>0</v>
      </c>
      <c r="C256" s="767">
        <f>Monatsverwendungsnachweis!D266</f>
        <v>0</v>
      </c>
      <c r="D256" s="765">
        <f>Monatsverwendungsnachweis!F266</f>
        <v>0</v>
      </c>
      <c r="E256" s="766">
        <f>Monatsverwendungsnachweis!G266</f>
        <v>0</v>
      </c>
      <c r="F256" s="765">
        <f>Monatsverwendungsnachweis!H266</f>
        <v>0</v>
      </c>
      <c r="G256" s="763" t="e">
        <f>#REF!</f>
        <v>#REF!</v>
      </c>
      <c r="H256" s="763" t="e">
        <f>#REF!</f>
        <v>#REF!</v>
      </c>
      <c r="I256" s="764">
        <f>IF(Monatsverwendungsnachweis!$P$6="ja",1,0)</f>
        <v>0</v>
      </c>
      <c r="J256" s="761">
        <f t="shared" si="45"/>
        <v>1</v>
      </c>
      <c r="K256" s="763">
        <f>Ermittlung_Pauschale!N255</f>
        <v>0</v>
      </c>
      <c r="L256" s="761">
        <f t="shared" si="46"/>
        <v>0</v>
      </c>
      <c r="M256" s="762">
        <f>Monatsverwendungsnachweis!$AG$7</f>
        <v>31</v>
      </c>
      <c r="N256" s="762">
        <f>Monatsverwendungsnachweis!J266</f>
        <v>0</v>
      </c>
      <c r="O256" s="761">
        <f t="shared" si="47"/>
        <v>0</v>
      </c>
      <c r="P256" s="761">
        <f t="shared" si="48"/>
        <v>0</v>
      </c>
      <c r="Q256" s="758">
        <f t="shared" si="49"/>
        <v>0</v>
      </c>
      <c r="R256" s="732">
        <f t="shared" si="50"/>
        <v>0</v>
      </c>
      <c r="S256" s="732">
        <f t="shared" si="51"/>
        <v>0</v>
      </c>
      <c r="T256" s="732">
        <f t="shared" si="52"/>
        <v>0</v>
      </c>
      <c r="U256" s="757">
        <f t="shared" si="53"/>
        <v>0</v>
      </c>
      <c r="V256" s="760"/>
      <c r="W256" s="759">
        <f t="shared" si="54"/>
        <v>0</v>
      </c>
      <c r="X256" s="758">
        <f t="shared" si="55"/>
        <v>0</v>
      </c>
      <c r="Y256" s="732">
        <f t="shared" si="56"/>
        <v>0</v>
      </c>
      <c r="Z256" s="732">
        <f t="shared" si="57"/>
        <v>0</v>
      </c>
      <c r="AA256" s="732">
        <f t="shared" si="58"/>
        <v>0</v>
      </c>
      <c r="AB256" s="757">
        <f t="shared" si="59"/>
        <v>0</v>
      </c>
    </row>
    <row r="257" spans="1:28" x14ac:dyDescent="0.25">
      <c r="A257" s="766" t="str">
        <f>Monatsverwendungsnachweis!A267</f>
        <v/>
      </c>
      <c r="B257" s="767">
        <f>Monatsverwendungsnachweis!B267</f>
        <v>0</v>
      </c>
      <c r="C257" s="767">
        <f>Monatsverwendungsnachweis!D267</f>
        <v>0</v>
      </c>
      <c r="D257" s="765">
        <f>Monatsverwendungsnachweis!F267</f>
        <v>0</v>
      </c>
      <c r="E257" s="766">
        <f>Monatsverwendungsnachweis!G267</f>
        <v>0</v>
      </c>
      <c r="F257" s="765">
        <f>Monatsverwendungsnachweis!H267</f>
        <v>0</v>
      </c>
      <c r="G257" s="763" t="e">
        <f>#REF!</f>
        <v>#REF!</v>
      </c>
      <c r="H257" s="763" t="e">
        <f>#REF!</f>
        <v>#REF!</v>
      </c>
      <c r="I257" s="764">
        <f>IF(Monatsverwendungsnachweis!$P$6="ja",1,0)</f>
        <v>0</v>
      </c>
      <c r="J257" s="761">
        <f t="shared" si="45"/>
        <v>1</v>
      </c>
      <c r="K257" s="763">
        <f>Ermittlung_Pauschale!N256</f>
        <v>0</v>
      </c>
      <c r="L257" s="761">
        <f t="shared" si="46"/>
        <v>0</v>
      </c>
      <c r="M257" s="762">
        <f>Monatsverwendungsnachweis!$AG$7</f>
        <v>31</v>
      </c>
      <c r="N257" s="762">
        <f>Monatsverwendungsnachweis!J267</f>
        <v>0</v>
      </c>
      <c r="O257" s="761">
        <f t="shared" si="47"/>
        <v>0</v>
      </c>
      <c r="P257" s="761">
        <f t="shared" si="48"/>
        <v>0</v>
      </c>
      <c r="Q257" s="758">
        <f t="shared" si="49"/>
        <v>0</v>
      </c>
      <c r="R257" s="732">
        <f t="shared" si="50"/>
        <v>0</v>
      </c>
      <c r="S257" s="732">
        <f t="shared" si="51"/>
        <v>0</v>
      </c>
      <c r="T257" s="732">
        <f t="shared" si="52"/>
        <v>0</v>
      </c>
      <c r="U257" s="757">
        <f t="shared" si="53"/>
        <v>0</v>
      </c>
      <c r="V257" s="760"/>
      <c r="W257" s="759">
        <f t="shared" si="54"/>
        <v>0</v>
      </c>
      <c r="X257" s="758">
        <f t="shared" si="55"/>
        <v>0</v>
      </c>
      <c r="Y257" s="732">
        <f t="shared" si="56"/>
        <v>0</v>
      </c>
      <c r="Z257" s="732">
        <f t="shared" si="57"/>
        <v>0</v>
      </c>
      <c r="AA257" s="732">
        <f t="shared" si="58"/>
        <v>0</v>
      </c>
      <c r="AB257" s="757">
        <f t="shared" si="59"/>
        <v>0</v>
      </c>
    </row>
    <row r="258" spans="1:28" x14ac:dyDescent="0.25">
      <c r="A258" s="766" t="str">
        <f>Monatsverwendungsnachweis!A268</f>
        <v/>
      </c>
      <c r="B258" s="767">
        <f>Monatsverwendungsnachweis!B268</f>
        <v>0</v>
      </c>
      <c r="C258" s="767">
        <f>Monatsverwendungsnachweis!D268</f>
        <v>0</v>
      </c>
      <c r="D258" s="765">
        <f>Monatsverwendungsnachweis!F268</f>
        <v>0</v>
      </c>
      <c r="E258" s="766">
        <f>Monatsverwendungsnachweis!G268</f>
        <v>0</v>
      </c>
      <c r="F258" s="765">
        <f>Monatsverwendungsnachweis!H268</f>
        <v>0</v>
      </c>
      <c r="G258" s="763" t="e">
        <f>#REF!</f>
        <v>#REF!</v>
      </c>
      <c r="H258" s="763" t="e">
        <f>#REF!</f>
        <v>#REF!</v>
      </c>
      <c r="I258" s="764">
        <f>IF(Monatsverwendungsnachweis!$P$6="ja",1,0)</f>
        <v>0</v>
      </c>
      <c r="J258" s="761">
        <f t="shared" si="45"/>
        <v>1</v>
      </c>
      <c r="K258" s="763">
        <f>Ermittlung_Pauschale!N257</f>
        <v>0</v>
      </c>
      <c r="L258" s="761">
        <f t="shared" si="46"/>
        <v>0</v>
      </c>
      <c r="M258" s="762">
        <f>Monatsverwendungsnachweis!$AG$7</f>
        <v>31</v>
      </c>
      <c r="N258" s="762">
        <f>Monatsverwendungsnachweis!J268</f>
        <v>0</v>
      </c>
      <c r="O258" s="761">
        <f t="shared" si="47"/>
        <v>0</v>
      </c>
      <c r="P258" s="761">
        <f t="shared" si="48"/>
        <v>0</v>
      </c>
      <c r="Q258" s="758">
        <f t="shared" si="49"/>
        <v>0</v>
      </c>
      <c r="R258" s="732">
        <f t="shared" si="50"/>
        <v>0</v>
      </c>
      <c r="S258" s="732">
        <f t="shared" si="51"/>
        <v>0</v>
      </c>
      <c r="T258" s="732">
        <f t="shared" si="52"/>
        <v>0</v>
      </c>
      <c r="U258" s="757">
        <f t="shared" si="53"/>
        <v>0</v>
      </c>
      <c r="V258" s="760"/>
      <c r="W258" s="759">
        <f t="shared" si="54"/>
        <v>0</v>
      </c>
      <c r="X258" s="758">
        <f t="shared" si="55"/>
        <v>0</v>
      </c>
      <c r="Y258" s="732">
        <f t="shared" si="56"/>
        <v>0</v>
      </c>
      <c r="Z258" s="732">
        <f t="shared" si="57"/>
        <v>0</v>
      </c>
      <c r="AA258" s="732">
        <f t="shared" si="58"/>
        <v>0</v>
      </c>
      <c r="AB258" s="757">
        <f t="shared" si="59"/>
        <v>0</v>
      </c>
    </row>
    <row r="259" spans="1:28" x14ac:dyDescent="0.25">
      <c r="A259" s="766" t="str">
        <f>Monatsverwendungsnachweis!A269</f>
        <v/>
      </c>
      <c r="B259" s="767">
        <f>Monatsverwendungsnachweis!B269</f>
        <v>0</v>
      </c>
      <c r="C259" s="767">
        <f>Monatsverwendungsnachweis!D269</f>
        <v>0</v>
      </c>
      <c r="D259" s="765">
        <f>Monatsverwendungsnachweis!F269</f>
        <v>0</v>
      </c>
      <c r="E259" s="766">
        <f>Monatsverwendungsnachweis!G269</f>
        <v>0</v>
      </c>
      <c r="F259" s="765">
        <f>Monatsverwendungsnachweis!H269</f>
        <v>0</v>
      </c>
      <c r="G259" s="763" t="e">
        <f>#REF!</f>
        <v>#REF!</v>
      </c>
      <c r="H259" s="763" t="e">
        <f>#REF!</f>
        <v>#REF!</v>
      </c>
      <c r="I259" s="764">
        <f>IF(Monatsverwendungsnachweis!$P$6="ja",1,0)</f>
        <v>0</v>
      </c>
      <c r="J259" s="761">
        <f t="shared" ref="J259:J302" si="60">IF($B259=String_o_Kofi,0,1)</f>
        <v>1</v>
      </c>
      <c r="K259" s="763">
        <f>Ermittlung_Pauschale!N258</f>
        <v>0</v>
      </c>
      <c r="L259" s="761">
        <f t="shared" ref="L259:L302" si="61">I259*J259*K259</f>
        <v>0</v>
      </c>
      <c r="M259" s="762">
        <f>Monatsverwendungsnachweis!$AG$7</f>
        <v>31</v>
      </c>
      <c r="N259" s="762">
        <f>Monatsverwendungsnachweis!J269</f>
        <v>0</v>
      </c>
      <c r="O259" s="761">
        <f t="shared" ref="O259:O302" si="62">IF(N259=0,0,IF(N259&lt;M259,0,1))</f>
        <v>0</v>
      </c>
      <c r="P259" s="761">
        <f t="shared" ref="P259:P302" si="63">IF(O259*L259=1,1,0)</f>
        <v>0</v>
      </c>
      <c r="Q259" s="758">
        <f t="shared" ref="Q259:Q302" si="64">IF($B259="JC",P259,0)</f>
        <v>0</v>
      </c>
      <c r="R259" s="732">
        <f t="shared" ref="R259:R302" si="65">IF($B259="AA",P259,0)</f>
        <v>0</v>
      </c>
      <c r="S259" s="732">
        <f t="shared" ref="S259:S302" si="66">IF($B259="JC/Träger",P259,0)</f>
        <v>0</v>
      </c>
      <c r="T259" s="732">
        <f t="shared" ref="T259:T302" si="67">IF($B259="Land HB",P259,0)</f>
        <v>0</v>
      </c>
      <c r="U259" s="757">
        <f t="shared" ref="U259:U302" si="68">SUM(Q259:T259)</f>
        <v>0</v>
      </c>
      <c r="V259" s="760"/>
      <c r="W259" s="759">
        <f t="shared" ref="W259:W302" si="69">IF(AND(O259=0,L259=1)=TRUE,N259,0)</f>
        <v>0</v>
      </c>
      <c r="X259" s="758">
        <f t="shared" ref="X259:X302" si="70">IF($B259="JC",W259,0)</f>
        <v>0</v>
      </c>
      <c r="Y259" s="732">
        <f t="shared" ref="Y259:Y302" si="71">IF($B259="AA",W259,0)</f>
        <v>0</v>
      </c>
      <c r="Z259" s="732">
        <f t="shared" ref="Z259:Z302" si="72">IF($B259="JC/Träger",W259,0)</f>
        <v>0</v>
      </c>
      <c r="AA259" s="732">
        <f t="shared" ref="AA259:AA302" si="73">IF($B259="Land HB",W259,0)</f>
        <v>0</v>
      </c>
      <c r="AB259" s="757">
        <f t="shared" ref="AB259:AB302" si="74">SUM(X259:AA259)</f>
        <v>0</v>
      </c>
    </row>
    <row r="260" spans="1:28" x14ac:dyDescent="0.25">
      <c r="A260" s="766" t="str">
        <f>Monatsverwendungsnachweis!A270</f>
        <v/>
      </c>
      <c r="B260" s="767">
        <f>Monatsverwendungsnachweis!B270</f>
        <v>0</v>
      </c>
      <c r="C260" s="767">
        <f>Monatsverwendungsnachweis!D270</f>
        <v>0</v>
      </c>
      <c r="D260" s="765">
        <f>Monatsverwendungsnachweis!F270</f>
        <v>0</v>
      </c>
      <c r="E260" s="766">
        <f>Monatsverwendungsnachweis!G270</f>
        <v>0</v>
      </c>
      <c r="F260" s="765">
        <f>Monatsverwendungsnachweis!H270</f>
        <v>0</v>
      </c>
      <c r="G260" s="763" t="e">
        <f>#REF!</f>
        <v>#REF!</v>
      </c>
      <c r="H260" s="763" t="e">
        <f>#REF!</f>
        <v>#REF!</v>
      </c>
      <c r="I260" s="764">
        <f>IF(Monatsverwendungsnachweis!$P$6="ja",1,0)</f>
        <v>0</v>
      </c>
      <c r="J260" s="761">
        <f t="shared" si="60"/>
        <v>1</v>
      </c>
      <c r="K260" s="763">
        <f>Ermittlung_Pauschale!N259</f>
        <v>0</v>
      </c>
      <c r="L260" s="761">
        <f t="shared" si="61"/>
        <v>0</v>
      </c>
      <c r="M260" s="762">
        <f>Monatsverwendungsnachweis!$AG$7</f>
        <v>31</v>
      </c>
      <c r="N260" s="762">
        <f>Monatsverwendungsnachweis!J270</f>
        <v>0</v>
      </c>
      <c r="O260" s="761">
        <f t="shared" si="62"/>
        <v>0</v>
      </c>
      <c r="P260" s="761">
        <f t="shared" si="63"/>
        <v>0</v>
      </c>
      <c r="Q260" s="758">
        <f t="shared" si="64"/>
        <v>0</v>
      </c>
      <c r="R260" s="732">
        <f t="shared" si="65"/>
        <v>0</v>
      </c>
      <c r="S260" s="732">
        <f t="shared" si="66"/>
        <v>0</v>
      </c>
      <c r="T260" s="732">
        <f t="shared" si="67"/>
        <v>0</v>
      </c>
      <c r="U260" s="757">
        <f t="shared" si="68"/>
        <v>0</v>
      </c>
      <c r="V260" s="760"/>
      <c r="W260" s="759">
        <f t="shared" si="69"/>
        <v>0</v>
      </c>
      <c r="X260" s="758">
        <f t="shared" si="70"/>
        <v>0</v>
      </c>
      <c r="Y260" s="732">
        <f t="shared" si="71"/>
        <v>0</v>
      </c>
      <c r="Z260" s="732">
        <f t="shared" si="72"/>
        <v>0</v>
      </c>
      <c r="AA260" s="732">
        <f t="shared" si="73"/>
        <v>0</v>
      </c>
      <c r="AB260" s="757">
        <f t="shared" si="74"/>
        <v>0</v>
      </c>
    </row>
    <row r="261" spans="1:28" x14ac:dyDescent="0.25">
      <c r="A261" s="766" t="str">
        <f>Monatsverwendungsnachweis!A271</f>
        <v/>
      </c>
      <c r="B261" s="767">
        <f>Monatsverwendungsnachweis!B271</f>
        <v>0</v>
      </c>
      <c r="C261" s="767">
        <f>Monatsverwendungsnachweis!D271</f>
        <v>0</v>
      </c>
      <c r="D261" s="765">
        <f>Monatsverwendungsnachweis!F271</f>
        <v>0</v>
      </c>
      <c r="E261" s="766">
        <f>Monatsverwendungsnachweis!G271</f>
        <v>0</v>
      </c>
      <c r="F261" s="765">
        <f>Monatsverwendungsnachweis!H271</f>
        <v>0</v>
      </c>
      <c r="G261" s="763" t="e">
        <f>#REF!</f>
        <v>#REF!</v>
      </c>
      <c r="H261" s="763" t="e">
        <f>#REF!</f>
        <v>#REF!</v>
      </c>
      <c r="I261" s="764">
        <f>IF(Monatsverwendungsnachweis!$P$6="ja",1,0)</f>
        <v>0</v>
      </c>
      <c r="J261" s="761">
        <f t="shared" si="60"/>
        <v>1</v>
      </c>
      <c r="K261" s="763">
        <f>Ermittlung_Pauschale!N260</f>
        <v>0</v>
      </c>
      <c r="L261" s="761">
        <f t="shared" si="61"/>
        <v>0</v>
      </c>
      <c r="M261" s="762">
        <f>Monatsverwendungsnachweis!$AG$7</f>
        <v>31</v>
      </c>
      <c r="N261" s="762">
        <f>Monatsverwendungsnachweis!J271</f>
        <v>0</v>
      </c>
      <c r="O261" s="761">
        <f t="shared" si="62"/>
        <v>0</v>
      </c>
      <c r="P261" s="761">
        <f t="shared" si="63"/>
        <v>0</v>
      </c>
      <c r="Q261" s="758">
        <f t="shared" si="64"/>
        <v>0</v>
      </c>
      <c r="R261" s="732">
        <f t="shared" si="65"/>
        <v>0</v>
      </c>
      <c r="S261" s="732">
        <f t="shared" si="66"/>
        <v>0</v>
      </c>
      <c r="T261" s="732">
        <f t="shared" si="67"/>
        <v>0</v>
      </c>
      <c r="U261" s="757">
        <f t="shared" si="68"/>
        <v>0</v>
      </c>
      <c r="V261" s="760"/>
      <c r="W261" s="759">
        <f t="shared" si="69"/>
        <v>0</v>
      </c>
      <c r="X261" s="758">
        <f t="shared" si="70"/>
        <v>0</v>
      </c>
      <c r="Y261" s="732">
        <f t="shared" si="71"/>
        <v>0</v>
      </c>
      <c r="Z261" s="732">
        <f t="shared" si="72"/>
        <v>0</v>
      </c>
      <c r="AA261" s="732">
        <f t="shared" si="73"/>
        <v>0</v>
      </c>
      <c r="AB261" s="757">
        <f t="shared" si="74"/>
        <v>0</v>
      </c>
    </row>
    <row r="262" spans="1:28" x14ac:dyDescent="0.25">
      <c r="A262" s="766" t="str">
        <f>Monatsverwendungsnachweis!A272</f>
        <v/>
      </c>
      <c r="B262" s="767">
        <f>Monatsverwendungsnachweis!B272</f>
        <v>0</v>
      </c>
      <c r="C262" s="767">
        <f>Monatsverwendungsnachweis!D272</f>
        <v>0</v>
      </c>
      <c r="D262" s="765">
        <f>Monatsverwendungsnachweis!F272</f>
        <v>0</v>
      </c>
      <c r="E262" s="766">
        <f>Monatsverwendungsnachweis!G272</f>
        <v>0</v>
      </c>
      <c r="F262" s="765">
        <f>Monatsverwendungsnachweis!H272</f>
        <v>0</v>
      </c>
      <c r="G262" s="763" t="e">
        <f>#REF!</f>
        <v>#REF!</v>
      </c>
      <c r="H262" s="763" t="e">
        <f>#REF!</f>
        <v>#REF!</v>
      </c>
      <c r="I262" s="764">
        <f>IF(Monatsverwendungsnachweis!$P$6="ja",1,0)</f>
        <v>0</v>
      </c>
      <c r="J262" s="761">
        <f t="shared" si="60"/>
        <v>1</v>
      </c>
      <c r="K262" s="763">
        <f>Ermittlung_Pauschale!N261</f>
        <v>0</v>
      </c>
      <c r="L262" s="761">
        <f t="shared" si="61"/>
        <v>0</v>
      </c>
      <c r="M262" s="762">
        <f>Monatsverwendungsnachweis!$AG$7</f>
        <v>31</v>
      </c>
      <c r="N262" s="762">
        <f>Monatsverwendungsnachweis!J272</f>
        <v>0</v>
      </c>
      <c r="O262" s="761">
        <f t="shared" si="62"/>
        <v>0</v>
      </c>
      <c r="P262" s="761">
        <f t="shared" si="63"/>
        <v>0</v>
      </c>
      <c r="Q262" s="758">
        <f t="shared" si="64"/>
        <v>0</v>
      </c>
      <c r="R262" s="732">
        <f t="shared" si="65"/>
        <v>0</v>
      </c>
      <c r="S262" s="732">
        <f t="shared" si="66"/>
        <v>0</v>
      </c>
      <c r="T262" s="732">
        <f t="shared" si="67"/>
        <v>0</v>
      </c>
      <c r="U262" s="757">
        <f t="shared" si="68"/>
        <v>0</v>
      </c>
      <c r="V262" s="760"/>
      <c r="W262" s="759">
        <f t="shared" si="69"/>
        <v>0</v>
      </c>
      <c r="X262" s="758">
        <f t="shared" si="70"/>
        <v>0</v>
      </c>
      <c r="Y262" s="732">
        <f t="shared" si="71"/>
        <v>0</v>
      </c>
      <c r="Z262" s="732">
        <f t="shared" si="72"/>
        <v>0</v>
      </c>
      <c r="AA262" s="732">
        <f t="shared" si="73"/>
        <v>0</v>
      </c>
      <c r="AB262" s="757">
        <f t="shared" si="74"/>
        <v>0</v>
      </c>
    </row>
    <row r="263" spans="1:28" x14ac:dyDescent="0.25">
      <c r="A263" s="766" t="str">
        <f>Monatsverwendungsnachweis!A273</f>
        <v/>
      </c>
      <c r="B263" s="767">
        <f>Monatsverwendungsnachweis!B273</f>
        <v>0</v>
      </c>
      <c r="C263" s="767">
        <f>Monatsverwendungsnachweis!D273</f>
        <v>0</v>
      </c>
      <c r="D263" s="765">
        <f>Monatsverwendungsnachweis!F273</f>
        <v>0</v>
      </c>
      <c r="E263" s="766">
        <f>Monatsverwendungsnachweis!G273</f>
        <v>0</v>
      </c>
      <c r="F263" s="765">
        <f>Monatsverwendungsnachweis!H273</f>
        <v>0</v>
      </c>
      <c r="G263" s="763" t="e">
        <f>#REF!</f>
        <v>#REF!</v>
      </c>
      <c r="H263" s="763" t="e">
        <f>#REF!</f>
        <v>#REF!</v>
      </c>
      <c r="I263" s="764">
        <f>IF(Monatsverwendungsnachweis!$P$6="ja",1,0)</f>
        <v>0</v>
      </c>
      <c r="J263" s="761">
        <f t="shared" si="60"/>
        <v>1</v>
      </c>
      <c r="K263" s="763">
        <f>Ermittlung_Pauschale!N262</f>
        <v>0</v>
      </c>
      <c r="L263" s="761">
        <f t="shared" si="61"/>
        <v>0</v>
      </c>
      <c r="M263" s="762">
        <f>Monatsverwendungsnachweis!$AG$7</f>
        <v>31</v>
      </c>
      <c r="N263" s="762">
        <f>Monatsverwendungsnachweis!J273</f>
        <v>0</v>
      </c>
      <c r="O263" s="761">
        <f t="shared" si="62"/>
        <v>0</v>
      </c>
      <c r="P263" s="761">
        <f t="shared" si="63"/>
        <v>0</v>
      </c>
      <c r="Q263" s="758">
        <f t="shared" si="64"/>
        <v>0</v>
      </c>
      <c r="R263" s="732">
        <f t="shared" si="65"/>
        <v>0</v>
      </c>
      <c r="S263" s="732">
        <f t="shared" si="66"/>
        <v>0</v>
      </c>
      <c r="T263" s="732">
        <f t="shared" si="67"/>
        <v>0</v>
      </c>
      <c r="U263" s="757">
        <f t="shared" si="68"/>
        <v>0</v>
      </c>
      <c r="V263" s="760"/>
      <c r="W263" s="759">
        <f t="shared" si="69"/>
        <v>0</v>
      </c>
      <c r="X263" s="758">
        <f t="shared" si="70"/>
        <v>0</v>
      </c>
      <c r="Y263" s="732">
        <f t="shared" si="71"/>
        <v>0</v>
      </c>
      <c r="Z263" s="732">
        <f t="shared" si="72"/>
        <v>0</v>
      </c>
      <c r="AA263" s="732">
        <f t="shared" si="73"/>
        <v>0</v>
      </c>
      <c r="AB263" s="757">
        <f t="shared" si="74"/>
        <v>0</v>
      </c>
    </row>
    <row r="264" spans="1:28" x14ac:dyDescent="0.25">
      <c r="A264" s="766" t="str">
        <f>Monatsverwendungsnachweis!A274</f>
        <v/>
      </c>
      <c r="B264" s="767">
        <f>Monatsverwendungsnachweis!B274</f>
        <v>0</v>
      </c>
      <c r="C264" s="767">
        <f>Monatsverwendungsnachweis!D274</f>
        <v>0</v>
      </c>
      <c r="D264" s="765">
        <f>Monatsverwendungsnachweis!F274</f>
        <v>0</v>
      </c>
      <c r="E264" s="766">
        <f>Monatsverwendungsnachweis!G274</f>
        <v>0</v>
      </c>
      <c r="F264" s="765">
        <f>Monatsverwendungsnachweis!H274</f>
        <v>0</v>
      </c>
      <c r="G264" s="763" t="e">
        <f>#REF!</f>
        <v>#REF!</v>
      </c>
      <c r="H264" s="763" t="e">
        <f>#REF!</f>
        <v>#REF!</v>
      </c>
      <c r="I264" s="764">
        <f>IF(Monatsverwendungsnachweis!$P$6="ja",1,0)</f>
        <v>0</v>
      </c>
      <c r="J264" s="761">
        <f t="shared" si="60"/>
        <v>1</v>
      </c>
      <c r="K264" s="763">
        <f>Ermittlung_Pauschale!N263</f>
        <v>0</v>
      </c>
      <c r="L264" s="761">
        <f t="shared" si="61"/>
        <v>0</v>
      </c>
      <c r="M264" s="762">
        <f>Monatsverwendungsnachweis!$AG$7</f>
        <v>31</v>
      </c>
      <c r="N264" s="762">
        <f>Monatsverwendungsnachweis!J274</f>
        <v>0</v>
      </c>
      <c r="O264" s="761">
        <f t="shared" si="62"/>
        <v>0</v>
      </c>
      <c r="P264" s="761">
        <f t="shared" si="63"/>
        <v>0</v>
      </c>
      <c r="Q264" s="758">
        <f t="shared" si="64"/>
        <v>0</v>
      </c>
      <c r="R264" s="732">
        <f t="shared" si="65"/>
        <v>0</v>
      </c>
      <c r="S264" s="732">
        <f t="shared" si="66"/>
        <v>0</v>
      </c>
      <c r="T264" s="732">
        <f t="shared" si="67"/>
        <v>0</v>
      </c>
      <c r="U264" s="757">
        <f t="shared" si="68"/>
        <v>0</v>
      </c>
      <c r="V264" s="760"/>
      <c r="W264" s="759">
        <f t="shared" si="69"/>
        <v>0</v>
      </c>
      <c r="X264" s="758">
        <f t="shared" si="70"/>
        <v>0</v>
      </c>
      <c r="Y264" s="732">
        <f t="shared" si="71"/>
        <v>0</v>
      </c>
      <c r="Z264" s="732">
        <f t="shared" si="72"/>
        <v>0</v>
      </c>
      <c r="AA264" s="732">
        <f t="shared" si="73"/>
        <v>0</v>
      </c>
      <c r="AB264" s="757">
        <f t="shared" si="74"/>
        <v>0</v>
      </c>
    </row>
    <row r="265" spans="1:28" x14ac:dyDescent="0.25">
      <c r="A265" s="766" t="str">
        <f>Monatsverwendungsnachweis!A275</f>
        <v/>
      </c>
      <c r="B265" s="767">
        <f>Monatsverwendungsnachweis!B275</f>
        <v>0</v>
      </c>
      <c r="C265" s="767">
        <f>Monatsverwendungsnachweis!D275</f>
        <v>0</v>
      </c>
      <c r="D265" s="765">
        <f>Monatsverwendungsnachweis!F275</f>
        <v>0</v>
      </c>
      <c r="E265" s="766">
        <f>Monatsverwendungsnachweis!G275</f>
        <v>0</v>
      </c>
      <c r="F265" s="765">
        <f>Monatsverwendungsnachweis!H275</f>
        <v>0</v>
      </c>
      <c r="G265" s="763" t="e">
        <f>#REF!</f>
        <v>#REF!</v>
      </c>
      <c r="H265" s="763" t="e">
        <f>#REF!</f>
        <v>#REF!</v>
      </c>
      <c r="I265" s="764">
        <f>IF(Monatsverwendungsnachweis!$P$6="ja",1,0)</f>
        <v>0</v>
      </c>
      <c r="J265" s="761">
        <f t="shared" si="60"/>
        <v>1</v>
      </c>
      <c r="K265" s="763">
        <f>Ermittlung_Pauschale!N264</f>
        <v>0</v>
      </c>
      <c r="L265" s="761">
        <f t="shared" si="61"/>
        <v>0</v>
      </c>
      <c r="M265" s="762">
        <f>Monatsverwendungsnachweis!$AG$7</f>
        <v>31</v>
      </c>
      <c r="N265" s="762">
        <f>Monatsverwendungsnachweis!J275</f>
        <v>0</v>
      </c>
      <c r="O265" s="761">
        <f t="shared" si="62"/>
        <v>0</v>
      </c>
      <c r="P265" s="761">
        <f t="shared" si="63"/>
        <v>0</v>
      </c>
      <c r="Q265" s="758">
        <f t="shared" si="64"/>
        <v>0</v>
      </c>
      <c r="R265" s="732">
        <f t="shared" si="65"/>
        <v>0</v>
      </c>
      <c r="S265" s="732">
        <f t="shared" si="66"/>
        <v>0</v>
      </c>
      <c r="T265" s="732">
        <f t="shared" si="67"/>
        <v>0</v>
      </c>
      <c r="U265" s="757">
        <f t="shared" si="68"/>
        <v>0</v>
      </c>
      <c r="V265" s="760"/>
      <c r="W265" s="759">
        <f t="shared" si="69"/>
        <v>0</v>
      </c>
      <c r="X265" s="758">
        <f t="shared" si="70"/>
        <v>0</v>
      </c>
      <c r="Y265" s="732">
        <f t="shared" si="71"/>
        <v>0</v>
      </c>
      <c r="Z265" s="732">
        <f t="shared" si="72"/>
        <v>0</v>
      </c>
      <c r="AA265" s="732">
        <f t="shared" si="73"/>
        <v>0</v>
      </c>
      <c r="AB265" s="757">
        <f t="shared" si="74"/>
        <v>0</v>
      </c>
    </row>
    <row r="266" spans="1:28" x14ac:dyDescent="0.25">
      <c r="A266" s="766" t="str">
        <f>Monatsverwendungsnachweis!A276</f>
        <v/>
      </c>
      <c r="B266" s="767">
        <f>Monatsverwendungsnachweis!B276</f>
        <v>0</v>
      </c>
      <c r="C266" s="767">
        <f>Monatsverwendungsnachweis!D276</f>
        <v>0</v>
      </c>
      <c r="D266" s="765">
        <f>Monatsverwendungsnachweis!F276</f>
        <v>0</v>
      </c>
      <c r="E266" s="766">
        <f>Monatsverwendungsnachweis!G276</f>
        <v>0</v>
      </c>
      <c r="F266" s="765">
        <f>Monatsverwendungsnachweis!H276</f>
        <v>0</v>
      </c>
      <c r="G266" s="763" t="e">
        <f>#REF!</f>
        <v>#REF!</v>
      </c>
      <c r="H266" s="763" t="e">
        <f>#REF!</f>
        <v>#REF!</v>
      </c>
      <c r="I266" s="764">
        <f>IF(Monatsverwendungsnachweis!$P$6="ja",1,0)</f>
        <v>0</v>
      </c>
      <c r="J266" s="761">
        <f t="shared" si="60"/>
        <v>1</v>
      </c>
      <c r="K266" s="763">
        <f>Ermittlung_Pauschale!N265</f>
        <v>0</v>
      </c>
      <c r="L266" s="761">
        <f t="shared" si="61"/>
        <v>0</v>
      </c>
      <c r="M266" s="762">
        <f>Monatsverwendungsnachweis!$AG$7</f>
        <v>31</v>
      </c>
      <c r="N266" s="762">
        <f>Monatsverwendungsnachweis!J276</f>
        <v>0</v>
      </c>
      <c r="O266" s="761">
        <f t="shared" si="62"/>
        <v>0</v>
      </c>
      <c r="P266" s="761">
        <f t="shared" si="63"/>
        <v>0</v>
      </c>
      <c r="Q266" s="758">
        <f t="shared" si="64"/>
        <v>0</v>
      </c>
      <c r="R266" s="732">
        <f t="shared" si="65"/>
        <v>0</v>
      </c>
      <c r="S266" s="732">
        <f t="shared" si="66"/>
        <v>0</v>
      </c>
      <c r="T266" s="732">
        <f t="shared" si="67"/>
        <v>0</v>
      </c>
      <c r="U266" s="757">
        <f t="shared" si="68"/>
        <v>0</v>
      </c>
      <c r="V266" s="760"/>
      <c r="W266" s="759">
        <f t="shared" si="69"/>
        <v>0</v>
      </c>
      <c r="X266" s="758">
        <f t="shared" si="70"/>
        <v>0</v>
      </c>
      <c r="Y266" s="732">
        <f t="shared" si="71"/>
        <v>0</v>
      </c>
      <c r="Z266" s="732">
        <f t="shared" si="72"/>
        <v>0</v>
      </c>
      <c r="AA266" s="732">
        <f t="shared" si="73"/>
        <v>0</v>
      </c>
      <c r="AB266" s="757">
        <f t="shared" si="74"/>
        <v>0</v>
      </c>
    </row>
    <row r="267" spans="1:28" x14ac:dyDescent="0.25">
      <c r="A267" s="766" t="str">
        <f>Monatsverwendungsnachweis!A277</f>
        <v/>
      </c>
      <c r="B267" s="767">
        <f>Monatsverwendungsnachweis!B277</f>
        <v>0</v>
      </c>
      <c r="C267" s="767">
        <f>Monatsverwendungsnachweis!D277</f>
        <v>0</v>
      </c>
      <c r="D267" s="765">
        <f>Monatsverwendungsnachweis!F277</f>
        <v>0</v>
      </c>
      <c r="E267" s="766">
        <f>Monatsverwendungsnachweis!G277</f>
        <v>0</v>
      </c>
      <c r="F267" s="765">
        <f>Monatsverwendungsnachweis!H277</f>
        <v>0</v>
      </c>
      <c r="G267" s="763" t="e">
        <f>#REF!</f>
        <v>#REF!</v>
      </c>
      <c r="H267" s="763" t="e">
        <f>#REF!</f>
        <v>#REF!</v>
      </c>
      <c r="I267" s="764">
        <f>IF(Monatsverwendungsnachweis!$P$6="ja",1,0)</f>
        <v>0</v>
      </c>
      <c r="J267" s="761">
        <f t="shared" si="60"/>
        <v>1</v>
      </c>
      <c r="K267" s="763">
        <f>Ermittlung_Pauschale!N266</f>
        <v>0</v>
      </c>
      <c r="L267" s="761">
        <f t="shared" si="61"/>
        <v>0</v>
      </c>
      <c r="M267" s="762">
        <f>Monatsverwendungsnachweis!$AG$7</f>
        <v>31</v>
      </c>
      <c r="N267" s="762">
        <f>Monatsverwendungsnachweis!J277</f>
        <v>0</v>
      </c>
      <c r="O267" s="761">
        <f t="shared" si="62"/>
        <v>0</v>
      </c>
      <c r="P267" s="761">
        <f t="shared" si="63"/>
        <v>0</v>
      </c>
      <c r="Q267" s="758">
        <f t="shared" si="64"/>
        <v>0</v>
      </c>
      <c r="R267" s="732">
        <f t="shared" si="65"/>
        <v>0</v>
      </c>
      <c r="S267" s="732">
        <f t="shared" si="66"/>
        <v>0</v>
      </c>
      <c r="T267" s="732">
        <f t="shared" si="67"/>
        <v>0</v>
      </c>
      <c r="U267" s="757">
        <f t="shared" si="68"/>
        <v>0</v>
      </c>
      <c r="V267" s="760"/>
      <c r="W267" s="759">
        <f t="shared" si="69"/>
        <v>0</v>
      </c>
      <c r="X267" s="758">
        <f t="shared" si="70"/>
        <v>0</v>
      </c>
      <c r="Y267" s="732">
        <f t="shared" si="71"/>
        <v>0</v>
      </c>
      <c r="Z267" s="732">
        <f t="shared" si="72"/>
        <v>0</v>
      </c>
      <c r="AA267" s="732">
        <f t="shared" si="73"/>
        <v>0</v>
      </c>
      <c r="AB267" s="757">
        <f t="shared" si="74"/>
        <v>0</v>
      </c>
    </row>
    <row r="268" spans="1:28" x14ac:dyDescent="0.25">
      <c r="A268" s="766" t="str">
        <f>Monatsverwendungsnachweis!A278</f>
        <v/>
      </c>
      <c r="B268" s="767">
        <f>Monatsverwendungsnachweis!B278</f>
        <v>0</v>
      </c>
      <c r="C268" s="767">
        <f>Monatsverwendungsnachweis!D278</f>
        <v>0</v>
      </c>
      <c r="D268" s="765">
        <f>Monatsverwendungsnachweis!F278</f>
        <v>0</v>
      </c>
      <c r="E268" s="766">
        <f>Monatsverwendungsnachweis!G278</f>
        <v>0</v>
      </c>
      <c r="F268" s="765">
        <f>Monatsverwendungsnachweis!H278</f>
        <v>0</v>
      </c>
      <c r="G268" s="763" t="e">
        <f>#REF!</f>
        <v>#REF!</v>
      </c>
      <c r="H268" s="763" t="e">
        <f>#REF!</f>
        <v>#REF!</v>
      </c>
      <c r="I268" s="764">
        <f>IF(Monatsverwendungsnachweis!$P$6="ja",1,0)</f>
        <v>0</v>
      </c>
      <c r="J268" s="761">
        <f t="shared" si="60"/>
        <v>1</v>
      </c>
      <c r="K268" s="763">
        <f>Ermittlung_Pauschale!N267</f>
        <v>0</v>
      </c>
      <c r="L268" s="761">
        <f t="shared" si="61"/>
        <v>0</v>
      </c>
      <c r="M268" s="762">
        <f>Monatsverwendungsnachweis!$AG$7</f>
        <v>31</v>
      </c>
      <c r="N268" s="762">
        <f>Monatsverwendungsnachweis!J278</f>
        <v>0</v>
      </c>
      <c r="O268" s="761">
        <f t="shared" si="62"/>
        <v>0</v>
      </c>
      <c r="P268" s="761">
        <f t="shared" si="63"/>
        <v>0</v>
      </c>
      <c r="Q268" s="758">
        <f t="shared" si="64"/>
        <v>0</v>
      </c>
      <c r="R268" s="732">
        <f t="shared" si="65"/>
        <v>0</v>
      </c>
      <c r="S268" s="732">
        <f t="shared" si="66"/>
        <v>0</v>
      </c>
      <c r="T268" s="732">
        <f t="shared" si="67"/>
        <v>0</v>
      </c>
      <c r="U268" s="757">
        <f t="shared" si="68"/>
        <v>0</v>
      </c>
      <c r="V268" s="760"/>
      <c r="W268" s="759">
        <f t="shared" si="69"/>
        <v>0</v>
      </c>
      <c r="X268" s="758">
        <f t="shared" si="70"/>
        <v>0</v>
      </c>
      <c r="Y268" s="732">
        <f t="shared" si="71"/>
        <v>0</v>
      </c>
      <c r="Z268" s="732">
        <f t="shared" si="72"/>
        <v>0</v>
      </c>
      <c r="AA268" s="732">
        <f t="shared" si="73"/>
        <v>0</v>
      </c>
      <c r="AB268" s="757">
        <f t="shared" si="74"/>
        <v>0</v>
      </c>
    </row>
    <row r="269" spans="1:28" x14ac:dyDescent="0.25">
      <c r="A269" s="766" t="str">
        <f>Monatsverwendungsnachweis!A279</f>
        <v/>
      </c>
      <c r="B269" s="767">
        <f>Monatsverwendungsnachweis!B279</f>
        <v>0</v>
      </c>
      <c r="C269" s="767">
        <f>Monatsverwendungsnachweis!D279</f>
        <v>0</v>
      </c>
      <c r="D269" s="765">
        <f>Monatsverwendungsnachweis!F279</f>
        <v>0</v>
      </c>
      <c r="E269" s="766">
        <f>Monatsverwendungsnachweis!G279</f>
        <v>0</v>
      </c>
      <c r="F269" s="765">
        <f>Monatsverwendungsnachweis!H279</f>
        <v>0</v>
      </c>
      <c r="G269" s="763" t="e">
        <f>#REF!</f>
        <v>#REF!</v>
      </c>
      <c r="H269" s="763" t="e">
        <f>#REF!</f>
        <v>#REF!</v>
      </c>
      <c r="I269" s="764">
        <f>IF(Monatsverwendungsnachweis!$P$6="ja",1,0)</f>
        <v>0</v>
      </c>
      <c r="J269" s="761">
        <f t="shared" si="60"/>
        <v>1</v>
      </c>
      <c r="K269" s="763">
        <f>Ermittlung_Pauschale!N268</f>
        <v>0</v>
      </c>
      <c r="L269" s="761">
        <f t="shared" si="61"/>
        <v>0</v>
      </c>
      <c r="M269" s="762">
        <f>Monatsverwendungsnachweis!$AG$7</f>
        <v>31</v>
      </c>
      <c r="N269" s="762">
        <f>Monatsverwendungsnachweis!J279</f>
        <v>0</v>
      </c>
      <c r="O269" s="761">
        <f t="shared" si="62"/>
        <v>0</v>
      </c>
      <c r="P269" s="761">
        <f t="shared" si="63"/>
        <v>0</v>
      </c>
      <c r="Q269" s="758">
        <f t="shared" si="64"/>
        <v>0</v>
      </c>
      <c r="R269" s="732">
        <f t="shared" si="65"/>
        <v>0</v>
      </c>
      <c r="S269" s="732">
        <f t="shared" si="66"/>
        <v>0</v>
      </c>
      <c r="T269" s="732">
        <f t="shared" si="67"/>
        <v>0</v>
      </c>
      <c r="U269" s="757">
        <f t="shared" si="68"/>
        <v>0</v>
      </c>
      <c r="V269" s="760"/>
      <c r="W269" s="759">
        <f t="shared" si="69"/>
        <v>0</v>
      </c>
      <c r="X269" s="758">
        <f t="shared" si="70"/>
        <v>0</v>
      </c>
      <c r="Y269" s="732">
        <f t="shared" si="71"/>
        <v>0</v>
      </c>
      <c r="Z269" s="732">
        <f t="shared" si="72"/>
        <v>0</v>
      </c>
      <c r="AA269" s="732">
        <f t="shared" si="73"/>
        <v>0</v>
      </c>
      <c r="AB269" s="757">
        <f t="shared" si="74"/>
        <v>0</v>
      </c>
    </row>
    <row r="270" spans="1:28" x14ac:dyDescent="0.25">
      <c r="A270" s="766" t="str">
        <f>Monatsverwendungsnachweis!A280</f>
        <v/>
      </c>
      <c r="B270" s="767">
        <f>Monatsverwendungsnachweis!B280</f>
        <v>0</v>
      </c>
      <c r="C270" s="767">
        <f>Monatsverwendungsnachweis!D280</f>
        <v>0</v>
      </c>
      <c r="D270" s="765">
        <f>Monatsverwendungsnachweis!F280</f>
        <v>0</v>
      </c>
      <c r="E270" s="766">
        <f>Monatsverwendungsnachweis!G280</f>
        <v>0</v>
      </c>
      <c r="F270" s="765">
        <f>Monatsverwendungsnachweis!H280</f>
        <v>0</v>
      </c>
      <c r="G270" s="763" t="e">
        <f>#REF!</f>
        <v>#REF!</v>
      </c>
      <c r="H270" s="763" t="e">
        <f>#REF!</f>
        <v>#REF!</v>
      </c>
      <c r="I270" s="764">
        <f>IF(Monatsverwendungsnachweis!$P$6="ja",1,0)</f>
        <v>0</v>
      </c>
      <c r="J270" s="761">
        <f t="shared" si="60"/>
        <v>1</v>
      </c>
      <c r="K270" s="763">
        <f>Ermittlung_Pauschale!N269</f>
        <v>0</v>
      </c>
      <c r="L270" s="761">
        <f t="shared" si="61"/>
        <v>0</v>
      </c>
      <c r="M270" s="762">
        <f>Monatsverwendungsnachweis!$AG$7</f>
        <v>31</v>
      </c>
      <c r="N270" s="762">
        <f>Monatsverwendungsnachweis!J280</f>
        <v>0</v>
      </c>
      <c r="O270" s="761">
        <f t="shared" si="62"/>
        <v>0</v>
      </c>
      <c r="P270" s="761">
        <f t="shared" si="63"/>
        <v>0</v>
      </c>
      <c r="Q270" s="758">
        <f t="shared" si="64"/>
        <v>0</v>
      </c>
      <c r="R270" s="732">
        <f t="shared" si="65"/>
        <v>0</v>
      </c>
      <c r="S270" s="732">
        <f t="shared" si="66"/>
        <v>0</v>
      </c>
      <c r="T270" s="732">
        <f t="shared" si="67"/>
        <v>0</v>
      </c>
      <c r="U270" s="757">
        <f t="shared" si="68"/>
        <v>0</v>
      </c>
      <c r="V270" s="760"/>
      <c r="W270" s="759">
        <f t="shared" si="69"/>
        <v>0</v>
      </c>
      <c r="X270" s="758">
        <f t="shared" si="70"/>
        <v>0</v>
      </c>
      <c r="Y270" s="732">
        <f t="shared" si="71"/>
        <v>0</v>
      </c>
      <c r="Z270" s="732">
        <f t="shared" si="72"/>
        <v>0</v>
      </c>
      <c r="AA270" s="732">
        <f t="shared" si="73"/>
        <v>0</v>
      </c>
      <c r="AB270" s="757">
        <f t="shared" si="74"/>
        <v>0</v>
      </c>
    </row>
    <row r="271" spans="1:28" x14ac:dyDescent="0.25">
      <c r="A271" s="766" t="str">
        <f>Monatsverwendungsnachweis!A281</f>
        <v/>
      </c>
      <c r="B271" s="767">
        <f>Monatsverwendungsnachweis!B281</f>
        <v>0</v>
      </c>
      <c r="C271" s="767">
        <f>Monatsverwendungsnachweis!D281</f>
        <v>0</v>
      </c>
      <c r="D271" s="765">
        <f>Monatsverwendungsnachweis!F281</f>
        <v>0</v>
      </c>
      <c r="E271" s="766">
        <f>Monatsverwendungsnachweis!G281</f>
        <v>0</v>
      </c>
      <c r="F271" s="765">
        <f>Monatsverwendungsnachweis!H281</f>
        <v>0</v>
      </c>
      <c r="G271" s="763" t="e">
        <f>#REF!</f>
        <v>#REF!</v>
      </c>
      <c r="H271" s="763" t="e">
        <f>#REF!</f>
        <v>#REF!</v>
      </c>
      <c r="I271" s="764">
        <f>IF(Monatsverwendungsnachweis!$P$6="ja",1,0)</f>
        <v>0</v>
      </c>
      <c r="J271" s="761">
        <f t="shared" si="60"/>
        <v>1</v>
      </c>
      <c r="K271" s="763">
        <f>Ermittlung_Pauschale!N270</f>
        <v>0</v>
      </c>
      <c r="L271" s="761">
        <f t="shared" si="61"/>
        <v>0</v>
      </c>
      <c r="M271" s="762">
        <f>Monatsverwendungsnachweis!$AG$7</f>
        <v>31</v>
      </c>
      <c r="N271" s="762">
        <f>Monatsverwendungsnachweis!J281</f>
        <v>0</v>
      </c>
      <c r="O271" s="761">
        <f t="shared" si="62"/>
        <v>0</v>
      </c>
      <c r="P271" s="761">
        <f t="shared" si="63"/>
        <v>0</v>
      </c>
      <c r="Q271" s="758">
        <f t="shared" si="64"/>
        <v>0</v>
      </c>
      <c r="R271" s="732">
        <f t="shared" si="65"/>
        <v>0</v>
      </c>
      <c r="S271" s="732">
        <f t="shared" si="66"/>
        <v>0</v>
      </c>
      <c r="T271" s="732">
        <f t="shared" si="67"/>
        <v>0</v>
      </c>
      <c r="U271" s="757">
        <f t="shared" si="68"/>
        <v>0</v>
      </c>
      <c r="V271" s="760"/>
      <c r="W271" s="759">
        <f t="shared" si="69"/>
        <v>0</v>
      </c>
      <c r="X271" s="758">
        <f t="shared" si="70"/>
        <v>0</v>
      </c>
      <c r="Y271" s="732">
        <f t="shared" si="71"/>
        <v>0</v>
      </c>
      <c r="Z271" s="732">
        <f t="shared" si="72"/>
        <v>0</v>
      </c>
      <c r="AA271" s="732">
        <f t="shared" si="73"/>
        <v>0</v>
      </c>
      <c r="AB271" s="757">
        <f t="shared" si="74"/>
        <v>0</v>
      </c>
    </row>
    <row r="272" spans="1:28" x14ac:dyDescent="0.25">
      <c r="A272" s="766" t="str">
        <f>Monatsverwendungsnachweis!A282</f>
        <v/>
      </c>
      <c r="B272" s="767">
        <f>Monatsverwendungsnachweis!B282</f>
        <v>0</v>
      </c>
      <c r="C272" s="767">
        <f>Monatsverwendungsnachweis!D282</f>
        <v>0</v>
      </c>
      <c r="D272" s="765">
        <f>Monatsverwendungsnachweis!F282</f>
        <v>0</v>
      </c>
      <c r="E272" s="766">
        <f>Monatsverwendungsnachweis!G282</f>
        <v>0</v>
      </c>
      <c r="F272" s="765">
        <f>Monatsverwendungsnachweis!H282</f>
        <v>0</v>
      </c>
      <c r="G272" s="763" t="e">
        <f>#REF!</f>
        <v>#REF!</v>
      </c>
      <c r="H272" s="763" t="e">
        <f>#REF!</f>
        <v>#REF!</v>
      </c>
      <c r="I272" s="764">
        <f>IF(Monatsverwendungsnachweis!$P$6="ja",1,0)</f>
        <v>0</v>
      </c>
      <c r="J272" s="761">
        <f t="shared" si="60"/>
        <v>1</v>
      </c>
      <c r="K272" s="763">
        <f>Ermittlung_Pauschale!N271</f>
        <v>0</v>
      </c>
      <c r="L272" s="761">
        <f t="shared" si="61"/>
        <v>0</v>
      </c>
      <c r="M272" s="762">
        <f>Monatsverwendungsnachweis!$AG$7</f>
        <v>31</v>
      </c>
      <c r="N272" s="762">
        <f>Monatsverwendungsnachweis!J282</f>
        <v>0</v>
      </c>
      <c r="O272" s="761">
        <f t="shared" si="62"/>
        <v>0</v>
      </c>
      <c r="P272" s="761">
        <f t="shared" si="63"/>
        <v>0</v>
      </c>
      <c r="Q272" s="758">
        <f t="shared" si="64"/>
        <v>0</v>
      </c>
      <c r="R272" s="732">
        <f t="shared" si="65"/>
        <v>0</v>
      </c>
      <c r="S272" s="732">
        <f t="shared" si="66"/>
        <v>0</v>
      </c>
      <c r="T272" s="732">
        <f t="shared" si="67"/>
        <v>0</v>
      </c>
      <c r="U272" s="757">
        <f t="shared" si="68"/>
        <v>0</v>
      </c>
      <c r="V272" s="760"/>
      <c r="W272" s="759">
        <f t="shared" si="69"/>
        <v>0</v>
      </c>
      <c r="X272" s="758">
        <f t="shared" si="70"/>
        <v>0</v>
      </c>
      <c r="Y272" s="732">
        <f t="shared" si="71"/>
        <v>0</v>
      </c>
      <c r="Z272" s="732">
        <f t="shared" si="72"/>
        <v>0</v>
      </c>
      <c r="AA272" s="732">
        <f t="shared" si="73"/>
        <v>0</v>
      </c>
      <c r="AB272" s="757">
        <f t="shared" si="74"/>
        <v>0</v>
      </c>
    </row>
    <row r="273" spans="1:28" x14ac:dyDescent="0.25">
      <c r="A273" s="766" t="str">
        <f>Monatsverwendungsnachweis!A283</f>
        <v/>
      </c>
      <c r="B273" s="767">
        <f>Monatsverwendungsnachweis!B283</f>
        <v>0</v>
      </c>
      <c r="C273" s="767">
        <f>Monatsverwendungsnachweis!D283</f>
        <v>0</v>
      </c>
      <c r="D273" s="765">
        <f>Monatsverwendungsnachweis!F283</f>
        <v>0</v>
      </c>
      <c r="E273" s="766">
        <f>Monatsverwendungsnachweis!G283</f>
        <v>0</v>
      </c>
      <c r="F273" s="765">
        <f>Monatsverwendungsnachweis!H283</f>
        <v>0</v>
      </c>
      <c r="G273" s="763" t="e">
        <f>#REF!</f>
        <v>#REF!</v>
      </c>
      <c r="H273" s="763" t="e">
        <f>#REF!</f>
        <v>#REF!</v>
      </c>
      <c r="I273" s="764">
        <f>IF(Monatsverwendungsnachweis!$P$6="ja",1,0)</f>
        <v>0</v>
      </c>
      <c r="J273" s="761">
        <f t="shared" si="60"/>
        <v>1</v>
      </c>
      <c r="K273" s="763">
        <f>Ermittlung_Pauschale!N272</f>
        <v>0</v>
      </c>
      <c r="L273" s="761">
        <f t="shared" si="61"/>
        <v>0</v>
      </c>
      <c r="M273" s="762">
        <f>Monatsverwendungsnachweis!$AG$7</f>
        <v>31</v>
      </c>
      <c r="N273" s="762">
        <f>Monatsverwendungsnachweis!J283</f>
        <v>0</v>
      </c>
      <c r="O273" s="761">
        <f t="shared" si="62"/>
        <v>0</v>
      </c>
      <c r="P273" s="761">
        <f t="shared" si="63"/>
        <v>0</v>
      </c>
      <c r="Q273" s="758">
        <f t="shared" si="64"/>
        <v>0</v>
      </c>
      <c r="R273" s="732">
        <f t="shared" si="65"/>
        <v>0</v>
      </c>
      <c r="S273" s="732">
        <f t="shared" si="66"/>
        <v>0</v>
      </c>
      <c r="T273" s="732">
        <f t="shared" si="67"/>
        <v>0</v>
      </c>
      <c r="U273" s="757">
        <f t="shared" si="68"/>
        <v>0</v>
      </c>
      <c r="V273" s="760"/>
      <c r="W273" s="759">
        <f t="shared" si="69"/>
        <v>0</v>
      </c>
      <c r="X273" s="758">
        <f t="shared" si="70"/>
        <v>0</v>
      </c>
      <c r="Y273" s="732">
        <f t="shared" si="71"/>
        <v>0</v>
      </c>
      <c r="Z273" s="732">
        <f t="shared" si="72"/>
        <v>0</v>
      </c>
      <c r="AA273" s="732">
        <f t="shared" si="73"/>
        <v>0</v>
      </c>
      <c r="AB273" s="757">
        <f t="shared" si="74"/>
        <v>0</v>
      </c>
    </row>
    <row r="274" spans="1:28" x14ac:dyDescent="0.25">
      <c r="A274" s="766" t="str">
        <f>Monatsverwendungsnachweis!A284</f>
        <v/>
      </c>
      <c r="B274" s="767">
        <f>Monatsverwendungsnachweis!B284</f>
        <v>0</v>
      </c>
      <c r="C274" s="767">
        <f>Monatsverwendungsnachweis!D284</f>
        <v>0</v>
      </c>
      <c r="D274" s="765">
        <f>Monatsverwendungsnachweis!F284</f>
        <v>0</v>
      </c>
      <c r="E274" s="766">
        <f>Monatsverwendungsnachweis!G284</f>
        <v>0</v>
      </c>
      <c r="F274" s="765">
        <f>Monatsverwendungsnachweis!H284</f>
        <v>0</v>
      </c>
      <c r="G274" s="763" t="e">
        <f>#REF!</f>
        <v>#REF!</v>
      </c>
      <c r="H274" s="763" t="e">
        <f>#REF!</f>
        <v>#REF!</v>
      </c>
      <c r="I274" s="764">
        <f>IF(Monatsverwendungsnachweis!$P$6="ja",1,0)</f>
        <v>0</v>
      </c>
      <c r="J274" s="761">
        <f t="shared" si="60"/>
        <v>1</v>
      </c>
      <c r="K274" s="763">
        <f>Ermittlung_Pauschale!N273</f>
        <v>0</v>
      </c>
      <c r="L274" s="761">
        <f t="shared" si="61"/>
        <v>0</v>
      </c>
      <c r="M274" s="762">
        <f>Monatsverwendungsnachweis!$AG$7</f>
        <v>31</v>
      </c>
      <c r="N274" s="762">
        <f>Monatsverwendungsnachweis!J284</f>
        <v>0</v>
      </c>
      <c r="O274" s="761">
        <f t="shared" si="62"/>
        <v>0</v>
      </c>
      <c r="P274" s="761">
        <f t="shared" si="63"/>
        <v>0</v>
      </c>
      <c r="Q274" s="758">
        <f t="shared" si="64"/>
        <v>0</v>
      </c>
      <c r="R274" s="732">
        <f t="shared" si="65"/>
        <v>0</v>
      </c>
      <c r="S274" s="732">
        <f t="shared" si="66"/>
        <v>0</v>
      </c>
      <c r="T274" s="732">
        <f t="shared" si="67"/>
        <v>0</v>
      </c>
      <c r="U274" s="757">
        <f t="shared" si="68"/>
        <v>0</v>
      </c>
      <c r="V274" s="760"/>
      <c r="W274" s="759">
        <f t="shared" si="69"/>
        <v>0</v>
      </c>
      <c r="X274" s="758">
        <f t="shared" si="70"/>
        <v>0</v>
      </c>
      <c r="Y274" s="732">
        <f t="shared" si="71"/>
        <v>0</v>
      </c>
      <c r="Z274" s="732">
        <f t="shared" si="72"/>
        <v>0</v>
      </c>
      <c r="AA274" s="732">
        <f t="shared" si="73"/>
        <v>0</v>
      </c>
      <c r="AB274" s="757">
        <f t="shared" si="74"/>
        <v>0</v>
      </c>
    </row>
    <row r="275" spans="1:28" x14ac:dyDescent="0.25">
      <c r="A275" s="766" t="str">
        <f>Monatsverwendungsnachweis!A285</f>
        <v/>
      </c>
      <c r="B275" s="767">
        <f>Monatsverwendungsnachweis!B285</f>
        <v>0</v>
      </c>
      <c r="C275" s="767">
        <f>Monatsverwendungsnachweis!D285</f>
        <v>0</v>
      </c>
      <c r="D275" s="765">
        <f>Monatsverwendungsnachweis!F285</f>
        <v>0</v>
      </c>
      <c r="E275" s="766">
        <f>Monatsverwendungsnachweis!G285</f>
        <v>0</v>
      </c>
      <c r="F275" s="765">
        <f>Monatsverwendungsnachweis!H285</f>
        <v>0</v>
      </c>
      <c r="G275" s="763" t="e">
        <f>#REF!</f>
        <v>#REF!</v>
      </c>
      <c r="H275" s="763" t="e">
        <f>#REF!</f>
        <v>#REF!</v>
      </c>
      <c r="I275" s="764">
        <f>IF(Monatsverwendungsnachweis!$P$6="ja",1,0)</f>
        <v>0</v>
      </c>
      <c r="J275" s="761">
        <f t="shared" si="60"/>
        <v>1</v>
      </c>
      <c r="K275" s="763">
        <f>Ermittlung_Pauschale!N274</f>
        <v>0</v>
      </c>
      <c r="L275" s="761">
        <f t="shared" si="61"/>
        <v>0</v>
      </c>
      <c r="M275" s="762">
        <f>Monatsverwendungsnachweis!$AG$7</f>
        <v>31</v>
      </c>
      <c r="N275" s="762">
        <f>Monatsverwendungsnachweis!J285</f>
        <v>0</v>
      </c>
      <c r="O275" s="761">
        <f t="shared" si="62"/>
        <v>0</v>
      </c>
      <c r="P275" s="761">
        <f t="shared" si="63"/>
        <v>0</v>
      </c>
      <c r="Q275" s="758">
        <f t="shared" si="64"/>
        <v>0</v>
      </c>
      <c r="R275" s="732">
        <f t="shared" si="65"/>
        <v>0</v>
      </c>
      <c r="S275" s="732">
        <f t="shared" si="66"/>
        <v>0</v>
      </c>
      <c r="T275" s="732">
        <f t="shared" si="67"/>
        <v>0</v>
      </c>
      <c r="U275" s="757">
        <f t="shared" si="68"/>
        <v>0</v>
      </c>
      <c r="V275" s="760"/>
      <c r="W275" s="759">
        <f t="shared" si="69"/>
        <v>0</v>
      </c>
      <c r="X275" s="758">
        <f t="shared" si="70"/>
        <v>0</v>
      </c>
      <c r="Y275" s="732">
        <f t="shared" si="71"/>
        <v>0</v>
      </c>
      <c r="Z275" s="732">
        <f t="shared" si="72"/>
        <v>0</v>
      </c>
      <c r="AA275" s="732">
        <f t="shared" si="73"/>
        <v>0</v>
      </c>
      <c r="AB275" s="757">
        <f t="shared" si="74"/>
        <v>0</v>
      </c>
    </row>
    <row r="276" spans="1:28" x14ac:dyDescent="0.25">
      <c r="A276" s="766" t="str">
        <f>Monatsverwendungsnachweis!A286</f>
        <v/>
      </c>
      <c r="B276" s="767">
        <f>Monatsverwendungsnachweis!B286</f>
        <v>0</v>
      </c>
      <c r="C276" s="767">
        <f>Monatsverwendungsnachweis!D286</f>
        <v>0</v>
      </c>
      <c r="D276" s="765">
        <f>Monatsverwendungsnachweis!F286</f>
        <v>0</v>
      </c>
      <c r="E276" s="766">
        <f>Monatsverwendungsnachweis!G286</f>
        <v>0</v>
      </c>
      <c r="F276" s="765">
        <f>Monatsverwendungsnachweis!H286</f>
        <v>0</v>
      </c>
      <c r="G276" s="763" t="e">
        <f>#REF!</f>
        <v>#REF!</v>
      </c>
      <c r="H276" s="763" t="e">
        <f>#REF!</f>
        <v>#REF!</v>
      </c>
      <c r="I276" s="764">
        <f>IF(Monatsverwendungsnachweis!$P$6="ja",1,0)</f>
        <v>0</v>
      </c>
      <c r="J276" s="761">
        <f t="shared" si="60"/>
        <v>1</v>
      </c>
      <c r="K276" s="763">
        <f>Ermittlung_Pauschale!N275</f>
        <v>0</v>
      </c>
      <c r="L276" s="761">
        <f t="shared" si="61"/>
        <v>0</v>
      </c>
      <c r="M276" s="762">
        <f>Monatsverwendungsnachweis!$AG$7</f>
        <v>31</v>
      </c>
      <c r="N276" s="762">
        <f>Monatsverwendungsnachweis!J286</f>
        <v>0</v>
      </c>
      <c r="O276" s="761">
        <f t="shared" si="62"/>
        <v>0</v>
      </c>
      <c r="P276" s="761">
        <f t="shared" si="63"/>
        <v>0</v>
      </c>
      <c r="Q276" s="758">
        <f t="shared" si="64"/>
        <v>0</v>
      </c>
      <c r="R276" s="732">
        <f t="shared" si="65"/>
        <v>0</v>
      </c>
      <c r="S276" s="732">
        <f t="shared" si="66"/>
        <v>0</v>
      </c>
      <c r="T276" s="732">
        <f t="shared" si="67"/>
        <v>0</v>
      </c>
      <c r="U276" s="757">
        <f t="shared" si="68"/>
        <v>0</v>
      </c>
      <c r="V276" s="760"/>
      <c r="W276" s="759">
        <f t="shared" si="69"/>
        <v>0</v>
      </c>
      <c r="X276" s="758">
        <f t="shared" si="70"/>
        <v>0</v>
      </c>
      <c r="Y276" s="732">
        <f t="shared" si="71"/>
        <v>0</v>
      </c>
      <c r="Z276" s="732">
        <f t="shared" si="72"/>
        <v>0</v>
      </c>
      <c r="AA276" s="732">
        <f t="shared" si="73"/>
        <v>0</v>
      </c>
      <c r="AB276" s="757">
        <f t="shared" si="74"/>
        <v>0</v>
      </c>
    </row>
    <row r="277" spans="1:28" x14ac:dyDescent="0.25">
      <c r="A277" s="766" t="str">
        <f>Monatsverwendungsnachweis!A287</f>
        <v/>
      </c>
      <c r="B277" s="767">
        <f>Monatsverwendungsnachweis!B287</f>
        <v>0</v>
      </c>
      <c r="C277" s="767">
        <f>Monatsverwendungsnachweis!D287</f>
        <v>0</v>
      </c>
      <c r="D277" s="765">
        <f>Monatsverwendungsnachweis!F287</f>
        <v>0</v>
      </c>
      <c r="E277" s="766">
        <f>Monatsverwendungsnachweis!G287</f>
        <v>0</v>
      </c>
      <c r="F277" s="765">
        <f>Monatsverwendungsnachweis!H287</f>
        <v>0</v>
      </c>
      <c r="G277" s="763" t="e">
        <f>#REF!</f>
        <v>#REF!</v>
      </c>
      <c r="H277" s="763" t="e">
        <f>#REF!</f>
        <v>#REF!</v>
      </c>
      <c r="I277" s="764">
        <f>IF(Monatsverwendungsnachweis!$P$6="ja",1,0)</f>
        <v>0</v>
      </c>
      <c r="J277" s="761">
        <f t="shared" si="60"/>
        <v>1</v>
      </c>
      <c r="K277" s="763">
        <f>Ermittlung_Pauschale!N276</f>
        <v>0</v>
      </c>
      <c r="L277" s="761">
        <f t="shared" si="61"/>
        <v>0</v>
      </c>
      <c r="M277" s="762">
        <f>Monatsverwendungsnachweis!$AG$7</f>
        <v>31</v>
      </c>
      <c r="N277" s="762">
        <f>Monatsverwendungsnachweis!J287</f>
        <v>0</v>
      </c>
      <c r="O277" s="761">
        <f t="shared" si="62"/>
        <v>0</v>
      </c>
      <c r="P277" s="761">
        <f t="shared" si="63"/>
        <v>0</v>
      </c>
      <c r="Q277" s="758">
        <f t="shared" si="64"/>
        <v>0</v>
      </c>
      <c r="R277" s="732">
        <f t="shared" si="65"/>
        <v>0</v>
      </c>
      <c r="S277" s="732">
        <f t="shared" si="66"/>
        <v>0</v>
      </c>
      <c r="T277" s="732">
        <f t="shared" si="67"/>
        <v>0</v>
      </c>
      <c r="U277" s="757">
        <f t="shared" si="68"/>
        <v>0</v>
      </c>
      <c r="V277" s="760"/>
      <c r="W277" s="759">
        <f t="shared" si="69"/>
        <v>0</v>
      </c>
      <c r="X277" s="758">
        <f t="shared" si="70"/>
        <v>0</v>
      </c>
      <c r="Y277" s="732">
        <f t="shared" si="71"/>
        <v>0</v>
      </c>
      <c r="Z277" s="732">
        <f t="shared" si="72"/>
        <v>0</v>
      </c>
      <c r="AA277" s="732">
        <f t="shared" si="73"/>
        <v>0</v>
      </c>
      <c r="AB277" s="757">
        <f t="shared" si="74"/>
        <v>0</v>
      </c>
    </row>
    <row r="278" spans="1:28" x14ac:dyDescent="0.25">
      <c r="A278" s="766" t="str">
        <f>Monatsverwendungsnachweis!A288</f>
        <v/>
      </c>
      <c r="B278" s="767">
        <f>Monatsverwendungsnachweis!B288</f>
        <v>0</v>
      </c>
      <c r="C278" s="767">
        <f>Monatsverwendungsnachweis!D288</f>
        <v>0</v>
      </c>
      <c r="D278" s="765">
        <f>Monatsverwendungsnachweis!F288</f>
        <v>0</v>
      </c>
      <c r="E278" s="766">
        <f>Monatsverwendungsnachweis!G288</f>
        <v>0</v>
      </c>
      <c r="F278" s="765">
        <f>Monatsverwendungsnachweis!H288</f>
        <v>0</v>
      </c>
      <c r="G278" s="763" t="e">
        <f>#REF!</f>
        <v>#REF!</v>
      </c>
      <c r="H278" s="763" t="e">
        <f>#REF!</f>
        <v>#REF!</v>
      </c>
      <c r="I278" s="764">
        <f>IF(Monatsverwendungsnachweis!$P$6="ja",1,0)</f>
        <v>0</v>
      </c>
      <c r="J278" s="761">
        <f t="shared" si="60"/>
        <v>1</v>
      </c>
      <c r="K278" s="763">
        <f>Ermittlung_Pauschale!N277</f>
        <v>0</v>
      </c>
      <c r="L278" s="761">
        <f t="shared" si="61"/>
        <v>0</v>
      </c>
      <c r="M278" s="762">
        <f>Monatsverwendungsnachweis!$AG$7</f>
        <v>31</v>
      </c>
      <c r="N278" s="762">
        <f>Monatsverwendungsnachweis!J288</f>
        <v>0</v>
      </c>
      <c r="O278" s="761">
        <f t="shared" si="62"/>
        <v>0</v>
      </c>
      <c r="P278" s="761">
        <f t="shared" si="63"/>
        <v>0</v>
      </c>
      <c r="Q278" s="758">
        <f t="shared" si="64"/>
        <v>0</v>
      </c>
      <c r="R278" s="732">
        <f t="shared" si="65"/>
        <v>0</v>
      </c>
      <c r="S278" s="732">
        <f t="shared" si="66"/>
        <v>0</v>
      </c>
      <c r="T278" s="732">
        <f t="shared" si="67"/>
        <v>0</v>
      </c>
      <c r="U278" s="757">
        <f t="shared" si="68"/>
        <v>0</v>
      </c>
      <c r="V278" s="760"/>
      <c r="W278" s="759">
        <f t="shared" si="69"/>
        <v>0</v>
      </c>
      <c r="X278" s="758">
        <f t="shared" si="70"/>
        <v>0</v>
      </c>
      <c r="Y278" s="732">
        <f t="shared" si="71"/>
        <v>0</v>
      </c>
      <c r="Z278" s="732">
        <f t="shared" si="72"/>
        <v>0</v>
      </c>
      <c r="AA278" s="732">
        <f t="shared" si="73"/>
        <v>0</v>
      </c>
      <c r="AB278" s="757">
        <f t="shared" si="74"/>
        <v>0</v>
      </c>
    </row>
    <row r="279" spans="1:28" x14ac:dyDescent="0.25">
      <c r="A279" s="766" t="str">
        <f>Monatsverwendungsnachweis!A289</f>
        <v/>
      </c>
      <c r="B279" s="767">
        <f>Monatsverwendungsnachweis!B289</f>
        <v>0</v>
      </c>
      <c r="C279" s="767">
        <f>Monatsverwendungsnachweis!D289</f>
        <v>0</v>
      </c>
      <c r="D279" s="765">
        <f>Monatsverwendungsnachweis!F289</f>
        <v>0</v>
      </c>
      <c r="E279" s="766">
        <f>Monatsverwendungsnachweis!G289</f>
        <v>0</v>
      </c>
      <c r="F279" s="765">
        <f>Monatsverwendungsnachweis!H289</f>
        <v>0</v>
      </c>
      <c r="G279" s="763" t="e">
        <f>#REF!</f>
        <v>#REF!</v>
      </c>
      <c r="H279" s="763" t="e">
        <f>#REF!</f>
        <v>#REF!</v>
      </c>
      <c r="I279" s="764">
        <f>IF(Monatsverwendungsnachweis!$P$6="ja",1,0)</f>
        <v>0</v>
      </c>
      <c r="J279" s="761">
        <f t="shared" si="60"/>
        <v>1</v>
      </c>
      <c r="K279" s="763">
        <f>Ermittlung_Pauschale!N278</f>
        <v>0</v>
      </c>
      <c r="L279" s="761">
        <f t="shared" si="61"/>
        <v>0</v>
      </c>
      <c r="M279" s="762">
        <f>Monatsverwendungsnachweis!$AG$7</f>
        <v>31</v>
      </c>
      <c r="N279" s="762">
        <f>Monatsverwendungsnachweis!J289</f>
        <v>0</v>
      </c>
      <c r="O279" s="761">
        <f t="shared" si="62"/>
        <v>0</v>
      </c>
      <c r="P279" s="761">
        <f t="shared" si="63"/>
        <v>0</v>
      </c>
      <c r="Q279" s="758">
        <f t="shared" si="64"/>
        <v>0</v>
      </c>
      <c r="R279" s="732">
        <f t="shared" si="65"/>
        <v>0</v>
      </c>
      <c r="S279" s="732">
        <f t="shared" si="66"/>
        <v>0</v>
      </c>
      <c r="T279" s="732">
        <f t="shared" si="67"/>
        <v>0</v>
      </c>
      <c r="U279" s="757">
        <f t="shared" si="68"/>
        <v>0</v>
      </c>
      <c r="V279" s="760"/>
      <c r="W279" s="759">
        <f t="shared" si="69"/>
        <v>0</v>
      </c>
      <c r="X279" s="758">
        <f t="shared" si="70"/>
        <v>0</v>
      </c>
      <c r="Y279" s="732">
        <f t="shared" si="71"/>
        <v>0</v>
      </c>
      <c r="Z279" s="732">
        <f t="shared" si="72"/>
        <v>0</v>
      </c>
      <c r="AA279" s="732">
        <f t="shared" si="73"/>
        <v>0</v>
      </c>
      <c r="AB279" s="757">
        <f t="shared" si="74"/>
        <v>0</v>
      </c>
    </row>
    <row r="280" spans="1:28" x14ac:dyDescent="0.25">
      <c r="A280" s="766" t="str">
        <f>Monatsverwendungsnachweis!A290</f>
        <v/>
      </c>
      <c r="B280" s="767">
        <f>Monatsverwendungsnachweis!B290</f>
        <v>0</v>
      </c>
      <c r="C280" s="767">
        <f>Monatsverwendungsnachweis!D290</f>
        <v>0</v>
      </c>
      <c r="D280" s="765">
        <f>Monatsverwendungsnachweis!F290</f>
        <v>0</v>
      </c>
      <c r="E280" s="766">
        <f>Monatsverwendungsnachweis!G290</f>
        <v>0</v>
      </c>
      <c r="F280" s="765">
        <f>Monatsverwendungsnachweis!H290</f>
        <v>0</v>
      </c>
      <c r="G280" s="763" t="e">
        <f>#REF!</f>
        <v>#REF!</v>
      </c>
      <c r="H280" s="763" t="e">
        <f>#REF!</f>
        <v>#REF!</v>
      </c>
      <c r="I280" s="764">
        <f>IF(Monatsverwendungsnachweis!$P$6="ja",1,0)</f>
        <v>0</v>
      </c>
      <c r="J280" s="761">
        <f t="shared" si="60"/>
        <v>1</v>
      </c>
      <c r="K280" s="763">
        <f>Ermittlung_Pauschale!N279</f>
        <v>0</v>
      </c>
      <c r="L280" s="761">
        <f t="shared" si="61"/>
        <v>0</v>
      </c>
      <c r="M280" s="762">
        <f>Monatsverwendungsnachweis!$AG$7</f>
        <v>31</v>
      </c>
      <c r="N280" s="762">
        <f>Monatsverwendungsnachweis!J290</f>
        <v>0</v>
      </c>
      <c r="O280" s="761">
        <f t="shared" si="62"/>
        <v>0</v>
      </c>
      <c r="P280" s="761">
        <f t="shared" si="63"/>
        <v>0</v>
      </c>
      <c r="Q280" s="758">
        <f t="shared" si="64"/>
        <v>0</v>
      </c>
      <c r="R280" s="732">
        <f t="shared" si="65"/>
        <v>0</v>
      </c>
      <c r="S280" s="732">
        <f t="shared" si="66"/>
        <v>0</v>
      </c>
      <c r="T280" s="732">
        <f t="shared" si="67"/>
        <v>0</v>
      </c>
      <c r="U280" s="757">
        <f t="shared" si="68"/>
        <v>0</v>
      </c>
      <c r="V280" s="760"/>
      <c r="W280" s="759">
        <f t="shared" si="69"/>
        <v>0</v>
      </c>
      <c r="X280" s="758">
        <f t="shared" si="70"/>
        <v>0</v>
      </c>
      <c r="Y280" s="732">
        <f t="shared" si="71"/>
        <v>0</v>
      </c>
      <c r="Z280" s="732">
        <f t="shared" si="72"/>
        <v>0</v>
      </c>
      <c r="AA280" s="732">
        <f t="shared" si="73"/>
        <v>0</v>
      </c>
      <c r="AB280" s="757">
        <f t="shared" si="74"/>
        <v>0</v>
      </c>
    </row>
    <row r="281" spans="1:28" x14ac:dyDescent="0.25">
      <c r="A281" s="766" t="str">
        <f>Monatsverwendungsnachweis!A291</f>
        <v/>
      </c>
      <c r="B281" s="767">
        <f>Monatsverwendungsnachweis!B291</f>
        <v>0</v>
      </c>
      <c r="C281" s="767">
        <f>Monatsverwendungsnachweis!D291</f>
        <v>0</v>
      </c>
      <c r="D281" s="765">
        <f>Monatsverwendungsnachweis!F291</f>
        <v>0</v>
      </c>
      <c r="E281" s="766">
        <f>Monatsverwendungsnachweis!G291</f>
        <v>0</v>
      </c>
      <c r="F281" s="765">
        <f>Monatsverwendungsnachweis!H291</f>
        <v>0</v>
      </c>
      <c r="G281" s="763" t="e">
        <f>#REF!</f>
        <v>#REF!</v>
      </c>
      <c r="H281" s="763" t="e">
        <f>#REF!</f>
        <v>#REF!</v>
      </c>
      <c r="I281" s="764">
        <f>IF(Monatsverwendungsnachweis!$P$6="ja",1,0)</f>
        <v>0</v>
      </c>
      <c r="J281" s="761">
        <f t="shared" si="60"/>
        <v>1</v>
      </c>
      <c r="K281" s="763">
        <f>Ermittlung_Pauschale!N280</f>
        <v>0</v>
      </c>
      <c r="L281" s="761">
        <f t="shared" si="61"/>
        <v>0</v>
      </c>
      <c r="M281" s="762">
        <f>Monatsverwendungsnachweis!$AG$7</f>
        <v>31</v>
      </c>
      <c r="N281" s="762">
        <f>Monatsverwendungsnachweis!J291</f>
        <v>0</v>
      </c>
      <c r="O281" s="761">
        <f t="shared" si="62"/>
        <v>0</v>
      </c>
      <c r="P281" s="761">
        <f t="shared" si="63"/>
        <v>0</v>
      </c>
      <c r="Q281" s="758">
        <f t="shared" si="64"/>
        <v>0</v>
      </c>
      <c r="R281" s="732">
        <f t="shared" si="65"/>
        <v>0</v>
      </c>
      <c r="S281" s="732">
        <f t="shared" si="66"/>
        <v>0</v>
      </c>
      <c r="T281" s="732">
        <f t="shared" si="67"/>
        <v>0</v>
      </c>
      <c r="U281" s="757">
        <f t="shared" si="68"/>
        <v>0</v>
      </c>
      <c r="V281" s="760"/>
      <c r="W281" s="759">
        <f t="shared" si="69"/>
        <v>0</v>
      </c>
      <c r="X281" s="758">
        <f t="shared" si="70"/>
        <v>0</v>
      </c>
      <c r="Y281" s="732">
        <f t="shared" si="71"/>
        <v>0</v>
      </c>
      <c r="Z281" s="732">
        <f t="shared" si="72"/>
        <v>0</v>
      </c>
      <c r="AA281" s="732">
        <f t="shared" si="73"/>
        <v>0</v>
      </c>
      <c r="AB281" s="757">
        <f t="shared" si="74"/>
        <v>0</v>
      </c>
    </row>
    <row r="282" spans="1:28" x14ac:dyDescent="0.25">
      <c r="A282" s="766" t="str">
        <f>Monatsverwendungsnachweis!A292</f>
        <v/>
      </c>
      <c r="B282" s="767">
        <f>Monatsverwendungsnachweis!B292</f>
        <v>0</v>
      </c>
      <c r="C282" s="767">
        <f>Monatsverwendungsnachweis!D292</f>
        <v>0</v>
      </c>
      <c r="D282" s="765">
        <f>Monatsverwendungsnachweis!F292</f>
        <v>0</v>
      </c>
      <c r="E282" s="766">
        <f>Monatsverwendungsnachweis!G292</f>
        <v>0</v>
      </c>
      <c r="F282" s="765">
        <f>Monatsverwendungsnachweis!H292</f>
        <v>0</v>
      </c>
      <c r="G282" s="763" t="e">
        <f>#REF!</f>
        <v>#REF!</v>
      </c>
      <c r="H282" s="763" t="e">
        <f>#REF!</f>
        <v>#REF!</v>
      </c>
      <c r="I282" s="764">
        <f>IF(Monatsverwendungsnachweis!$P$6="ja",1,0)</f>
        <v>0</v>
      </c>
      <c r="J282" s="761">
        <f t="shared" si="60"/>
        <v>1</v>
      </c>
      <c r="K282" s="763">
        <f>Ermittlung_Pauschale!N281</f>
        <v>0</v>
      </c>
      <c r="L282" s="761">
        <f t="shared" si="61"/>
        <v>0</v>
      </c>
      <c r="M282" s="762">
        <f>Monatsverwendungsnachweis!$AG$7</f>
        <v>31</v>
      </c>
      <c r="N282" s="762">
        <f>Monatsverwendungsnachweis!J292</f>
        <v>0</v>
      </c>
      <c r="O282" s="761">
        <f t="shared" si="62"/>
        <v>0</v>
      </c>
      <c r="P282" s="761">
        <f t="shared" si="63"/>
        <v>0</v>
      </c>
      <c r="Q282" s="758">
        <f t="shared" si="64"/>
        <v>0</v>
      </c>
      <c r="R282" s="732">
        <f t="shared" si="65"/>
        <v>0</v>
      </c>
      <c r="S282" s="732">
        <f t="shared" si="66"/>
        <v>0</v>
      </c>
      <c r="T282" s="732">
        <f t="shared" si="67"/>
        <v>0</v>
      </c>
      <c r="U282" s="757">
        <f t="shared" si="68"/>
        <v>0</v>
      </c>
      <c r="V282" s="760"/>
      <c r="W282" s="759">
        <f t="shared" si="69"/>
        <v>0</v>
      </c>
      <c r="X282" s="758">
        <f t="shared" si="70"/>
        <v>0</v>
      </c>
      <c r="Y282" s="732">
        <f t="shared" si="71"/>
        <v>0</v>
      </c>
      <c r="Z282" s="732">
        <f t="shared" si="72"/>
        <v>0</v>
      </c>
      <c r="AA282" s="732">
        <f t="shared" si="73"/>
        <v>0</v>
      </c>
      <c r="AB282" s="757">
        <f t="shared" si="74"/>
        <v>0</v>
      </c>
    </row>
    <row r="283" spans="1:28" x14ac:dyDescent="0.25">
      <c r="A283" s="766" t="str">
        <f>Monatsverwendungsnachweis!A293</f>
        <v/>
      </c>
      <c r="B283" s="767">
        <f>Monatsverwendungsnachweis!B293</f>
        <v>0</v>
      </c>
      <c r="C283" s="767">
        <f>Monatsverwendungsnachweis!D293</f>
        <v>0</v>
      </c>
      <c r="D283" s="765">
        <f>Monatsverwendungsnachweis!F293</f>
        <v>0</v>
      </c>
      <c r="E283" s="766">
        <f>Monatsverwendungsnachweis!G293</f>
        <v>0</v>
      </c>
      <c r="F283" s="765">
        <f>Monatsverwendungsnachweis!H293</f>
        <v>0</v>
      </c>
      <c r="G283" s="763" t="e">
        <f>#REF!</f>
        <v>#REF!</v>
      </c>
      <c r="H283" s="763" t="e">
        <f>#REF!</f>
        <v>#REF!</v>
      </c>
      <c r="I283" s="764">
        <f>IF(Monatsverwendungsnachweis!$P$6="ja",1,0)</f>
        <v>0</v>
      </c>
      <c r="J283" s="761">
        <f t="shared" si="60"/>
        <v>1</v>
      </c>
      <c r="K283" s="763">
        <f>Ermittlung_Pauschale!N282</f>
        <v>0</v>
      </c>
      <c r="L283" s="761">
        <f t="shared" si="61"/>
        <v>0</v>
      </c>
      <c r="M283" s="762">
        <f>Monatsverwendungsnachweis!$AG$7</f>
        <v>31</v>
      </c>
      <c r="N283" s="762">
        <f>Monatsverwendungsnachweis!J293</f>
        <v>0</v>
      </c>
      <c r="O283" s="761">
        <f t="shared" si="62"/>
        <v>0</v>
      </c>
      <c r="P283" s="761">
        <f t="shared" si="63"/>
        <v>0</v>
      </c>
      <c r="Q283" s="758">
        <f t="shared" si="64"/>
        <v>0</v>
      </c>
      <c r="R283" s="732">
        <f t="shared" si="65"/>
        <v>0</v>
      </c>
      <c r="S283" s="732">
        <f t="shared" si="66"/>
        <v>0</v>
      </c>
      <c r="T283" s="732">
        <f t="shared" si="67"/>
        <v>0</v>
      </c>
      <c r="U283" s="757">
        <f t="shared" si="68"/>
        <v>0</v>
      </c>
      <c r="V283" s="760"/>
      <c r="W283" s="759">
        <f t="shared" si="69"/>
        <v>0</v>
      </c>
      <c r="X283" s="758">
        <f t="shared" si="70"/>
        <v>0</v>
      </c>
      <c r="Y283" s="732">
        <f t="shared" si="71"/>
        <v>0</v>
      </c>
      <c r="Z283" s="732">
        <f t="shared" si="72"/>
        <v>0</v>
      </c>
      <c r="AA283" s="732">
        <f t="shared" si="73"/>
        <v>0</v>
      </c>
      <c r="AB283" s="757">
        <f t="shared" si="74"/>
        <v>0</v>
      </c>
    </row>
    <row r="284" spans="1:28" x14ac:dyDescent="0.25">
      <c r="A284" s="766" t="str">
        <f>Monatsverwendungsnachweis!A294</f>
        <v/>
      </c>
      <c r="B284" s="767">
        <f>Monatsverwendungsnachweis!B294</f>
        <v>0</v>
      </c>
      <c r="C284" s="767">
        <f>Monatsverwendungsnachweis!D294</f>
        <v>0</v>
      </c>
      <c r="D284" s="765">
        <f>Monatsverwendungsnachweis!F294</f>
        <v>0</v>
      </c>
      <c r="E284" s="766">
        <f>Monatsverwendungsnachweis!G294</f>
        <v>0</v>
      </c>
      <c r="F284" s="765">
        <f>Monatsverwendungsnachweis!H294</f>
        <v>0</v>
      </c>
      <c r="G284" s="763" t="e">
        <f>#REF!</f>
        <v>#REF!</v>
      </c>
      <c r="H284" s="763" t="e">
        <f>#REF!</f>
        <v>#REF!</v>
      </c>
      <c r="I284" s="764">
        <f>IF(Monatsverwendungsnachweis!$P$6="ja",1,0)</f>
        <v>0</v>
      </c>
      <c r="J284" s="761">
        <f t="shared" si="60"/>
        <v>1</v>
      </c>
      <c r="K284" s="763">
        <f>Ermittlung_Pauschale!N283</f>
        <v>0</v>
      </c>
      <c r="L284" s="761">
        <f t="shared" si="61"/>
        <v>0</v>
      </c>
      <c r="M284" s="762">
        <f>Monatsverwendungsnachweis!$AG$7</f>
        <v>31</v>
      </c>
      <c r="N284" s="762">
        <f>Monatsverwendungsnachweis!J294</f>
        <v>0</v>
      </c>
      <c r="O284" s="761">
        <f t="shared" si="62"/>
        <v>0</v>
      </c>
      <c r="P284" s="761">
        <f t="shared" si="63"/>
        <v>0</v>
      </c>
      <c r="Q284" s="758">
        <f t="shared" si="64"/>
        <v>0</v>
      </c>
      <c r="R284" s="732">
        <f t="shared" si="65"/>
        <v>0</v>
      </c>
      <c r="S284" s="732">
        <f t="shared" si="66"/>
        <v>0</v>
      </c>
      <c r="T284" s="732">
        <f t="shared" si="67"/>
        <v>0</v>
      </c>
      <c r="U284" s="757">
        <f t="shared" si="68"/>
        <v>0</v>
      </c>
      <c r="V284" s="760"/>
      <c r="W284" s="759">
        <f t="shared" si="69"/>
        <v>0</v>
      </c>
      <c r="X284" s="758">
        <f t="shared" si="70"/>
        <v>0</v>
      </c>
      <c r="Y284" s="732">
        <f t="shared" si="71"/>
        <v>0</v>
      </c>
      <c r="Z284" s="732">
        <f t="shared" si="72"/>
        <v>0</v>
      </c>
      <c r="AA284" s="732">
        <f t="shared" si="73"/>
        <v>0</v>
      </c>
      <c r="AB284" s="757">
        <f t="shared" si="74"/>
        <v>0</v>
      </c>
    </row>
    <row r="285" spans="1:28" x14ac:dyDescent="0.25">
      <c r="A285" s="766" t="str">
        <f>Monatsverwendungsnachweis!A295</f>
        <v/>
      </c>
      <c r="B285" s="767">
        <f>Monatsverwendungsnachweis!B295</f>
        <v>0</v>
      </c>
      <c r="C285" s="767">
        <f>Monatsverwendungsnachweis!D295</f>
        <v>0</v>
      </c>
      <c r="D285" s="765">
        <f>Monatsverwendungsnachweis!F295</f>
        <v>0</v>
      </c>
      <c r="E285" s="766">
        <f>Monatsverwendungsnachweis!G295</f>
        <v>0</v>
      </c>
      <c r="F285" s="765">
        <f>Monatsverwendungsnachweis!H295</f>
        <v>0</v>
      </c>
      <c r="G285" s="763" t="e">
        <f>#REF!</f>
        <v>#REF!</v>
      </c>
      <c r="H285" s="763" t="e">
        <f>#REF!</f>
        <v>#REF!</v>
      </c>
      <c r="I285" s="764">
        <f>IF(Monatsverwendungsnachweis!$P$6="ja",1,0)</f>
        <v>0</v>
      </c>
      <c r="J285" s="761">
        <f t="shared" si="60"/>
        <v>1</v>
      </c>
      <c r="K285" s="763">
        <f>Ermittlung_Pauschale!N284</f>
        <v>0</v>
      </c>
      <c r="L285" s="761">
        <f t="shared" si="61"/>
        <v>0</v>
      </c>
      <c r="M285" s="762">
        <f>Monatsverwendungsnachweis!$AG$7</f>
        <v>31</v>
      </c>
      <c r="N285" s="762">
        <f>Monatsverwendungsnachweis!J295</f>
        <v>0</v>
      </c>
      <c r="O285" s="761">
        <f t="shared" si="62"/>
        <v>0</v>
      </c>
      <c r="P285" s="761">
        <f t="shared" si="63"/>
        <v>0</v>
      </c>
      <c r="Q285" s="758">
        <f t="shared" si="64"/>
        <v>0</v>
      </c>
      <c r="R285" s="732">
        <f t="shared" si="65"/>
        <v>0</v>
      </c>
      <c r="S285" s="732">
        <f t="shared" si="66"/>
        <v>0</v>
      </c>
      <c r="T285" s="732">
        <f t="shared" si="67"/>
        <v>0</v>
      </c>
      <c r="U285" s="757">
        <f t="shared" si="68"/>
        <v>0</v>
      </c>
      <c r="V285" s="760"/>
      <c r="W285" s="759">
        <f t="shared" si="69"/>
        <v>0</v>
      </c>
      <c r="X285" s="758">
        <f t="shared" si="70"/>
        <v>0</v>
      </c>
      <c r="Y285" s="732">
        <f t="shared" si="71"/>
        <v>0</v>
      </c>
      <c r="Z285" s="732">
        <f t="shared" si="72"/>
        <v>0</v>
      </c>
      <c r="AA285" s="732">
        <f t="shared" si="73"/>
        <v>0</v>
      </c>
      <c r="AB285" s="757">
        <f t="shared" si="74"/>
        <v>0</v>
      </c>
    </row>
    <row r="286" spans="1:28" x14ac:dyDescent="0.25">
      <c r="A286" s="766" t="str">
        <f>Monatsverwendungsnachweis!A296</f>
        <v/>
      </c>
      <c r="B286" s="767">
        <f>Monatsverwendungsnachweis!B296</f>
        <v>0</v>
      </c>
      <c r="C286" s="767">
        <f>Monatsverwendungsnachweis!D296</f>
        <v>0</v>
      </c>
      <c r="D286" s="765">
        <f>Monatsverwendungsnachweis!F296</f>
        <v>0</v>
      </c>
      <c r="E286" s="766">
        <f>Monatsverwendungsnachweis!G296</f>
        <v>0</v>
      </c>
      <c r="F286" s="765">
        <f>Monatsverwendungsnachweis!H296</f>
        <v>0</v>
      </c>
      <c r="G286" s="763" t="e">
        <f>#REF!</f>
        <v>#REF!</v>
      </c>
      <c r="H286" s="763" t="e">
        <f>#REF!</f>
        <v>#REF!</v>
      </c>
      <c r="I286" s="764">
        <f>IF(Monatsverwendungsnachweis!$P$6="ja",1,0)</f>
        <v>0</v>
      </c>
      <c r="J286" s="761">
        <f t="shared" si="60"/>
        <v>1</v>
      </c>
      <c r="K286" s="763">
        <f>Ermittlung_Pauschale!N285</f>
        <v>0</v>
      </c>
      <c r="L286" s="761">
        <f t="shared" si="61"/>
        <v>0</v>
      </c>
      <c r="M286" s="762">
        <f>Monatsverwendungsnachweis!$AG$7</f>
        <v>31</v>
      </c>
      <c r="N286" s="762">
        <f>Monatsverwendungsnachweis!J296</f>
        <v>0</v>
      </c>
      <c r="O286" s="761">
        <f t="shared" si="62"/>
        <v>0</v>
      </c>
      <c r="P286" s="761">
        <f t="shared" si="63"/>
        <v>0</v>
      </c>
      <c r="Q286" s="758">
        <f t="shared" si="64"/>
        <v>0</v>
      </c>
      <c r="R286" s="732">
        <f t="shared" si="65"/>
        <v>0</v>
      </c>
      <c r="S286" s="732">
        <f t="shared" si="66"/>
        <v>0</v>
      </c>
      <c r="T286" s="732">
        <f t="shared" si="67"/>
        <v>0</v>
      </c>
      <c r="U286" s="757">
        <f t="shared" si="68"/>
        <v>0</v>
      </c>
      <c r="V286" s="760"/>
      <c r="W286" s="759">
        <f t="shared" si="69"/>
        <v>0</v>
      </c>
      <c r="X286" s="758">
        <f t="shared" si="70"/>
        <v>0</v>
      </c>
      <c r="Y286" s="732">
        <f t="shared" si="71"/>
        <v>0</v>
      </c>
      <c r="Z286" s="732">
        <f t="shared" si="72"/>
        <v>0</v>
      </c>
      <c r="AA286" s="732">
        <f t="shared" si="73"/>
        <v>0</v>
      </c>
      <c r="AB286" s="757">
        <f t="shared" si="74"/>
        <v>0</v>
      </c>
    </row>
    <row r="287" spans="1:28" x14ac:dyDescent="0.25">
      <c r="A287" s="766" t="str">
        <f>Monatsverwendungsnachweis!A297</f>
        <v/>
      </c>
      <c r="B287" s="767">
        <f>Monatsverwendungsnachweis!B297</f>
        <v>0</v>
      </c>
      <c r="C287" s="767">
        <f>Monatsverwendungsnachweis!D297</f>
        <v>0</v>
      </c>
      <c r="D287" s="765">
        <f>Monatsverwendungsnachweis!F297</f>
        <v>0</v>
      </c>
      <c r="E287" s="766">
        <f>Monatsverwendungsnachweis!G297</f>
        <v>0</v>
      </c>
      <c r="F287" s="765">
        <f>Monatsverwendungsnachweis!H297</f>
        <v>0</v>
      </c>
      <c r="G287" s="763" t="e">
        <f>#REF!</f>
        <v>#REF!</v>
      </c>
      <c r="H287" s="763" t="e">
        <f>#REF!</f>
        <v>#REF!</v>
      </c>
      <c r="I287" s="764">
        <f>IF(Monatsverwendungsnachweis!$P$6="ja",1,0)</f>
        <v>0</v>
      </c>
      <c r="J287" s="761">
        <f t="shared" si="60"/>
        <v>1</v>
      </c>
      <c r="K287" s="763">
        <f>Ermittlung_Pauschale!N286</f>
        <v>0</v>
      </c>
      <c r="L287" s="761">
        <f t="shared" si="61"/>
        <v>0</v>
      </c>
      <c r="M287" s="762">
        <f>Monatsverwendungsnachweis!$AG$7</f>
        <v>31</v>
      </c>
      <c r="N287" s="762">
        <f>Monatsverwendungsnachweis!J297</f>
        <v>0</v>
      </c>
      <c r="O287" s="761">
        <f t="shared" si="62"/>
        <v>0</v>
      </c>
      <c r="P287" s="761">
        <f t="shared" si="63"/>
        <v>0</v>
      </c>
      <c r="Q287" s="758">
        <f t="shared" si="64"/>
        <v>0</v>
      </c>
      <c r="R287" s="732">
        <f t="shared" si="65"/>
        <v>0</v>
      </c>
      <c r="S287" s="732">
        <f t="shared" si="66"/>
        <v>0</v>
      </c>
      <c r="T287" s="732">
        <f t="shared" si="67"/>
        <v>0</v>
      </c>
      <c r="U287" s="757">
        <f t="shared" si="68"/>
        <v>0</v>
      </c>
      <c r="V287" s="760"/>
      <c r="W287" s="759">
        <f t="shared" si="69"/>
        <v>0</v>
      </c>
      <c r="X287" s="758">
        <f t="shared" si="70"/>
        <v>0</v>
      </c>
      <c r="Y287" s="732">
        <f t="shared" si="71"/>
        <v>0</v>
      </c>
      <c r="Z287" s="732">
        <f t="shared" si="72"/>
        <v>0</v>
      </c>
      <c r="AA287" s="732">
        <f t="shared" si="73"/>
        <v>0</v>
      </c>
      <c r="AB287" s="757">
        <f t="shared" si="74"/>
        <v>0</v>
      </c>
    </row>
    <row r="288" spans="1:28" x14ac:dyDescent="0.25">
      <c r="A288" s="766" t="str">
        <f>Monatsverwendungsnachweis!A298</f>
        <v/>
      </c>
      <c r="B288" s="767">
        <f>Monatsverwendungsnachweis!B298</f>
        <v>0</v>
      </c>
      <c r="C288" s="767">
        <f>Monatsverwendungsnachweis!D298</f>
        <v>0</v>
      </c>
      <c r="D288" s="765">
        <f>Monatsverwendungsnachweis!F298</f>
        <v>0</v>
      </c>
      <c r="E288" s="766">
        <f>Monatsverwendungsnachweis!G298</f>
        <v>0</v>
      </c>
      <c r="F288" s="765">
        <f>Monatsverwendungsnachweis!H298</f>
        <v>0</v>
      </c>
      <c r="G288" s="763" t="e">
        <f>#REF!</f>
        <v>#REF!</v>
      </c>
      <c r="H288" s="763" t="e">
        <f>#REF!</f>
        <v>#REF!</v>
      </c>
      <c r="I288" s="764">
        <f>IF(Monatsverwendungsnachweis!$P$6="ja",1,0)</f>
        <v>0</v>
      </c>
      <c r="J288" s="761">
        <f t="shared" si="60"/>
        <v>1</v>
      </c>
      <c r="K288" s="763">
        <f>Ermittlung_Pauschale!N287</f>
        <v>0</v>
      </c>
      <c r="L288" s="761">
        <f t="shared" si="61"/>
        <v>0</v>
      </c>
      <c r="M288" s="762">
        <f>Monatsverwendungsnachweis!$AG$7</f>
        <v>31</v>
      </c>
      <c r="N288" s="762">
        <f>Monatsverwendungsnachweis!J298</f>
        <v>0</v>
      </c>
      <c r="O288" s="761">
        <f t="shared" si="62"/>
        <v>0</v>
      </c>
      <c r="P288" s="761">
        <f t="shared" si="63"/>
        <v>0</v>
      </c>
      <c r="Q288" s="758">
        <f t="shared" si="64"/>
        <v>0</v>
      </c>
      <c r="R288" s="732">
        <f t="shared" si="65"/>
        <v>0</v>
      </c>
      <c r="S288" s="732">
        <f t="shared" si="66"/>
        <v>0</v>
      </c>
      <c r="T288" s="732">
        <f t="shared" si="67"/>
        <v>0</v>
      </c>
      <c r="U288" s="757">
        <f t="shared" si="68"/>
        <v>0</v>
      </c>
      <c r="V288" s="760"/>
      <c r="W288" s="759">
        <f t="shared" si="69"/>
        <v>0</v>
      </c>
      <c r="X288" s="758">
        <f t="shared" si="70"/>
        <v>0</v>
      </c>
      <c r="Y288" s="732">
        <f t="shared" si="71"/>
        <v>0</v>
      </c>
      <c r="Z288" s="732">
        <f t="shared" si="72"/>
        <v>0</v>
      </c>
      <c r="AA288" s="732">
        <f t="shared" si="73"/>
        <v>0</v>
      </c>
      <c r="AB288" s="757">
        <f t="shared" si="74"/>
        <v>0</v>
      </c>
    </row>
    <row r="289" spans="1:28" x14ac:dyDescent="0.25">
      <c r="A289" s="766" t="str">
        <f>Monatsverwendungsnachweis!A299</f>
        <v/>
      </c>
      <c r="B289" s="767">
        <f>Monatsverwendungsnachweis!B299</f>
        <v>0</v>
      </c>
      <c r="C289" s="767">
        <f>Monatsverwendungsnachweis!D299</f>
        <v>0</v>
      </c>
      <c r="D289" s="765">
        <f>Monatsverwendungsnachweis!F299</f>
        <v>0</v>
      </c>
      <c r="E289" s="766">
        <f>Monatsverwendungsnachweis!G299</f>
        <v>0</v>
      </c>
      <c r="F289" s="765">
        <f>Monatsverwendungsnachweis!H299</f>
        <v>0</v>
      </c>
      <c r="G289" s="763" t="e">
        <f>#REF!</f>
        <v>#REF!</v>
      </c>
      <c r="H289" s="763" t="e">
        <f>#REF!</f>
        <v>#REF!</v>
      </c>
      <c r="I289" s="764">
        <f>IF(Monatsverwendungsnachweis!$P$6="ja",1,0)</f>
        <v>0</v>
      </c>
      <c r="J289" s="761">
        <f t="shared" si="60"/>
        <v>1</v>
      </c>
      <c r="K289" s="763">
        <f>Ermittlung_Pauschale!N288</f>
        <v>0</v>
      </c>
      <c r="L289" s="761">
        <f t="shared" si="61"/>
        <v>0</v>
      </c>
      <c r="M289" s="762">
        <f>Monatsverwendungsnachweis!$AG$7</f>
        <v>31</v>
      </c>
      <c r="N289" s="762">
        <f>Monatsverwendungsnachweis!J299</f>
        <v>0</v>
      </c>
      <c r="O289" s="761">
        <f t="shared" si="62"/>
        <v>0</v>
      </c>
      <c r="P289" s="761">
        <f t="shared" si="63"/>
        <v>0</v>
      </c>
      <c r="Q289" s="758">
        <f t="shared" si="64"/>
        <v>0</v>
      </c>
      <c r="R289" s="732">
        <f t="shared" si="65"/>
        <v>0</v>
      </c>
      <c r="S289" s="732">
        <f t="shared" si="66"/>
        <v>0</v>
      </c>
      <c r="T289" s="732">
        <f t="shared" si="67"/>
        <v>0</v>
      </c>
      <c r="U289" s="757">
        <f t="shared" si="68"/>
        <v>0</v>
      </c>
      <c r="V289" s="760"/>
      <c r="W289" s="759">
        <f t="shared" si="69"/>
        <v>0</v>
      </c>
      <c r="X289" s="758">
        <f t="shared" si="70"/>
        <v>0</v>
      </c>
      <c r="Y289" s="732">
        <f t="shared" si="71"/>
        <v>0</v>
      </c>
      <c r="Z289" s="732">
        <f t="shared" si="72"/>
        <v>0</v>
      </c>
      <c r="AA289" s="732">
        <f t="shared" si="73"/>
        <v>0</v>
      </c>
      <c r="AB289" s="757">
        <f t="shared" si="74"/>
        <v>0</v>
      </c>
    </row>
    <row r="290" spans="1:28" x14ac:dyDescent="0.25">
      <c r="A290" s="766" t="str">
        <f>Monatsverwendungsnachweis!A300</f>
        <v/>
      </c>
      <c r="B290" s="767">
        <f>Monatsverwendungsnachweis!B300</f>
        <v>0</v>
      </c>
      <c r="C290" s="767">
        <f>Monatsverwendungsnachweis!D300</f>
        <v>0</v>
      </c>
      <c r="D290" s="765">
        <f>Monatsverwendungsnachweis!F300</f>
        <v>0</v>
      </c>
      <c r="E290" s="766">
        <f>Monatsverwendungsnachweis!G300</f>
        <v>0</v>
      </c>
      <c r="F290" s="765">
        <f>Monatsverwendungsnachweis!H300</f>
        <v>0</v>
      </c>
      <c r="G290" s="763" t="e">
        <f>#REF!</f>
        <v>#REF!</v>
      </c>
      <c r="H290" s="763" t="e">
        <f>#REF!</f>
        <v>#REF!</v>
      </c>
      <c r="I290" s="764">
        <f>IF(Monatsverwendungsnachweis!$P$6="ja",1,0)</f>
        <v>0</v>
      </c>
      <c r="J290" s="761">
        <f t="shared" si="60"/>
        <v>1</v>
      </c>
      <c r="K290" s="763">
        <f>Ermittlung_Pauschale!N289</f>
        <v>0</v>
      </c>
      <c r="L290" s="761">
        <f t="shared" si="61"/>
        <v>0</v>
      </c>
      <c r="M290" s="762">
        <f>Monatsverwendungsnachweis!$AG$7</f>
        <v>31</v>
      </c>
      <c r="N290" s="762">
        <f>Monatsverwendungsnachweis!J300</f>
        <v>0</v>
      </c>
      <c r="O290" s="761">
        <f t="shared" si="62"/>
        <v>0</v>
      </c>
      <c r="P290" s="761">
        <f t="shared" si="63"/>
        <v>0</v>
      </c>
      <c r="Q290" s="758">
        <f t="shared" si="64"/>
        <v>0</v>
      </c>
      <c r="R290" s="732">
        <f t="shared" si="65"/>
        <v>0</v>
      </c>
      <c r="S290" s="732">
        <f t="shared" si="66"/>
        <v>0</v>
      </c>
      <c r="T290" s="732">
        <f t="shared" si="67"/>
        <v>0</v>
      </c>
      <c r="U290" s="757">
        <f t="shared" si="68"/>
        <v>0</v>
      </c>
      <c r="V290" s="760"/>
      <c r="W290" s="759">
        <f t="shared" si="69"/>
        <v>0</v>
      </c>
      <c r="X290" s="758">
        <f t="shared" si="70"/>
        <v>0</v>
      </c>
      <c r="Y290" s="732">
        <f t="shared" si="71"/>
        <v>0</v>
      </c>
      <c r="Z290" s="732">
        <f t="shared" si="72"/>
        <v>0</v>
      </c>
      <c r="AA290" s="732">
        <f t="shared" si="73"/>
        <v>0</v>
      </c>
      <c r="AB290" s="757">
        <f t="shared" si="74"/>
        <v>0</v>
      </c>
    </row>
    <row r="291" spans="1:28" x14ac:dyDescent="0.25">
      <c r="A291" s="766" t="str">
        <f>Monatsverwendungsnachweis!A301</f>
        <v/>
      </c>
      <c r="B291" s="767">
        <f>Monatsverwendungsnachweis!B301</f>
        <v>0</v>
      </c>
      <c r="C291" s="767">
        <f>Monatsverwendungsnachweis!D301</f>
        <v>0</v>
      </c>
      <c r="D291" s="765">
        <f>Monatsverwendungsnachweis!F301</f>
        <v>0</v>
      </c>
      <c r="E291" s="766">
        <f>Monatsverwendungsnachweis!G301</f>
        <v>0</v>
      </c>
      <c r="F291" s="765">
        <f>Monatsverwendungsnachweis!H301</f>
        <v>0</v>
      </c>
      <c r="G291" s="763" t="e">
        <f>#REF!</f>
        <v>#REF!</v>
      </c>
      <c r="H291" s="763" t="e">
        <f>#REF!</f>
        <v>#REF!</v>
      </c>
      <c r="I291" s="764">
        <f>IF(Monatsverwendungsnachweis!$P$6="ja",1,0)</f>
        <v>0</v>
      </c>
      <c r="J291" s="761">
        <f t="shared" si="60"/>
        <v>1</v>
      </c>
      <c r="K291" s="763">
        <f>Ermittlung_Pauschale!N290</f>
        <v>0</v>
      </c>
      <c r="L291" s="761">
        <f t="shared" si="61"/>
        <v>0</v>
      </c>
      <c r="M291" s="762">
        <f>Monatsverwendungsnachweis!$AG$7</f>
        <v>31</v>
      </c>
      <c r="N291" s="762">
        <f>Monatsverwendungsnachweis!J301</f>
        <v>0</v>
      </c>
      <c r="O291" s="761">
        <f t="shared" si="62"/>
        <v>0</v>
      </c>
      <c r="P291" s="761">
        <f t="shared" si="63"/>
        <v>0</v>
      </c>
      <c r="Q291" s="758">
        <f t="shared" si="64"/>
        <v>0</v>
      </c>
      <c r="R291" s="732">
        <f t="shared" si="65"/>
        <v>0</v>
      </c>
      <c r="S291" s="732">
        <f t="shared" si="66"/>
        <v>0</v>
      </c>
      <c r="T291" s="732">
        <f t="shared" si="67"/>
        <v>0</v>
      </c>
      <c r="U291" s="757">
        <f t="shared" si="68"/>
        <v>0</v>
      </c>
      <c r="V291" s="760"/>
      <c r="W291" s="759">
        <f t="shared" si="69"/>
        <v>0</v>
      </c>
      <c r="X291" s="758">
        <f t="shared" si="70"/>
        <v>0</v>
      </c>
      <c r="Y291" s="732">
        <f t="shared" si="71"/>
        <v>0</v>
      </c>
      <c r="Z291" s="732">
        <f t="shared" si="72"/>
        <v>0</v>
      </c>
      <c r="AA291" s="732">
        <f t="shared" si="73"/>
        <v>0</v>
      </c>
      <c r="AB291" s="757">
        <f t="shared" si="74"/>
        <v>0</v>
      </c>
    </row>
    <row r="292" spans="1:28" x14ac:dyDescent="0.25">
      <c r="A292" s="766" t="str">
        <f>Monatsverwendungsnachweis!A302</f>
        <v/>
      </c>
      <c r="B292" s="767">
        <f>Monatsverwendungsnachweis!B302</f>
        <v>0</v>
      </c>
      <c r="C292" s="767">
        <f>Monatsverwendungsnachweis!D302</f>
        <v>0</v>
      </c>
      <c r="D292" s="765">
        <f>Monatsverwendungsnachweis!F302</f>
        <v>0</v>
      </c>
      <c r="E292" s="766">
        <f>Monatsverwendungsnachweis!G302</f>
        <v>0</v>
      </c>
      <c r="F292" s="765">
        <f>Monatsverwendungsnachweis!H302</f>
        <v>0</v>
      </c>
      <c r="G292" s="763" t="e">
        <f>#REF!</f>
        <v>#REF!</v>
      </c>
      <c r="H292" s="763" t="e">
        <f>#REF!</f>
        <v>#REF!</v>
      </c>
      <c r="I292" s="764">
        <f>IF(Monatsverwendungsnachweis!$P$6="ja",1,0)</f>
        <v>0</v>
      </c>
      <c r="J292" s="761">
        <f t="shared" si="60"/>
        <v>1</v>
      </c>
      <c r="K292" s="763">
        <f>Ermittlung_Pauschale!N291</f>
        <v>0</v>
      </c>
      <c r="L292" s="761">
        <f t="shared" si="61"/>
        <v>0</v>
      </c>
      <c r="M292" s="762">
        <f>Monatsverwendungsnachweis!$AG$7</f>
        <v>31</v>
      </c>
      <c r="N292" s="762">
        <f>Monatsverwendungsnachweis!J302</f>
        <v>0</v>
      </c>
      <c r="O292" s="761">
        <f t="shared" si="62"/>
        <v>0</v>
      </c>
      <c r="P292" s="761">
        <f t="shared" si="63"/>
        <v>0</v>
      </c>
      <c r="Q292" s="758">
        <f t="shared" si="64"/>
        <v>0</v>
      </c>
      <c r="R292" s="732">
        <f t="shared" si="65"/>
        <v>0</v>
      </c>
      <c r="S292" s="732">
        <f t="shared" si="66"/>
        <v>0</v>
      </c>
      <c r="T292" s="732">
        <f t="shared" si="67"/>
        <v>0</v>
      </c>
      <c r="U292" s="757">
        <f t="shared" si="68"/>
        <v>0</v>
      </c>
      <c r="V292" s="760"/>
      <c r="W292" s="759">
        <f t="shared" si="69"/>
        <v>0</v>
      </c>
      <c r="X292" s="758">
        <f t="shared" si="70"/>
        <v>0</v>
      </c>
      <c r="Y292" s="732">
        <f t="shared" si="71"/>
        <v>0</v>
      </c>
      <c r="Z292" s="732">
        <f t="shared" si="72"/>
        <v>0</v>
      </c>
      <c r="AA292" s="732">
        <f t="shared" si="73"/>
        <v>0</v>
      </c>
      <c r="AB292" s="757">
        <f t="shared" si="74"/>
        <v>0</v>
      </c>
    </row>
    <row r="293" spans="1:28" x14ac:dyDescent="0.25">
      <c r="A293" s="766" t="str">
        <f>Monatsverwendungsnachweis!A303</f>
        <v/>
      </c>
      <c r="B293" s="767">
        <f>Monatsverwendungsnachweis!B303</f>
        <v>0</v>
      </c>
      <c r="C293" s="767">
        <f>Monatsverwendungsnachweis!D303</f>
        <v>0</v>
      </c>
      <c r="D293" s="765">
        <f>Monatsverwendungsnachweis!F303</f>
        <v>0</v>
      </c>
      <c r="E293" s="766">
        <f>Monatsverwendungsnachweis!G303</f>
        <v>0</v>
      </c>
      <c r="F293" s="765">
        <f>Monatsverwendungsnachweis!H303</f>
        <v>0</v>
      </c>
      <c r="G293" s="763" t="e">
        <f>#REF!</f>
        <v>#REF!</v>
      </c>
      <c r="H293" s="763" t="e">
        <f>#REF!</f>
        <v>#REF!</v>
      </c>
      <c r="I293" s="764">
        <f>IF(Monatsverwendungsnachweis!$P$6="ja",1,0)</f>
        <v>0</v>
      </c>
      <c r="J293" s="761">
        <f t="shared" si="60"/>
        <v>1</v>
      </c>
      <c r="K293" s="763">
        <f>Ermittlung_Pauschale!N292</f>
        <v>0</v>
      </c>
      <c r="L293" s="761">
        <f t="shared" si="61"/>
        <v>0</v>
      </c>
      <c r="M293" s="762">
        <f>Monatsverwendungsnachweis!$AG$7</f>
        <v>31</v>
      </c>
      <c r="N293" s="762">
        <f>Monatsverwendungsnachweis!J303</f>
        <v>0</v>
      </c>
      <c r="O293" s="761">
        <f t="shared" si="62"/>
        <v>0</v>
      </c>
      <c r="P293" s="761">
        <f t="shared" si="63"/>
        <v>0</v>
      </c>
      <c r="Q293" s="758">
        <f t="shared" si="64"/>
        <v>0</v>
      </c>
      <c r="R293" s="732">
        <f t="shared" si="65"/>
        <v>0</v>
      </c>
      <c r="S293" s="732">
        <f t="shared" si="66"/>
        <v>0</v>
      </c>
      <c r="T293" s="732">
        <f t="shared" si="67"/>
        <v>0</v>
      </c>
      <c r="U293" s="757">
        <f t="shared" si="68"/>
        <v>0</v>
      </c>
      <c r="V293" s="760"/>
      <c r="W293" s="759">
        <f t="shared" si="69"/>
        <v>0</v>
      </c>
      <c r="X293" s="758">
        <f t="shared" si="70"/>
        <v>0</v>
      </c>
      <c r="Y293" s="732">
        <f t="shared" si="71"/>
        <v>0</v>
      </c>
      <c r="Z293" s="732">
        <f t="shared" si="72"/>
        <v>0</v>
      </c>
      <c r="AA293" s="732">
        <f t="shared" si="73"/>
        <v>0</v>
      </c>
      <c r="AB293" s="757">
        <f t="shared" si="74"/>
        <v>0</v>
      </c>
    </row>
    <row r="294" spans="1:28" x14ac:dyDescent="0.25">
      <c r="A294" s="766" t="str">
        <f>Monatsverwendungsnachweis!A304</f>
        <v/>
      </c>
      <c r="B294" s="767">
        <f>Monatsverwendungsnachweis!B304</f>
        <v>0</v>
      </c>
      <c r="C294" s="767">
        <f>Monatsverwendungsnachweis!D304</f>
        <v>0</v>
      </c>
      <c r="D294" s="765">
        <f>Monatsverwendungsnachweis!F304</f>
        <v>0</v>
      </c>
      <c r="E294" s="766">
        <f>Monatsverwendungsnachweis!G304</f>
        <v>0</v>
      </c>
      <c r="F294" s="765">
        <f>Monatsverwendungsnachweis!H304</f>
        <v>0</v>
      </c>
      <c r="G294" s="763" t="e">
        <f>#REF!</f>
        <v>#REF!</v>
      </c>
      <c r="H294" s="763" t="e">
        <f>#REF!</f>
        <v>#REF!</v>
      </c>
      <c r="I294" s="764">
        <f>IF(Monatsverwendungsnachweis!$P$6="ja",1,0)</f>
        <v>0</v>
      </c>
      <c r="J294" s="761">
        <f t="shared" si="60"/>
        <v>1</v>
      </c>
      <c r="K294" s="763">
        <f>Ermittlung_Pauschale!N293</f>
        <v>0</v>
      </c>
      <c r="L294" s="761">
        <f t="shared" si="61"/>
        <v>0</v>
      </c>
      <c r="M294" s="762">
        <f>Monatsverwendungsnachweis!$AG$7</f>
        <v>31</v>
      </c>
      <c r="N294" s="762">
        <f>Monatsverwendungsnachweis!J304</f>
        <v>0</v>
      </c>
      <c r="O294" s="761">
        <f t="shared" si="62"/>
        <v>0</v>
      </c>
      <c r="P294" s="761">
        <f t="shared" si="63"/>
        <v>0</v>
      </c>
      <c r="Q294" s="758">
        <f t="shared" si="64"/>
        <v>0</v>
      </c>
      <c r="R294" s="732">
        <f t="shared" si="65"/>
        <v>0</v>
      </c>
      <c r="S294" s="732">
        <f t="shared" si="66"/>
        <v>0</v>
      </c>
      <c r="T294" s="732">
        <f t="shared" si="67"/>
        <v>0</v>
      </c>
      <c r="U294" s="757">
        <f t="shared" si="68"/>
        <v>0</v>
      </c>
      <c r="V294" s="760"/>
      <c r="W294" s="759">
        <f t="shared" si="69"/>
        <v>0</v>
      </c>
      <c r="X294" s="758">
        <f t="shared" si="70"/>
        <v>0</v>
      </c>
      <c r="Y294" s="732">
        <f t="shared" si="71"/>
        <v>0</v>
      </c>
      <c r="Z294" s="732">
        <f t="shared" si="72"/>
        <v>0</v>
      </c>
      <c r="AA294" s="732">
        <f t="shared" si="73"/>
        <v>0</v>
      </c>
      <c r="AB294" s="757">
        <f t="shared" si="74"/>
        <v>0</v>
      </c>
    </row>
    <row r="295" spans="1:28" x14ac:dyDescent="0.25">
      <c r="A295" s="766" t="str">
        <f>Monatsverwendungsnachweis!A305</f>
        <v/>
      </c>
      <c r="B295" s="767">
        <f>Monatsverwendungsnachweis!B305</f>
        <v>0</v>
      </c>
      <c r="C295" s="767">
        <f>Monatsverwendungsnachweis!D305</f>
        <v>0</v>
      </c>
      <c r="D295" s="765">
        <f>Monatsverwendungsnachweis!F305</f>
        <v>0</v>
      </c>
      <c r="E295" s="766">
        <f>Monatsverwendungsnachweis!G305</f>
        <v>0</v>
      </c>
      <c r="F295" s="765">
        <f>Monatsverwendungsnachweis!H305</f>
        <v>0</v>
      </c>
      <c r="G295" s="763" t="e">
        <f>#REF!</f>
        <v>#REF!</v>
      </c>
      <c r="H295" s="763" t="e">
        <f>#REF!</f>
        <v>#REF!</v>
      </c>
      <c r="I295" s="764">
        <f>IF(Monatsverwendungsnachweis!$P$6="ja",1,0)</f>
        <v>0</v>
      </c>
      <c r="J295" s="761">
        <f t="shared" si="60"/>
        <v>1</v>
      </c>
      <c r="K295" s="763">
        <f>Ermittlung_Pauschale!N294</f>
        <v>0</v>
      </c>
      <c r="L295" s="761">
        <f t="shared" si="61"/>
        <v>0</v>
      </c>
      <c r="M295" s="762">
        <f>Monatsverwendungsnachweis!$AG$7</f>
        <v>31</v>
      </c>
      <c r="N295" s="762">
        <f>Monatsverwendungsnachweis!J305</f>
        <v>0</v>
      </c>
      <c r="O295" s="761">
        <f t="shared" si="62"/>
        <v>0</v>
      </c>
      <c r="P295" s="761">
        <f t="shared" si="63"/>
        <v>0</v>
      </c>
      <c r="Q295" s="758">
        <f t="shared" si="64"/>
        <v>0</v>
      </c>
      <c r="R295" s="732">
        <f t="shared" si="65"/>
        <v>0</v>
      </c>
      <c r="S295" s="732">
        <f t="shared" si="66"/>
        <v>0</v>
      </c>
      <c r="T295" s="732">
        <f t="shared" si="67"/>
        <v>0</v>
      </c>
      <c r="U295" s="757">
        <f t="shared" si="68"/>
        <v>0</v>
      </c>
      <c r="V295" s="760"/>
      <c r="W295" s="759">
        <f t="shared" si="69"/>
        <v>0</v>
      </c>
      <c r="X295" s="758">
        <f t="shared" si="70"/>
        <v>0</v>
      </c>
      <c r="Y295" s="732">
        <f t="shared" si="71"/>
        <v>0</v>
      </c>
      <c r="Z295" s="732">
        <f t="shared" si="72"/>
        <v>0</v>
      </c>
      <c r="AA295" s="732">
        <f t="shared" si="73"/>
        <v>0</v>
      </c>
      <c r="AB295" s="757">
        <f t="shared" si="74"/>
        <v>0</v>
      </c>
    </row>
    <row r="296" spans="1:28" x14ac:dyDescent="0.25">
      <c r="A296" s="766" t="str">
        <f>Monatsverwendungsnachweis!A306</f>
        <v/>
      </c>
      <c r="B296" s="767">
        <f>Monatsverwendungsnachweis!B306</f>
        <v>0</v>
      </c>
      <c r="C296" s="767">
        <f>Monatsverwendungsnachweis!D306</f>
        <v>0</v>
      </c>
      <c r="D296" s="765">
        <f>Monatsverwendungsnachweis!F306</f>
        <v>0</v>
      </c>
      <c r="E296" s="766">
        <f>Monatsverwendungsnachweis!G306</f>
        <v>0</v>
      </c>
      <c r="F296" s="765">
        <f>Monatsverwendungsnachweis!H306</f>
        <v>0</v>
      </c>
      <c r="G296" s="763" t="e">
        <f>#REF!</f>
        <v>#REF!</v>
      </c>
      <c r="H296" s="763" t="e">
        <f>#REF!</f>
        <v>#REF!</v>
      </c>
      <c r="I296" s="764">
        <f>IF(Monatsverwendungsnachweis!$P$6="ja",1,0)</f>
        <v>0</v>
      </c>
      <c r="J296" s="761">
        <f t="shared" si="60"/>
        <v>1</v>
      </c>
      <c r="K296" s="763">
        <f>Ermittlung_Pauschale!N295</f>
        <v>0</v>
      </c>
      <c r="L296" s="761">
        <f t="shared" si="61"/>
        <v>0</v>
      </c>
      <c r="M296" s="762">
        <f>Monatsverwendungsnachweis!$AG$7</f>
        <v>31</v>
      </c>
      <c r="N296" s="762">
        <f>Monatsverwendungsnachweis!J306</f>
        <v>0</v>
      </c>
      <c r="O296" s="761">
        <f t="shared" si="62"/>
        <v>0</v>
      </c>
      <c r="P296" s="761">
        <f t="shared" si="63"/>
        <v>0</v>
      </c>
      <c r="Q296" s="758">
        <f t="shared" si="64"/>
        <v>0</v>
      </c>
      <c r="R296" s="732">
        <f t="shared" si="65"/>
        <v>0</v>
      </c>
      <c r="S296" s="732">
        <f t="shared" si="66"/>
        <v>0</v>
      </c>
      <c r="T296" s="732">
        <f t="shared" si="67"/>
        <v>0</v>
      </c>
      <c r="U296" s="757">
        <f t="shared" si="68"/>
        <v>0</v>
      </c>
      <c r="V296" s="760"/>
      <c r="W296" s="759">
        <f t="shared" si="69"/>
        <v>0</v>
      </c>
      <c r="X296" s="758">
        <f t="shared" si="70"/>
        <v>0</v>
      </c>
      <c r="Y296" s="732">
        <f t="shared" si="71"/>
        <v>0</v>
      </c>
      <c r="Z296" s="732">
        <f t="shared" si="72"/>
        <v>0</v>
      </c>
      <c r="AA296" s="732">
        <f t="shared" si="73"/>
        <v>0</v>
      </c>
      <c r="AB296" s="757">
        <f t="shared" si="74"/>
        <v>0</v>
      </c>
    </row>
    <row r="297" spans="1:28" x14ac:dyDescent="0.25">
      <c r="A297" s="766" t="str">
        <f>Monatsverwendungsnachweis!A307</f>
        <v/>
      </c>
      <c r="B297" s="767">
        <f>Monatsverwendungsnachweis!B307</f>
        <v>0</v>
      </c>
      <c r="C297" s="767">
        <f>Monatsverwendungsnachweis!D307</f>
        <v>0</v>
      </c>
      <c r="D297" s="765">
        <f>Monatsverwendungsnachweis!F307</f>
        <v>0</v>
      </c>
      <c r="E297" s="766">
        <f>Monatsverwendungsnachweis!G307</f>
        <v>0</v>
      </c>
      <c r="F297" s="765">
        <f>Monatsverwendungsnachweis!H307</f>
        <v>0</v>
      </c>
      <c r="G297" s="763" t="e">
        <f>#REF!</f>
        <v>#REF!</v>
      </c>
      <c r="H297" s="763" t="e">
        <f>#REF!</f>
        <v>#REF!</v>
      </c>
      <c r="I297" s="764">
        <f>IF(Monatsverwendungsnachweis!$P$6="ja",1,0)</f>
        <v>0</v>
      </c>
      <c r="J297" s="761">
        <f t="shared" si="60"/>
        <v>1</v>
      </c>
      <c r="K297" s="763">
        <f>Ermittlung_Pauschale!N296</f>
        <v>0</v>
      </c>
      <c r="L297" s="761">
        <f t="shared" si="61"/>
        <v>0</v>
      </c>
      <c r="M297" s="762">
        <f>Monatsverwendungsnachweis!$AG$7</f>
        <v>31</v>
      </c>
      <c r="N297" s="762">
        <f>Monatsverwendungsnachweis!J307</f>
        <v>0</v>
      </c>
      <c r="O297" s="761">
        <f t="shared" si="62"/>
        <v>0</v>
      </c>
      <c r="P297" s="761">
        <f t="shared" si="63"/>
        <v>0</v>
      </c>
      <c r="Q297" s="758">
        <f t="shared" si="64"/>
        <v>0</v>
      </c>
      <c r="R297" s="732">
        <f t="shared" si="65"/>
        <v>0</v>
      </c>
      <c r="S297" s="732">
        <f t="shared" si="66"/>
        <v>0</v>
      </c>
      <c r="T297" s="732">
        <f t="shared" si="67"/>
        <v>0</v>
      </c>
      <c r="U297" s="757">
        <f t="shared" si="68"/>
        <v>0</v>
      </c>
      <c r="V297" s="760"/>
      <c r="W297" s="759">
        <f t="shared" si="69"/>
        <v>0</v>
      </c>
      <c r="X297" s="758">
        <f t="shared" si="70"/>
        <v>0</v>
      </c>
      <c r="Y297" s="732">
        <f t="shared" si="71"/>
        <v>0</v>
      </c>
      <c r="Z297" s="732">
        <f t="shared" si="72"/>
        <v>0</v>
      </c>
      <c r="AA297" s="732">
        <f t="shared" si="73"/>
        <v>0</v>
      </c>
      <c r="AB297" s="757">
        <f t="shared" si="74"/>
        <v>0</v>
      </c>
    </row>
    <row r="298" spans="1:28" x14ac:dyDescent="0.25">
      <c r="A298" s="766" t="str">
        <f>Monatsverwendungsnachweis!A308</f>
        <v/>
      </c>
      <c r="B298" s="767">
        <f>Monatsverwendungsnachweis!B308</f>
        <v>0</v>
      </c>
      <c r="C298" s="767">
        <f>Monatsverwendungsnachweis!D308</f>
        <v>0</v>
      </c>
      <c r="D298" s="765">
        <f>Monatsverwendungsnachweis!F308</f>
        <v>0</v>
      </c>
      <c r="E298" s="766">
        <f>Monatsverwendungsnachweis!G308</f>
        <v>0</v>
      </c>
      <c r="F298" s="765">
        <f>Monatsverwendungsnachweis!H308</f>
        <v>0</v>
      </c>
      <c r="G298" s="763" t="e">
        <f>#REF!</f>
        <v>#REF!</v>
      </c>
      <c r="H298" s="763" t="e">
        <f>#REF!</f>
        <v>#REF!</v>
      </c>
      <c r="I298" s="764">
        <f>IF(Monatsverwendungsnachweis!$P$6="ja",1,0)</f>
        <v>0</v>
      </c>
      <c r="J298" s="761">
        <f t="shared" si="60"/>
        <v>1</v>
      </c>
      <c r="K298" s="763">
        <f>Ermittlung_Pauschale!N297</f>
        <v>0</v>
      </c>
      <c r="L298" s="761">
        <f t="shared" si="61"/>
        <v>0</v>
      </c>
      <c r="M298" s="762">
        <f>Monatsverwendungsnachweis!$AG$7</f>
        <v>31</v>
      </c>
      <c r="N298" s="762">
        <f>Monatsverwendungsnachweis!J308</f>
        <v>0</v>
      </c>
      <c r="O298" s="761">
        <f t="shared" si="62"/>
        <v>0</v>
      </c>
      <c r="P298" s="761">
        <f t="shared" si="63"/>
        <v>0</v>
      </c>
      <c r="Q298" s="758">
        <f t="shared" si="64"/>
        <v>0</v>
      </c>
      <c r="R298" s="732">
        <f t="shared" si="65"/>
        <v>0</v>
      </c>
      <c r="S298" s="732">
        <f t="shared" si="66"/>
        <v>0</v>
      </c>
      <c r="T298" s="732">
        <f t="shared" si="67"/>
        <v>0</v>
      </c>
      <c r="U298" s="757">
        <f t="shared" si="68"/>
        <v>0</v>
      </c>
      <c r="V298" s="760"/>
      <c r="W298" s="759">
        <f t="shared" si="69"/>
        <v>0</v>
      </c>
      <c r="X298" s="758">
        <f t="shared" si="70"/>
        <v>0</v>
      </c>
      <c r="Y298" s="732">
        <f t="shared" si="71"/>
        <v>0</v>
      </c>
      <c r="Z298" s="732">
        <f t="shared" si="72"/>
        <v>0</v>
      </c>
      <c r="AA298" s="732">
        <f t="shared" si="73"/>
        <v>0</v>
      </c>
      <c r="AB298" s="757">
        <f t="shared" si="74"/>
        <v>0</v>
      </c>
    </row>
    <row r="299" spans="1:28" x14ac:dyDescent="0.25">
      <c r="A299" s="766" t="str">
        <f>Monatsverwendungsnachweis!A309</f>
        <v/>
      </c>
      <c r="B299" s="767">
        <f>Monatsverwendungsnachweis!B309</f>
        <v>0</v>
      </c>
      <c r="C299" s="767">
        <f>Monatsverwendungsnachweis!D309</f>
        <v>0</v>
      </c>
      <c r="D299" s="765">
        <f>Monatsverwendungsnachweis!F309</f>
        <v>0</v>
      </c>
      <c r="E299" s="766">
        <f>Monatsverwendungsnachweis!G309</f>
        <v>0</v>
      </c>
      <c r="F299" s="765">
        <f>Monatsverwendungsnachweis!H309</f>
        <v>0</v>
      </c>
      <c r="G299" s="763" t="e">
        <f>#REF!</f>
        <v>#REF!</v>
      </c>
      <c r="H299" s="763" t="e">
        <f>#REF!</f>
        <v>#REF!</v>
      </c>
      <c r="I299" s="764">
        <f>IF(Monatsverwendungsnachweis!$P$6="ja",1,0)</f>
        <v>0</v>
      </c>
      <c r="J299" s="761">
        <f t="shared" si="60"/>
        <v>1</v>
      </c>
      <c r="K299" s="763">
        <f>Ermittlung_Pauschale!N298</f>
        <v>0</v>
      </c>
      <c r="L299" s="761">
        <f t="shared" si="61"/>
        <v>0</v>
      </c>
      <c r="M299" s="762">
        <f>Monatsverwendungsnachweis!$AG$7</f>
        <v>31</v>
      </c>
      <c r="N299" s="762">
        <f>Monatsverwendungsnachweis!J309</f>
        <v>0</v>
      </c>
      <c r="O299" s="761">
        <f t="shared" si="62"/>
        <v>0</v>
      </c>
      <c r="P299" s="761">
        <f t="shared" si="63"/>
        <v>0</v>
      </c>
      <c r="Q299" s="758">
        <f t="shared" si="64"/>
        <v>0</v>
      </c>
      <c r="R299" s="732">
        <f t="shared" si="65"/>
        <v>0</v>
      </c>
      <c r="S299" s="732">
        <f t="shared" si="66"/>
        <v>0</v>
      </c>
      <c r="T299" s="732">
        <f t="shared" si="67"/>
        <v>0</v>
      </c>
      <c r="U299" s="757">
        <f t="shared" si="68"/>
        <v>0</v>
      </c>
      <c r="V299" s="760"/>
      <c r="W299" s="759">
        <f t="shared" si="69"/>
        <v>0</v>
      </c>
      <c r="X299" s="758">
        <f t="shared" si="70"/>
        <v>0</v>
      </c>
      <c r="Y299" s="732">
        <f t="shared" si="71"/>
        <v>0</v>
      </c>
      <c r="Z299" s="732">
        <f t="shared" si="72"/>
        <v>0</v>
      </c>
      <c r="AA299" s="732">
        <f t="shared" si="73"/>
        <v>0</v>
      </c>
      <c r="AB299" s="757">
        <f t="shared" si="74"/>
        <v>0</v>
      </c>
    </row>
    <row r="300" spans="1:28" x14ac:dyDescent="0.25">
      <c r="A300" s="766" t="str">
        <f>Monatsverwendungsnachweis!A310</f>
        <v/>
      </c>
      <c r="B300" s="767">
        <f>Monatsverwendungsnachweis!B310</f>
        <v>0</v>
      </c>
      <c r="C300" s="767">
        <f>Monatsverwendungsnachweis!D310</f>
        <v>0</v>
      </c>
      <c r="D300" s="765">
        <f>Monatsverwendungsnachweis!F310</f>
        <v>0</v>
      </c>
      <c r="E300" s="766">
        <f>Monatsverwendungsnachweis!G310</f>
        <v>0</v>
      </c>
      <c r="F300" s="765">
        <f>Monatsverwendungsnachweis!H310</f>
        <v>0</v>
      </c>
      <c r="G300" s="763" t="e">
        <f>#REF!</f>
        <v>#REF!</v>
      </c>
      <c r="H300" s="763" t="e">
        <f>#REF!</f>
        <v>#REF!</v>
      </c>
      <c r="I300" s="764">
        <f>IF(Monatsverwendungsnachweis!$P$6="ja",1,0)</f>
        <v>0</v>
      </c>
      <c r="J300" s="761">
        <f t="shared" si="60"/>
        <v>1</v>
      </c>
      <c r="K300" s="763">
        <f>Ermittlung_Pauschale!N299</f>
        <v>0</v>
      </c>
      <c r="L300" s="761">
        <f t="shared" si="61"/>
        <v>0</v>
      </c>
      <c r="M300" s="762">
        <f>Monatsverwendungsnachweis!$AG$7</f>
        <v>31</v>
      </c>
      <c r="N300" s="762">
        <f>Monatsverwendungsnachweis!J310</f>
        <v>0</v>
      </c>
      <c r="O300" s="761">
        <f t="shared" si="62"/>
        <v>0</v>
      </c>
      <c r="P300" s="761">
        <f t="shared" si="63"/>
        <v>0</v>
      </c>
      <c r="Q300" s="758">
        <f t="shared" si="64"/>
        <v>0</v>
      </c>
      <c r="R300" s="732">
        <f t="shared" si="65"/>
        <v>0</v>
      </c>
      <c r="S300" s="732">
        <f t="shared" si="66"/>
        <v>0</v>
      </c>
      <c r="T300" s="732">
        <f t="shared" si="67"/>
        <v>0</v>
      </c>
      <c r="U300" s="757">
        <f t="shared" si="68"/>
        <v>0</v>
      </c>
      <c r="V300" s="760"/>
      <c r="W300" s="759">
        <f t="shared" si="69"/>
        <v>0</v>
      </c>
      <c r="X300" s="758">
        <f t="shared" si="70"/>
        <v>0</v>
      </c>
      <c r="Y300" s="732">
        <f t="shared" si="71"/>
        <v>0</v>
      </c>
      <c r="Z300" s="732">
        <f t="shared" si="72"/>
        <v>0</v>
      </c>
      <c r="AA300" s="732">
        <f t="shared" si="73"/>
        <v>0</v>
      </c>
      <c r="AB300" s="757">
        <f t="shared" si="74"/>
        <v>0</v>
      </c>
    </row>
    <row r="301" spans="1:28" x14ac:dyDescent="0.25">
      <c r="A301" s="766" t="str">
        <f>Monatsverwendungsnachweis!A311</f>
        <v/>
      </c>
      <c r="B301" s="767">
        <f>Monatsverwendungsnachweis!B311</f>
        <v>0</v>
      </c>
      <c r="C301" s="767">
        <f>Monatsverwendungsnachweis!D311</f>
        <v>0</v>
      </c>
      <c r="D301" s="765">
        <f>Monatsverwendungsnachweis!F311</f>
        <v>0</v>
      </c>
      <c r="E301" s="766">
        <f>Monatsverwendungsnachweis!G311</f>
        <v>0</v>
      </c>
      <c r="F301" s="765">
        <f>Monatsverwendungsnachweis!H311</f>
        <v>0</v>
      </c>
      <c r="G301" s="763" t="e">
        <f>#REF!</f>
        <v>#REF!</v>
      </c>
      <c r="H301" s="763" t="e">
        <f>#REF!</f>
        <v>#REF!</v>
      </c>
      <c r="I301" s="764">
        <f>IF(Monatsverwendungsnachweis!$P$6="ja",1,0)</f>
        <v>0</v>
      </c>
      <c r="J301" s="761">
        <f t="shared" si="60"/>
        <v>1</v>
      </c>
      <c r="K301" s="763">
        <f>Ermittlung_Pauschale!N300</f>
        <v>0</v>
      </c>
      <c r="L301" s="761">
        <f t="shared" si="61"/>
        <v>0</v>
      </c>
      <c r="M301" s="762">
        <f>Monatsverwendungsnachweis!$AG$7</f>
        <v>31</v>
      </c>
      <c r="N301" s="762">
        <f>Monatsverwendungsnachweis!J311</f>
        <v>0</v>
      </c>
      <c r="O301" s="761">
        <f t="shared" si="62"/>
        <v>0</v>
      </c>
      <c r="P301" s="761">
        <f t="shared" si="63"/>
        <v>0</v>
      </c>
      <c r="Q301" s="758">
        <f t="shared" si="64"/>
        <v>0</v>
      </c>
      <c r="R301" s="732">
        <f t="shared" si="65"/>
        <v>0</v>
      </c>
      <c r="S301" s="732">
        <f t="shared" si="66"/>
        <v>0</v>
      </c>
      <c r="T301" s="732">
        <f t="shared" si="67"/>
        <v>0</v>
      </c>
      <c r="U301" s="757">
        <f t="shared" si="68"/>
        <v>0</v>
      </c>
      <c r="V301" s="760"/>
      <c r="W301" s="759">
        <f t="shared" si="69"/>
        <v>0</v>
      </c>
      <c r="X301" s="758">
        <f t="shared" si="70"/>
        <v>0</v>
      </c>
      <c r="Y301" s="732">
        <f t="shared" si="71"/>
        <v>0</v>
      </c>
      <c r="Z301" s="732">
        <f t="shared" si="72"/>
        <v>0</v>
      </c>
      <c r="AA301" s="732">
        <f t="shared" si="73"/>
        <v>0</v>
      </c>
      <c r="AB301" s="757">
        <f t="shared" si="74"/>
        <v>0</v>
      </c>
    </row>
    <row r="302" spans="1:28" ht="13.8" thickBot="1" x14ac:dyDescent="0.3">
      <c r="A302" s="755" t="str">
        <f>Monatsverwendungsnachweis!A312</f>
        <v/>
      </c>
      <c r="B302" s="756">
        <f>Monatsverwendungsnachweis!B312</f>
        <v>0</v>
      </c>
      <c r="C302" s="756">
        <f>Monatsverwendungsnachweis!D312</f>
        <v>0</v>
      </c>
      <c r="D302" s="754">
        <f>Monatsverwendungsnachweis!F312</f>
        <v>0</v>
      </c>
      <c r="E302" s="755">
        <f>Monatsverwendungsnachweis!G312</f>
        <v>0</v>
      </c>
      <c r="F302" s="754">
        <f>Monatsverwendungsnachweis!H312</f>
        <v>0</v>
      </c>
      <c r="G302" s="752" t="e">
        <f>#REF!</f>
        <v>#REF!</v>
      </c>
      <c r="H302" s="752" t="e">
        <f>#REF!</f>
        <v>#REF!</v>
      </c>
      <c r="I302" s="753">
        <f>IF(Monatsverwendungsnachweis!$P$6="ja",1,0)</f>
        <v>0</v>
      </c>
      <c r="J302" s="750">
        <f t="shared" si="60"/>
        <v>1</v>
      </c>
      <c r="K302" s="752">
        <f>Ermittlung_Pauschale!N301</f>
        <v>0</v>
      </c>
      <c r="L302" s="750">
        <f t="shared" si="61"/>
        <v>0</v>
      </c>
      <c r="M302" s="751">
        <f>Monatsverwendungsnachweis!$AG$7</f>
        <v>31</v>
      </c>
      <c r="N302" s="751">
        <f>Monatsverwendungsnachweis!J312</f>
        <v>0</v>
      </c>
      <c r="O302" s="750">
        <f t="shared" si="62"/>
        <v>0</v>
      </c>
      <c r="P302" s="750">
        <f t="shared" si="63"/>
        <v>0</v>
      </c>
      <c r="Q302" s="747">
        <f t="shared" si="64"/>
        <v>0</v>
      </c>
      <c r="R302" s="746">
        <f t="shared" si="65"/>
        <v>0</v>
      </c>
      <c r="S302" s="746">
        <f t="shared" si="66"/>
        <v>0</v>
      </c>
      <c r="T302" s="746">
        <f t="shared" si="67"/>
        <v>0</v>
      </c>
      <c r="U302" s="745">
        <f t="shared" si="68"/>
        <v>0</v>
      </c>
      <c r="V302" s="749"/>
      <c r="W302" s="748">
        <f t="shared" si="69"/>
        <v>0</v>
      </c>
      <c r="X302" s="747">
        <f t="shared" si="70"/>
        <v>0</v>
      </c>
      <c r="Y302" s="746">
        <f t="shared" si="71"/>
        <v>0</v>
      </c>
      <c r="Z302" s="746">
        <f t="shared" si="72"/>
        <v>0</v>
      </c>
      <c r="AA302" s="746">
        <f t="shared" si="73"/>
        <v>0</v>
      </c>
      <c r="AB302" s="745">
        <f t="shared" si="74"/>
        <v>0</v>
      </c>
    </row>
    <row r="303" spans="1:28" x14ac:dyDescent="0.25">
      <c r="A303" s="728"/>
      <c r="B303" s="729"/>
      <c r="C303" s="729"/>
      <c r="D303" s="726"/>
      <c r="G303" s="744" t="e">
        <f>SUM(G3:G302)</f>
        <v>#REF!</v>
      </c>
      <c r="H303" s="744" t="e">
        <f>SUM(H3:H302)</f>
        <v>#REF!</v>
      </c>
      <c r="I303" s="742"/>
      <c r="L303" s="743">
        <f>SUM(L3:L302)</f>
        <v>0</v>
      </c>
      <c r="M303" s="742"/>
      <c r="N303" s="742"/>
      <c r="O303" s="742">
        <f>SUM(O3:O302)</f>
        <v>0</v>
      </c>
      <c r="P303" s="741"/>
      <c r="Q303" s="739">
        <f>SUM(Q3:Q302)</f>
        <v>0</v>
      </c>
      <c r="R303" s="739"/>
      <c r="S303" s="739"/>
      <c r="T303" s="738"/>
      <c r="U303" s="737" t="s">
        <v>384</v>
      </c>
      <c r="V303" s="740"/>
      <c r="W303" s="740"/>
      <c r="X303" s="739">
        <f>SUM(X3:X302)</f>
        <v>0</v>
      </c>
      <c r="Y303" s="739"/>
      <c r="Z303" s="739"/>
      <c r="AA303" s="738"/>
      <c r="AB303" s="737" t="s">
        <v>384</v>
      </c>
    </row>
    <row r="304" spans="1:28" x14ac:dyDescent="0.25">
      <c r="A304" s="728"/>
      <c r="B304" s="729"/>
      <c r="C304" s="729"/>
      <c r="D304" s="726"/>
      <c r="G304" s="727"/>
      <c r="H304" s="727"/>
      <c r="P304" s="735"/>
      <c r="Q304" s="732"/>
      <c r="R304" s="731">
        <f>SUM(R3:R302)</f>
        <v>0</v>
      </c>
      <c r="S304" s="731"/>
      <c r="T304" s="732"/>
      <c r="U304" s="730" t="s">
        <v>385</v>
      </c>
      <c r="V304" s="734"/>
      <c r="W304" s="734"/>
      <c r="X304" s="732"/>
      <c r="Y304" s="731">
        <f>SUM(Y3:Y302)</f>
        <v>0</v>
      </c>
      <c r="Z304" s="731"/>
      <c r="AA304" s="732"/>
      <c r="AB304" s="730" t="s">
        <v>385</v>
      </c>
    </row>
    <row r="305" spans="1:30" x14ac:dyDescent="0.25">
      <c r="A305" s="728"/>
      <c r="B305" s="729"/>
      <c r="C305" s="729"/>
      <c r="D305" s="726"/>
      <c r="E305" s="728"/>
      <c r="F305" s="726"/>
      <c r="G305" s="727"/>
      <c r="H305" s="727"/>
      <c r="J305" s="726"/>
      <c r="K305" s="726"/>
      <c r="L305" s="726"/>
      <c r="P305" s="735"/>
      <c r="Q305" s="732"/>
      <c r="R305" s="731"/>
      <c r="S305" s="736">
        <f>SUM(S3:S302)</f>
        <v>0</v>
      </c>
      <c r="T305" s="732"/>
      <c r="U305" s="730" t="s">
        <v>386</v>
      </c>
      <c r="V305" s="734"/>
      <c r="W305" s="734"/>
      <c r="X305" s="732"/>
      <c r="Y305" s="731"/>
      <c r="Z305" s="736">
        <f>SUM(Z3:Z302)</f>
        <v>0</v>
      </c>
      <c r="AA305" s="732"/>
      <c r="AB305" s="730" t="s">
        <v>386</v>
      </c>
      <c r="AD305" s="723" t="s">
        <v>744</v>
      </c>
    </row>
    <row r="306" spans="1:30" x14ac:dyDescent="0.25">
      <c r="A306" s="728"/>
      <c r="B306" s="729"/>
      <c r="C306" s="729"/>
      <c r="D306" s="726"/>
      <c r="E306" s="728"/>
      <c r="F306" s="726"/>
      <c r="G306" s="727"/>
      <c r="H306" s="727"/>
      <c r="J306" s="726"/>
      <c r="K306" s="726"/>
      <c r="L306" s="726"/>
      <c r="P306" s="735"/>
      <c r="Q306" s="732"/>
      <c r="R306" s="732"/>
      <c r="S306" s="731"/>
      <c r="T306" s="731">
        <f>SUM(T3:T302)</f>
        <v>0</v>
      </c>
      <c r="U306" s="730" t="s">
        <v>387</v>
      </c>
      <c r="V306" s="734"/>
      <c r="W306" s="734"/>
      <c r="X306" s="732"/>
      <c r="Y306" s="732"/>
      <c r="Z306" s="731"/>
      <c r="AA306" s="731">
        <f>SUM(AA3:AA302)</f>
        <v>0</v>
      </c>
      <c r="AB306" s="730" t="s">
        <v>387</v>
      </c>
    </row>
    <row r="307" spans="1:30" x14ac:dyDescent="0.25">
      <c r="A307" s="728"/>
      <c r="B307" s="729"/>
      <c r="C307" s="729"/>
      <c r="D307" s="726"/>
      <c r="E307" s="728"/>
      <c r="F307" s="726"/>
      <c r="G307" s="727"/>
      <c r="H307" s="727"/>
      <c r="J307" s="726"/>
      <c r="K307" s="726"/>
      <c r="L307" s="726"/>
    </row>
    <row r="308" spans="1:30" x14ac:dyDescent="0.25">
      <c r="A308" s="728"/>
      <c r="B308" s="729"/>
      <c r="C308" s="729"/>
      <c r="D308" s="726"/>
      <c r="E308" s="728"/>
      <c r="F308" s="726"/>
      <c r="G308" s="727"/>
      <c r="H308" s="727"/>
      <c r="J308" s="726"/>
      <c r="K308" s="726"/>
      <c r="L308" s="726"/>
      <c r="Q308" s="731">
        <f>300-COUNTIF($X$3:$X$302,0)</f>
        <v>0</v>
      </c>
      <c r="R308" s="731"/>
      <c r="S308" s="731"/>
      <c r="T308" s="732"/>
      <c r="U308" s="733" t="s">
        <v>384</v>
      </c>
    </row>
    <row r="309" spans="1:30" x14ac:dyDescent="0.25">
      <c r="A309" s="728"/>
      <c r="B309" s="729"/>
      <c r="C309" s="729"/>
      <c r="D309" s="726"/>
      <c r="E309" s="728"/>
      <c r="F309" s="726"/>
      <c r="G309" s="727"/>
      <c r="H309" s="727"/>
      <c r="J309" s="726"/>
      <c r="K309" s="726"/>
      <c r="L309" s="726"/>
      <c r="Q309" s="732"/>
      <c r="R309" s="731">
        <f>300-COUNTIF($Y$3:$Y$302,0)</f>
        <v>0</v>
      </c>
      <c r="S309" s="731"/>
      <c r="T309" s="732"/>
      <c r="U309" s="730" t="s">
        <v>385</v>
      </c>
    </row>
    <row r="310" spans="1:30" x14ac:dyDescent="0.25">
      <c r="A310" s="728"/>
      <c r="B310" s="729"/>
      <c r="C310" s="729"/>
      <c r="D310" s="726"/>
      <c r="E310" s="728"/>
      <c r="F310" s="726"/>
      <c r="G310" s="727"/>
      <c r="H310" s="727"/>
      <c r="J310" s="726"/>
      <c r="K310" s="726"/>
      <c r="L310" s="726"/>
      <c r="Q310" s="732"/>
      <c r="R310" s="731"/>
      <c r="S310" s="731">
        <f>300-COUNTIF($Z$3:$Z$302,0)</f>
        <v>0</v>
      </c>
      <c r="T310" s="732"/>
      <c r="U310" s="730" t="s">
        <v>386</v>
      </c>
      <c r="X310" s="724" t="s">
        <v>746</v>
      </c>
    </row>
    <row r="311" spans="1:30" x14ac:dyDescent="0.25">
      <c r="A311" s="728"/>
      <c r="B311" s="729"/>
      <c r="C311" s="729"/>
      <c r="D311" s="726"/>
      <c r="E311" s="728"/>
      <c r="F311" s="726"/>
      <c r="G311" s="727"/>
      <c r="H311" s="727"/>
      <c r="J311" s="726"/>
      <c r="K311" s="726"/>
      <c r="L311" s="726"/>
      <c r="Q311" s="732"/>
      <c r="R311" s="732"/>
      <c r="S311" s="731"/>
      <c r="T311" s="731">
        <f>300-COUNTIF($AA$3:$AA$302,0)</f>
        <v>0</v>
      </c>
      <c r="U311" s="730" t="s">
        <v>387</v>
      </c>
    </row>
    <row r="312" spans="1:30" x14ac:dyDescent="0.25">
      <c r="A312" s="728"/>
      <c r="B312" s="729"/>
      <c r="C312" s="729"/>
      <c r="D312" s="726"/>
      <c r="E312" s="728"/>
      <c r="F312" s="726"/>
      <c r="G312" s="727"/>
      <c r="H312" s="727"/>
      <c r="J312" s="726"/>
      <c r="K312" s="726"/>
      <c r="L312" s="726"/>
    </row>
    <row r="313" spans="1:30" x14ac:dyDescent="0.25">
      <c r="A313" s="728"/>
      <c r="B313" s="729"/>
      <c r="C313" s="729"/>
      <c r="D313" s="726"/>
      <c r="E313" s="728"/>
      <c r="F313" s="726"/>
      <c r="G313" s="727"/>
      <c r="H313" s="727"/>
      <c r="J313" s="726"/>
      <c r="K313" s="726"/>
      <c r="L313" s="726"/>
      <c r="Q313" s="731">
        <f>Q303+Q308</f>
        <v>0</v>
      </c>
      <c r="R313" s="731"/>
      <c r="S313" s="731"/>
      <c r="T313" s="732"/>
      <c r="U313" s="733" t="s">
        <v>384</v>
      </c>
    </row>
    <row r="314" spans="1:30" x14ac:dyDescent="0.25">
      <c r="A314" s="728"/>
      <c r="B314" s="729"/>
      <c r="C314" s="729"/>
      <c r="D314" s="726"/>
      <c r="E314" s="728"/>
      <c r="F314" s="726"/>
      <c r="G314" s="727"/>
      <c r="H314" s="727"/>
      <c r="J314" s="726"/>
      <c r="K314" s="726"/>
      <c r="L314" s="726"/>
      <c r="Q314" s="732"/>
      <c r="R314" s="731">
        <f>R304+R309</f>
        <v>0</v>
      </c>
      <c r="S314" s="731"/>
      <c r="T314" s="732"/>
      <c r="U314" s="730" t="s">
        <v>385</v>
      </c>
    </row>
    <row r="315" spans="1:30" x14ac:dyDescent="0.25">
      <c r="A315" s="728"/>
      <c r="B315" s="729"/>
      <c r="C315" s="729"/>
      <c r="D315" s="726"/>
      <c r="E315" s="728"/>
      <c r="F315" s="726"/>
      <c r="G315" s="727"/>
      <c r="H315" s="727"/>
      <c r="J315" s="726"/>
      <c r="K315" s="726"/>
      <c r="L315" s="726"/>
      <c r="Q315" s="732"/>
      <c r="R315" s="731"/>
      <c r="S315" s="731">
        <f>S305+S310</f>
        <v>0</v>
      </c>
      <c r="T315" s="732"/>
      <c r="U315" s="730" t="s">
        <v>386</v>
      </c>
      <c r="X315" s="724" t="s">
        <v>745</v>
      </c>
    </row>
    <row r="316" spans="1:30" x14ac:dyDescent="0.25">
      <c r="A316" s="728"/>
      <c r="B316" s="729"/>
      <c r="C316" s="729"/>
      <c r="D316" s="726"/>
      <c r="E316" s="728"/>
      <c r="F316" s="726"/>
      <c r="G316" s="727"/>
      <c r="H316" s="727"/>
      <c r="J316" s="726"/>
      <c r="K316" s="726"/>
      <c r="L316" s="726"/>
      <c r="Q316" s="732"/>
      <c r="R316" s="732"/>
      <c r="S316" s="731"/>
      <c r="T316" s="731">
        <f>T306+T311</f>
        <v>0</v>
      </c>
      <c r="U316" s="730" t="s">
        <v>387</v>
      </c>
    </row>
    <row r="317" spans="1:30" x14ac:dyDescent="0.25">
      <c r="A317" s="728"/>
      <c r="B317" s="729"/>
      <c r="C317" s="729"/>
      <c r="D317" s="726"/>
      <c r="E317" s="728"/>
      <c r="F317" s="726"/>
      <c r="G317" s="727"/>
      <c r="H317" s="727"/>
      <c r="J317" s="726"/>
      <c r="K317" s="726"/>
      <c r="L317" s="726"/>
    </row>
    <row r="318" spans="1:30" x14ac:dyDescent="0.25">
      <c r="A318" s="728"/>
      <c r="B318" s="729"/>
      <c r="C318" s="729"/>
      <c r="D318" s="726"/>
      <c r="E318" s="728"/>
      <c r="F318" s="726"/>
      <c r="G318" s="727"/>
      <c r="H318" s="727"/>
      <c r="J318" s="726"/>
      <c r="K318" s="726"/>
      <c r="L318" s="726"/>
    </row>
    <row r="319" spans="1:30" x14ac:dyDescent="0.25">
      <c r="A319" s="728"/>
      <c r="B319" s="729"/>
      <c r="C319" s="729"/>
      <c r="D319" s="726"/>
      <c r="E319" s="728"/>
      <c r="F319" s="726"/>
      <c r="G319" s="727"/>
      <c r="H319" s="727"/>
      <c r="J319" s="726"/>
      <c r="K319" s="726"/>
      <c r="L319" s="726"/>
    </row>
    <row r="320" spans="1:30" x14ac:dyDescent="0.25">
      <c r="A320" s="728"/>
      <c r="B320" s="729"/>
      <c r="C320" s="729"/>
      <c r="D320" s="726"/>
      <c r="E320" s="728"/>
      <c r="F320" s="726"/>
      <c r="G320" s="727"/>
      <c r="H320" s="727"/>
      <c r="J320" s="726"/>
      <c r="K320" s="726"/>
      <c r="L320" s="726"/>
    </row>
    <row r="321" spans="1:12" x14ac:dyDescent="0.25">
      <c r="A321" s="728"/>
      <c r="B321" s="729"/>
      <c r="C321" s="729"/>
      <c r="D321" s="726"/>
      <c r="E321" s="728"/>
      <c r="F321" s="726"/>
      <c r="G321" s="727"/>
      <c r="H321" s="727"/>
      <c r="J321" s="726"/>
      <c r="K321" s="726"/>
      <c r="L321" s="726"/>
    </row>
    <row r="322" spans="1:12" x14ac:dyDescent="0.25">
      <c r="A322" s="728"/>
      <c r="B322" s="729"/>
      <c r="C322" s="729"/>
      <c r="D322" s="726"/>
      <c r="E322" s="728"/>
      <c r="F322" s="726"/>
      <c r="G322" s="727"/>
      <c r="H322" s="727"/>
      <c r="J322" s="726"/>
      <c r="K322" s="726"/>
      <c r="L322" s="726"/>
    </row>
    <row r="323" spans="1:12" x14ac:dyDescent="0.25">
      <c r="A323" s="728"/>
      <c r="B323" s="729"/>
      <c r="C323" s="729"/>
      <c r="D323" s="726"/>
      <c r="E323" s="728"/>
      <c r="F323" s="726"/>
      <c r="G323" s="727"/>
      <c r="H323" s="727"/>
      <c r="J323" s="726"/>
      <c r="K323" s="726"/>
      <c r="L323" s="726"/>
    </row>
    <row r="324" spans="1:12" x14ac:dyDescent="0.25">
      <c r="A324" s="728"/>
      <c r="B324" s="729"/>
      <c r="C324" s="729"/>
      <c r="D324" s="726"/>
      <c r="E324" s="728"/>
      <c r="F324" s="726"/>
      <c r="G324" s="727"/>
      <c r="H324" s="727"/>
      <c r="J324" s="726"/>
      <c r="K324" s="726"/>
      <c r="L324" s="726"/>
    </row>
    <row r="325" spans="1:12" x14ac:dyDescent="0.25">
      <c r="A325" s="728"/>
      <c r="B325" s="729"/>
      <c r="C325" s="729"/>
      <c r="D325" s="726"/>
      <c r="E325" s="728"/>
      <c r="F325" s="726"/>
      <c r="G325" s="727"/>
      <c r="H325" s="727"/>
      <c r="J325" s="726"/>
      <c r="K325" s="726"/>
      <c r="L325" s="726"/>
    </row>
    <row r="326" spans="1:12" x14ac:dyDescent="0.25">
      <c r="A326" s="728"/>
      <c r="B326" s="729"/>
      <c r="C326" s="729"/>
      <c r="D326" s="726"/>
      <c r="E326" s="728"/>
      <c r="F326" s="726"/>
      <c r="G326" s="727"/>
      <c r="H326" s="727"/>
      <c r="J326" s="726"/>
      <c r="K326" s="726"/>
      <c r="L326" s="726"/>
    </row>
    <row r="327" spans="1:12" x14ac:dyDescent="0.25">
      <c r="A327" s="728"/>
      <c r="B327" s="729"/>
      <c r="C327" s="729"/>
      <c r="D327" s="726"/>
      <c r="E327" s="728"/>
      <c r="F327" s="726"/>
      <c r="G327" s="727"/>
      <c r="H327" s="727"/>
      <c r="J327" s="726"/>
      <c r="K327" s="726"/>
      <c r="L327" s="726"/>
    </row>
    <row r="328" spans="1:12" x14ac:dyDescent="0.25">
      <c r="A328" s="728"/>
      <c r="B328" s="729"/>
      <c r="C328" s="729"/>
      <c r="D328" s="726"/>
      <c r="E328" s="728"/>
      <c r="F328" s="726"/>
      <c r="G328" s="727"/>
      <c r="H328" s="727"/>
      <c r="J328" s="726"/>
      <c r="K328" s="726"/>
      <c r="L328" s="726"/>
    </row>
    <row r="329" spans="1:12" x14ac:dyDescent="0.25">
      <c r="A329" s="728"/>
      <c r="B329" s="729"/>
      <c r="C329" s="729"/>
      <c r="D329" s="726"/>
      <c r="E329" s="728"/>
      <c r="F329" s="726"/>
      <c r="G329" s="727"/>
      <c r="H329" s="727"/>
      <c r="J329" s="726"/>
      <c r="K329" s="726"/>
      <c r="L329" s="726"/>
    </row>
    <row r="330" spans="1:12" x14ac:dyDescent="0.25">
      <c r="A330" s="728"/>
      <c r="B330" s="729"/>
      <c r="C330" s="729"/>
      <c r="D330" s="726"/>
      <c r="E330" s="728"/>
      <c r="F330" s="726"/>
      <c r="G330" s="727"/>
      <c r="H330" s="727"/>
      <c r="J330" s="726"/>
      <c r="K330" s="726"/>
      <c r="L330" s="726"/>
    </row>
    <row r="331" spans="1:12" x14ac:dyDescent="0.25">
      <c r="A331" s="728"/>
      <c r="B331" s="729"/>
      <c r="C331" s="729"/>
      <c r="D331" s="726"/>
      <c r="E331" s="728"/>
      <c r="F331" s="726"/>
      <c r="G331" s="727"/>
      <c r="H331" s="727"/>
      <c r="J331" s="726"/>
      <c r="K331" s="726"/>
      <c r="L331" s="726"/>
    </row>
    <row r="332" spans="1:12" x14ac:dyDescent="0.25">
      <c r="A332" s="728"/>
      <c r="B332" s="729"/>
      <c r="C332" s="729"/>
      <c r="D332" s="726"/>
      <c r="E332" s="728"/>
      <c r="F332" s="726"/>
      <c r="G332" s="727"/>
      <c r="H332" s="727"/>
      <c r="J332" s="726"/>
      <c r="K332" s="726"/>
      <c r="L332" s="726"/>
    </row>
    <row r="333" spans="1:12" x14ac:dyDescent="0.25">
      <c r="A333" s="728"/>
      <c r="B333" s="729"/>
      <c r="C333" s="729"/>
      <c r="D333" s="726"/>
      <c r="E333" s="728"/>
      <c r="F333" s="726"/>
      <c r="G333" s="727"/>
      <c r="H333" s="727"/>
      <c r="J333" s="726"/>
      <c r="K333" s="726"/>
      <c r="L333" s="726"/>
    </row>
    <row r="334" spans="1:12" x14ac:dyDescent="0.25">
      <c r="A334" s="728"/>
      <c r="B334" s="729"/>
      <c r="C334" s="729"/>
      <c r="D334" s="726"/>
      <c r="E334" s="728"/>
      <c r="F334" s="726"/>
      <c r="G334" s="727"/>
      <c r="H334" s="727"/>
      <c r="J334" s="726"/>
      <c r="K334" s="726"/>
      <c r="L334" s="726"/>
    </row>
    <row r="335" spans="1:12" x14ac:dyDescent="0.25">
      <c r="A335" s="728"/>
      <c r="B335" s="729"/>
      <c r="C335" s="729"/>
      <c r="D335" s="726"/>
      <c r="E335" s="728"/>
      <c r="F335" s="726"/>
      <c r="G335" s="727"/>
      <c r="H335" s="727"/>
      <c r="J335" s="726"/>
      <c r="K335" s="726"/>
      <c r="L335" s="726"/>
    </row>
    <row r="336" spans="1:12" x14ac:dyDescent="0.25">
      <c r="A336" s="728"/>
      <c r="B336" s="729"/>
      <c r="C336" s="729"/>
      <c r="D336" s="726"/>
      <c r="E336" s="728"/>
      <c r="F336" s="726"/>
      <c r="G336" s="727"/>
      <c r="H336" s="727"/>
      <c r="J336" s="726"/>
      <c r="K336" s="726"/>
      <c r="L336" s="726"/>
    </row>
    <row r="337" spans="1:12" x14ac:dyDescent="0.25">
      <c r="A337" s="728"/>
      <c r="B337" s="729"/>
      <c r="C337" s="729"/>
      <c r="D337" s="726"/>
      <c r="E337" s="728"/>
      <c r="F337" s="726"/>
      <c r="G337" s="727"/>
      <c r="H337" s="727"/>
      <c r="J337" s="726"/>
      <c r="K337" s="726"/>
      <c r="L337" s="726"/>
    </row>
    <row r="338" spans="1:12" x14ac:dyDescent="0.25">
      <c r="A338" s="728"/>
      <c r="B338" s="729"/>
      <c r="C338" s="729"/>
      <c r="D338" s="726"/>
      <c r="E338" s="728"/>
      <c r="F338" s="726"/>
      <c r="G338" s="727"/>
      <c r="H338" s="727"/>
      <c r="J338" s="726"/>
      <c r="K338" s="726"/>
      <c r="L338" s="726"/>
    </row>
    <row r="339" spans="1:12" x14ac:dyDescent="0.25">
      <c r="A339" s="728"/>
      <c r="B339" s="729"/>
      <c r="C339" s="729"/>
      <c r="D339" s="726"/>
      <c r="E339" s="728"/>
      <c r="F339" s="726"/>
      <c r="G339" s="727"/>
      <c r="H339" s="727"/>
      <c r="J339" s="726"/>
      <c r="K339" s="726"/>
      <c r="L339" s="726"/>
    </row>
    <row r="340" spans="1:12" x14ac:dyDescent="0.25">
      <c r="A340" s="728"/>
      <c r="B340" s="729"/>
      <c r="C340" s="729"/>
      <c r="D340" s="726"/>
      <c r="E340" s="728"/>
      <c r="F340" s="726"/>
      <c r="G340" s="727"/>
      <c r="H340" s="727"/>
      <c r="J340" s="726"/>
      <c r="K340" s="726"/>
      <c r="L340" s="726"/>
    </row>
    <row r="341" spans="1:12" x14ac:dyDescent="0.25">
      <c r="A341" s="728"/>
      <c r="B341" s="729"/>
      <c r="C341" s="729"/>
      <c r="D341" s="726"/>
      <c r="E341" s="728"/>
      <c r="F341" s="726"/>
      <c r="G341" s="727"/>
      <c r="H341" s="727"/>
      <c r="J341" s="726"/>
      <c r="K341" s="726"/>
      <c r="L341" s="726"/>
    </row>
    <row r="342" spans="1:12" x14ac:dyDescent="0.25">
      <c r="A342" s="728"/>
      <c r="B342" s="729"/>
      <c r="C342" s="729"/>
      <c r="D342" s="726"/>
      <c r="E342" s="728"/>
      <c r="F342" s="726"/>
      <c r="G342" s="727"/>
      <c r="H342" s="727"/>
      <c r="J342" s="726"/>
      <c r="K342" s="726"/>
      <c r="L342" s="726"/>
    </row>
    <row r="343" spans="1:12" x14ac:dyDescent="0.25">
      <c r="A343" s="728"/>
      <c r="B343" s="729"/>
      <c r="C343" s="729"/>
      <c r="D343" s="726"/>
      <c r="E343" s="728"/>
      <c r="F343" s="726"/>
      <c r="G343" s="727"/>
      <c r="H343" s="727"/>
      <c r="J343" s="726"/>
      <c r="K343" s="726"/>
      <c r="L343" s="726"/>
    </row>
    <row r="344" spans="1:12" x14ac:dyDescent="0.25">
      <c r="A344" s="728"/>
      <c r="B344" s="729"/>
      <c r="C344" s="729"/>
      <c r="D344" s="726"/>
      <c r="E344" s="728"/>
      <c r="F344" s="726"/>
      <c r="G344" s="727"/>
      <c r="H344" s="727"/>
      <c r="J344" s="726"/>
      <c r="K344" s="726"/>
      <c r="L344" s="726"/>
    </row>
    <row r="345" spans="1:12" x14ac:dyDescent="0.25">
      <c r="A345" s="728"/>
      <c r="B345" s="729"/>
      <c r="C345" s="729"/>
      <c r="D345" s="726"/>
      <c r="E345" s="728"/>
      <c r="F345" s="726"/>
      <c r="G345" s="727"/>
      <c r="H345" s="727"/>
      <c r="J345" s="726"/>
      <c r="K345" s="726"/>
      <c r="L345" s="726"/>
    </row>
    <row r="346" spans="1:12" x14ac:dyDescent="0.25">
      <c r="A346" s="728"/>
      <c r="B346" s="729"/>
      <c r="C346" s="729"/>
      <c r="D346" s="726"/>
      <c r="E346" s="728"/>
      <c r="F346" s="726"/>
      <c r="G346" s="727"/>
      <c r="H346" s="727"/>
      <c r="J346" s="726"/>
      <c r="K346" s="726"/>
      <c r="L346" s="726"/>
    </row>
    <row r="347" spans="1:12" x14ac:dyDescent="0.25">
      <c r="A347" s="728"/>
      <c r="B347" s="729"/>
      <c r="C347" s="729"/>
      <c r="D347" s="726"/>
      <c r="E347" s="728"/>
      <c r="F347" s="726"/>
      <c r="G347" s="727"/>
      <c r="H347" s="727"/>
      <c r="J347" s="726"/>
      <c r="K347" s="726"/>
      <c r="L347" s="726"/>
    </row>
    <row r="348" spans="1:12" x14ac:dyDescent="0.25">
      <c r="A348" s="728"/>
      <c r="B348" s="729"/>
      <c r="C348" s="729"/>
      <c r="D348" s="726"/>
      <c r="E348" s="728"/>
      <c r="F348" s="726"/>
      <c r="G348" s="727"/>
      <c r="H348" s="727"/>
      <c r="J348" s="726"/>
      <c r="K348" s="726"/>
      <c r="L348" s="726"/>
    </row>
    <row r="349" spans="1:12" x14ac:dyDescent="0.25">
      <c r="A349" s="728"/>
      <c r="B349" s="729"/>
      <c r="C349" s="729"/>
      <c r="D349" s="726"/>
      <c r="E349" s="728"/>
      <c r="F349" s="726"/>
      <c r="G349" s="727"/>
      <c r="H349" s="727"/>
      <c r="J349" s="726"/>
      <c r="K349" s="726"/>
      <c r="L349" s="726"/>
    </row>
    <row r="350" spans="1:12" x14ac:dyDescent="0.25">
      <c r="A350" s="728"/>
      <c r="B350" s="729"/>
      <c r="C350" s="729"/>
      <c r="D350" s="726"/>
      <c r="E350" s="728"/>
      <c r="F350" s="726"/>
      <c r="G350" s="727"/>
      <c r="H350" s="727"/>
      <c r="J350" s="726"/>
      <c r="K350" s="726"/>
      <c r="L350" s="726"/>
    </row>
    <row r="351" spans="1:12" x14ac:dyDescent="0.25">
      <c r="A351" s="728"/>
      <c r="B351" s="729"/>
      <c r="C351" s="729"/>
      <c r="D351" s="726"/>
      <c r="E351" s="728"/>
      <c r="F351" s="726"/>
      <c r="G351" s="727"/>
      <c r="H351" s="727"/>
      <c r="J351" s="726"/>
      <c r="K351" s="726"/>
      <c r="L351" s="726"/>
    </row>
    <row r="352" spans="1:12" x14ac:dyDescent="0.25">
      <c r="A352" s="728"/>
      <c r="B352" s="729"/>
      <c r="C352" s="729"/>
      <c r="D352" s="726"/>
      <c r="E352" s="728"/>
      <c r="F352" s="726"/>
      <c r="G352" s="727"/>
      <c r="H352" s="727"/>
      <c r="J352" s="726"/>
      <c r="K352" s="726"/>
      <c r="L352" s="726"/>
    </row>
    <row r="353" spans="1:12" x14ac:dyDescent="0.25">
      <c r="A353" s="728"/>
      <c r="B353" s="729"/>
      <c r="C353" s="729"/>
      <c r="D353" s="726"/>
      <c r="E353" s="728"/>
      <c r="F353" s="726"/>
      <c r="G353" s="727"/>
      <c r="H353" s="727"/>
      <c r="J353" s="726"/>
      <c r="K353" s="726"/>
      <c r="L353" s="726"/>
    </row>
    <row r="354" spans="1:12" x14ac:dyDescent="0.25">
      <c r="A354" s="728"/>
      <c r="B354" s="729"/>
      <c r="C354" s="729"/>
      <c r="D354" s="726"/>
      <c r="E354" s="728"/>
      <c r="F354" s="726"/>
      <c r="G354" s="727"/>
      <c r="H354" s="727"/>
      <c r="J354" s="726"/>
      <c r="K354" s="726"/>
      <c r="L354" s="726"/>
    </row>
    <row r="355" spans="1:12" x14ac:dyDescent="0.25">
      <c r="A355" s="728"/>
      <c r="B355" s="729"/>
      <c r="C355" s="729"/>
      <c r="D355" s="726"/>
      <c r="E355" s="728"/>
      <c r="F355" s="726"/>
      <c r="G355" s="727"/>
      <c r="H355" s="727"/>
      <c r="J355" s="726"/>
      <c r="K355" s="726"/>
      <c r="L355" s="726"/>
    </row>
    <row r="356" spans="1:12" x14ac:dyDescent="0.25">
      <c r="A356" s="728"/>
      <c r="B356" s="729"/>
      <c r="C356" s="729"/>
      <c r="D356" s="726"/>
      <c r="E356" s="728"/>
      <c r="F356" s="726"/>
      <c r="G356" s="727"/>
      <c r="H356" s="727"/>
      <c r="J356" s="726"/>
      <c r="K356" s="726"/>
      <c r="L356" s="726"/>
    </row>
    <row r="357" spans="1:12" x14ac:dyDescent="0.25">
      <c r="A357" s="728"/>
      <c r="B357" s="729"/>
      <c r="C357" s="729"/>
      <c r="D357" s="726"/>
      <c r="E357" s="728"/>
      <c r="F357" s="726"/>
      <c r="G357" s="727"/>
      <c r="H357" s="727"/>
      <c r="J357" s="726"/>
      <c r="K357" s="726"/>
      <c r="L357" s="726"/>
    </row>
    <row r="358" spans="1:12" x14ac:dyDescent="0.25">
      <c r="A358" s="728"/>
      <c r="B358" s="729"/>
      <c r="C358" s="729"/>
      <c r="D358" s="726"/>
      <c r="E358" s="728"/>
      <c r="F358" s="726"/>
      <c r="G358" s="727"/>
      <c r="H358" s="727"/>
      <c r="J358" s="726"/>
      <c r="K358" s="726"/>
      <c r="L358" s="726"/>
    </row>
    <row r="359" spans="1:12" x14ac:dyDescent="0.25">
      <c r="A359" s="728"/>
      <c r="B359" s="729"/>
      <c r="C359" s="729"/>
      <c r="D359" s="726"/>
      <c r="E359" s="728"/>
      <c r="F359" s="726"/>
      <c r="G359" s="727"/>
      <c r="H359" s="727"/>
      <c r="J359" s="726"/>
      <c r="K359" s="726"/>
      <c r="L359" s="726"/>
    </row>
    <row r="360" spans="1:12" x14ac:dyDescent="0.25">
      <c r="A360" s="728"/>
      <c r="B360" s="729"/>
      <c r="C360" s="729"/>
      <c r="D360" s="726"/>
      <c r="E360" s="728"/>
      <c r="F360" s="726"/>
      <c r="G360" s="727"/>
      <c r="H360" s="727"/>
      <c r="J360" s="726"/>
      <c r="K360" s="726"/>
      <c r="L360" s="726"/>
    </row>
    <row r="361" spans="1:12" x14ac:dyDescent="0.25">
      <c r="A361" s="728"/>
      <c r="B361" s="729"/>
      <c r="C361" s="729"/>
      <c r="D361" s="726"/>
      <c r="E361" s="728"/>
      <c r="F361" s="726"/>
      <c r="G361" s="727"/>
      <c r="H361" s="727"/>
      <c r="J361" s="726"/>
      <c r="K361" s="726"/>
      <c r="L361" s="726"/>
    </row>
    <row r="362" spans="1:12" x14ac:dyDescent="0.25">
      <c r="A362" s="728"/>
      <c r="B362" s="729"/>
      <c r="C362" s="729"/>
      <c r="D362" s="726"/>
      <c r="E362" s="728"/>
      <c r="F362" s="726"/>
      <c r="G362" s="727"/>
      <c r="H362" s="727"/>
      <c r="J362" s="726"/>
      <c r="K362" s="726"/>
      <c r="L362" s="726"/>
    </row>
    <row r="363" spans="1:12" x14ac:dyDescent="0.25">
      <c r="A363" s="728"/>
      <c r="B363" s="729"/>
      <c r="C363" s="729"/>
      <c r="D363" s="726"/>
      <c r="E363" s="728"/>
      <c r="F363" s="726"/>
      <c r="G363" s="727"/>
      <c r="H363" s="727"/>
      <c r="J363" s="726"/>
      <c r="K363" s="726"/>
      <c r="L363" s="726"/>
    </row>
    <row r="364" spans="1:12" x14ac:dyDescent="0.25">
      <c r="A364" s="728"/>
      <c r="B364" s="729"/>
      <c r="C364" s="729"/>
      <c r="D364" s="726"/>
      <c r="E364" s="728"/>
      <c r="F364" s="726"/>
      <c r="G364" s="727"/>
      <c r="H364" s="727"/>
      <c r="J364" s="726"/>
      <c r="K364" s="726"/>
      <c r="L364" s="726"/>
    </row>
    <row r="365" spans="1:12" x14ac:dyDescent="0.25">
      <c r="A365" s="728"/>
      <c r="B365" s="729"/>
      <c r="C365" s="729"/>
      <c r="D365" s="726"/>
      <c r="E365" s="728"/>
      <c r="F365" s="726"/>
      <c r="G365" s="727"/>
      <c r="H365" s="727"/>
      <c r="J365" s="726"/>
      <c r="K365" s="726"/>
      <c r="L365" s="726"/>
    </row>
    <row r="366" spans="1:12" x14ac:dyDescent="0.25">
      <c r="A366" s="728"/>
      <c r="B366" s="729"/>
      <c r="C366" s="729"/>
      <c r="D366" s="726"/>
      <c r="E366" s="728"/>
      <c r="F366" s="726"/>
      <c r="G366" s="727"/>
      <c r="H366" s="727"/>
      <c r="J366" s="726"/>
      <c r="K366" s="726"/>
      <c r="L366" s="726"/>
    </row>
    <row r="367" spans="1:12" x14ac:dyDescent="0.25">
      <c r="A367" s="728"/>
      <c r="B367" s="729"/>
      <c r="C367" s="729"/>
      <c r="D367" s="726"/>
      <c r="E367" s="728"/>
      <c r="F367" s="726"/>
      <c r="G367" s="727"/>
      <c r="H367" s="727"/>
      <c r="J367" s="726"/>
      <c r="K367" s="726"/>
      <c r="L367" s="726"/>
    </row>
    <row r="368" spans="1:12" x14ac:dyDescent="0.25">
      <c r="A368" s="728"/>
      <c r="B368" s="729"/>
      <c r="C368" s="729"/>
      <c r="D368" s="726"/>
      <c r="E368" s="728"/>
      <c r="F368" s="726"/>
      <c r="G368" s="727"/>
      <c r="H368" s="727"/>
      <c r="J368" s="726"/>
      <c r="K368" s="726"/>
      <c r="L368" s="726"/>
    </row>
    <row r="369" spans="1:12" x14ac:dyDescent="0.25">
      <c r="A369" s="728"/>
      <c r="B369" s="729"/>
      <c r="C369" s="729"/>
      <c r="D369" s="726"/>
      <c r="E369" s="728"/>
      <c r="F369" s="726"/>
      <c r="G369" s="727"/>
      <c r="H369" s="727"/>
      <c r="J369" s="726"/>
      <c r="K369" s="726"/>
      <c r="L369" s="726"/>
    </row>
    <row r="370" spans="1:12" x14ac:dyDescent="0.25">
      <c r="A370" s="728"/>
      <c r="B370" s="729"/>
      <c r="C370" s="729"/>
      <c r="D370" s="726"/>
      <c r="E370" s="728"/>
      <c r="F370" s="726"/>
      <c r="G370" s="727"/>
      <c r="H370" s="727"/>
      <c r="J370" s="726"/>
      <c r="K370" s="726"/>
      <c r="L370" s="726"/>
    </row>
    <row r="371" spans="1:12" x14ac:dyDescent="0.25">
      <c r="A371" s="728"/>
      <c r="B371" s="729"/>
      <c r="C371" s="729"/>
      <c r="D371" s="726"/>
      <c r="E371" s="728"/>
      <c r="F371" s="726"/>
      <c r="G371" s="727"/>
      <c r="H371" s="727"/>
      <c r="J371" s="726"/>
      <c r="K371" s="726"/>
      <c r="L371" s="726"/>
    </row>
    <row r="372" spans="1:12" x14ac:dyDescent="0.25">
      <c r="A372" s="728"/>
      <c r="B372" s="729"/>
      <c r="C372" s="729"/>
      <c r="D372" s="726"/>
      <c r="E372" s="728"/>
      <c r="F372" s="726"/>
      <c r="G372" s="727"/>
      <c r="H372" s="727"/>
      <c r="J372" s="726"/>
      <c r="K372" s="726"/>
      <c r="L372" s="726"/>
    </row>
    <row r="373" spans="1:12" x14ac:dyDescent="0.25">
      <c r="A373" s="728"/>
      <c r="B373" s="729"/>
      <c r="C373" s="729"/>
      <c r="D373" s="726"/>
      <c r="E373" s="728"/>
      <c r="F373" s="726"/>
      <c r="G373" s="727"/>
      <c r="H373" s="727"/>
      <c r="J373" s="726"/>
      <c r="K373" s="726"/>
      <c r="L373" s="726"/>
    </row>
  </sheetData>
  <conditionalFormatting sqref="Q3:U302">
    <cfRule type="cellIs" dxfId="15" priority="8" operator="greaterThan">
      <formula>0</formula>
    </cfRule>
  </conditionalFormatting>
  <conditionalFormatting sqref="X3:AB302">
    <cfRule type="cellIs" dxfId="14" priority="7" operator="greaterThan">
      <formula>0</formula>
    </cfRule>
  </conditionalFormatting>
  <conditionalFormatting sqref="L303 I3:L302">
    <cfRule type="cellIs" dxfId="13" priority="5" operator="equal">
      <formula>0</formula>
    </cfRule>
    <cfRule type="cellIs" dxfId="12" priority="6" operator="greaterThan">
      <formula>0</formula>
    </cfRule>
  </conditionalFormatting>
  <conditionalFormatting sqref="O3:O302">
    <cfRule type="cellIs" dxfId="11" priority="3" operator="equal">
      <formula>0</formula>
    </cfRule>
    <cfRule type="cellIs" dxfId="10" priority="4" operator="greaterThan">
      <formula>0</formula>
    </cfRule>
  </conditionalFormatting>
  <conditionalFormatting sqref="P3:P302">
    <cfRule type="cellIs" dxfId="9" priority="1" operator="equal">
      <formula>0</formula>
    </cfRule>
    <cfRule type="cellIs" dxfId="8" priority="2" operator="greaterThan">
      <formula>0</formula>
    </cfRule>
  </conditionalFormatting>
  <pageMargins left="0.70866141732283472" right="0.70866141732283472" top="0.74803149606299213" bottom="0.74803149606299213" header="0.31496062992125984" footer="0.31496062992125984"/>
  <pageSetup paperSize="9" scale="80" orientation="portrait" r:id="rId1"/>
  <headerFooter alignWithMargins="0">
    <oddHeader>&amp;L&amp;G&amp;R&amp;G</oddHeader>
    <oddFooter>&amp;L&amp;8Dateiname:
&amp;F
&amp;A&amp;C&amp;8ESF_Monats_VN_SEK_V12_3_200501&amp;R
        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40</vt:i4>
      </vt:variant>
    </vt:vector>
  </HeadingPairs>
  <TitlesOfParts>
    <vt:vector size="54" baseType="lpstr">
      <vt:lpstr>Monatsverwendungsnachweis</vt:lpstr>
      <vt:lpstr>Personaleinsatz</vt:lpstr>
      <vt:lpstr>Pauschale Summen</vt:lpstr>
      <vt:lpstr>Summenblatt</vt:lpstr>
      <vt:lpstr>Belegpositionen_csv</vt:lpstr>
      <vt:lpstr>Versionen</vt:lpstr>
      <vt:lpstr>Ermittlung_Pauschale</vt:lpstr>
      <vt:lpstr>Tabelle_Faktoren</vt:lpstr>
      <vt:lpstr>Ermittlung_Kofi</vt:lpstr>
      <vt:lpstr>MKP_csv</vt:lpstr>
      <vt:lpstr>UHG_csv</vt:lpstr>
      <vt:lpstr>UHG_Refi_1_csv</vt:lpstr>
      <vt:lpstr>UHG_Refi_2_csv</vt:lpstr>
      <vt:lpstr>Drop Down</vt:lpstr>
      <vt:lpstr>Alter_Eintritt</vt:lpstr>
      <vt:lpstr>Belegpositionen_csv!Druckbereich</vt:lpstr>
      <vt:lpstr>MKP_csv!Druckbereich</vt:lpstr>
      <vt:lpstr>Monatsverwendungsnachweis!Druckbereich</vt:lpstr>
      <vt:lpstr>'Pauschale Summen'!Druckbereich</vt:lpstr>
      <vt:lpstr>Personaleinsatz!Druckbereich</vt:lpstr>
      <vt:lpstr>Summenblatt!Druckbereich</vt:lpstr>
      <vt:lpstr>UHG_csv!Druckbereich</vt:lpstr>
      <vt:lpstr>UHG_Refi_1_csv!Druckbereich</vt:lpstr>
      <vt:lpstr>UHG_Refi_2_csv!Druckbereich</vt:lpstr>
      <vt:lpstr>Versionen!Druckbereich</vt:lpstr>
      <vt:lpstr>Belegpositionen_csv!Drucktitel</vt:lpstr>
      <vt:lpstr>Monatsverwendungsnachweis!Drucktitel</vt:lpstr>
      <vt:lpstr>Personaleinsatz!Drucktitel</vt:lpstr>
      <vt:lpstr>I_oder_C</vt:lpstr>
      <vt:lpstr>Intervention</vt:lpstr>
      <vt:lpstr>Jahr</vt:lpstr>
      <vt:lpstr>Jahr_ab_2020</vt:lpstr>
      <vt:lpstr>Jahr_Spalte</vt:lpstr>
      <vt:lpstr>Jahr_Spalte_Matrix</vt:lpstr>
      <vt:lpstr>Kofi_Abk</vt:lpstr>
      <vt:lpstr>Kofi_Abk_tbl</vt:lpstr>
      <vt:lpstr>Matrix</vt:lpstr>
      <vt:lpstr>MKP_Matrix</vt:lpstr>
      <vt:lpstr>Monat</vt:lpstr>
      <vt:lpstr>Monatsende</vt:lpstr>
      <vt:lpstr>Pauschale_Jahr</vt:lpstr>
      <vt:lpstr>Positionen</vt:lpstr>
      <vt:lpstr>Status</vt:lpstr>
      <vt:lpstr>Status_Ausloesung</vt:lpstr>
      <vt:lpstr>String_o_Kofi</vt:lpstr>
      <vt:lpstr>TN_ALG_AB</vt:lpstr>
      <vt:lpstr>TN_ALG_C1</vt:lpstr>
      <vt:lpstr>TN_HK_Land_HB</vt:lpstr>
      <vt:lpstr>TN_SVB</vt:lpstr>
      <vt:lpstr>TN_UHG_Jahr_Monat</vt:lpstr>
      <vt:lpstr>TN_UHG_Jahr_Tag</vt:lpstr>
      <vt:lpstr>Traeger</vt:lpstr>
      <vt:lpstr>UHG</vt:lpstr>
      <vt:lpstr>Wert_UHG</vt:lpstr>
    </vt:vector>
  </TitlesOfParts>
  <Company>Die Senatorin für Wirtschaft, Arbeit und Europa, Abteilung 2 Arbeit, ESF-zwischengeschaltete Stelle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Monatsverwendungsnachweis SEK FP 2014 -2020</dc:title>
  <dc:creator>R. Lüling, T. André</dc:creator>
  <cp:keywords>ESF_Monats_VN_SEK_V12_4_210610</cp:keywords>
  <cp:lastModifiedBy>Thorsten André</cp:lastModifiedBy>
  <cp:lastPrinted>2020-04-30T13:56:33Z</cp:lastPrinted>
  <dcterms:created xsi:type="dcterms:W3CDTF">2004-07-22T16:32:38Z</dcterms:created>
  <dcterms:modified xsi:type="dcterms:W3CDTF">2021-06-08T08:56:06Z</dcterms:modified>
  <cp:category>Website</cp:category>
</cp:coreProperties>
</file>